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Models\SATIMGE\AFOLU\"/>
    </mc:Choice>
  </mc:AlternateContent>
  <xr:revisionPtr revIDLastSave="0" documentId="8_{2195FB93-9A7A-4D1B-8D85-71FFF7C1C91D}" xr6:coauthVersionLast="46" xr6:coauthVersionMax="46" xr10:uidLastSave="{00000000-0000-0000-0000-000000000000}"/>
  <bookViews>
    <workbookView xWindow="390" yWindow="390" windowWidth="21600" windowHeight="11385"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59" l="1"/>
  <c r="C7" i="59"/>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D35" i="57" s="1"/>
  <c r="E33" i="57"/>
  <c r="F33" i="57"/>
  <c r="G33" i="57"/>
  <c r="G35" i="57" s="1"/>
  <c r="H33" i="57"/>
  <c r="I33" i="57"/>
  <c r="J33" i="57"/>
  <c r="K33" i="57"/>
  <c r="K35" i="57" s="1"/>
  <c r="L33" i="57"/>
  <c r="M33" i="57"/>
  <c r="N33" i="57"/>
  <c r="N35" i="57" s="1"/>
  <c r="O33" i="57"/>
  <c r="O35" i="57" s="1"/>
  <c r="P33" i="57"/>
  <c r="P35" i="57" s="1"/>
  <c r="Q33" i="57"/>
  <c r="R33" i="57"/>
  <c r="S33" i="57"/>
  <c r="S35" i="57" s="1"/>
  <c r="T33" i="57"/>
  <c r="T35" i="57" s="1"/>
  <c r="U33" i="57"/>
  <c r="V33" i="57"/>
  <c r="W33" i="57"/>
  <c r="W35" i="57" s="1"/>
  <c r="X33" i="57"/>
  <c r="Y33" i="57"/>
  <c r="Y35" i="57" s="1"/>
  <c r="Z33" i="57"/>
  <c r="AA33" i="57"/>
  <c r="AA35" i="57" s="1"/>
  <c r="AB33" i="57"/>
  <c r="AB35" i="57" s="1"/>
  <c r="AC33" i="57"/>
  <c r="AD33" i="57"/>
  <c r="C33" i="57"/>
  <c r="C35" i="57"/>
  <c r="E35" i="57"/>
  <c r="F35" i="57"/>
  <c r="H35" i="57"/>
  <c r="I35" i="57"/>
  <c r="J35" i="57"/>
  <c r="L35" i="57"/>
  <c r="M35" i="57"/>
  <c r="Q35" i="57"/>
  <c r="R35" i="57"/>
  <c r="U35" i="57"/>
  <c r="V35" i="57"/>
  <c r="X35" i="57"/>
  <c r="Z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U23" i="50" l="1"/>
  <c r="U24" i="50" s="1"/>
  <c r="W23" i="50"/>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E89" i="36" l="1"/>
  <c r="AI89" i="36"/>
  <c r="AF89" i="36"/>
  <c r="AG89" i="36"/>
  <c r="AH89" i="36"/>
  <c r="AJ89" i="36"/>
  <c r="AD89" i="36"/>
  <c r="AE87" i="36"/>
  <c r="AQ87" i="36"/>
  <c r="BC87" i="36"/>
  <c r="BO87" i="36"/>
  <c r="AO88" i="36"/>
  <c r="BA88" i="36"/>
  <c r="BM88" i="36"/>
  <c r="AS89" i="36"/>
  <c r="BE89" i="36"/>
  <c r="AE90" i="36"/>
  <c r="AQ90" i="36"/>
  <c r="BC90" i="36"/>
  <c r="BO90" i="36"/>
  <c r="AO91" i="36"/>
  <c r="BA91" i="36"/>
  <c r="BM91" i="36"/>
  <c r="AM92" i="36"/>
  <c r="AY92" i="36"/>
  <c r="BK92" i="36"/>
  <c r="AK95" i="36"/>
  <c r="AW95" i="36"/>
  <c r="BI95" i="36"/>
  <c r="AI96" i="36"/>
  <c r="AU96" i="36"/>
  <c r="BG96" i="36"/>
  <c r="AG97" i="36"/>
  <c r="AS97" i="36"/>
  <c r="BE97" i="36"/>
  <c r="AE98" i="36"/>
  <c r="AQ98" i="36"/>
  <c r="BC98" i="36"/>
  <c r="BO98" i="36"/>
  <c r="BA95" i="36"/>
  <c r="AI98" i="36"/>
  <c r="AD96" i="36"/>
  <c r="AP96" i="36"/>
  <c r="AO89" i="36"/>
  <c r="AU92" i="36"/>
  <c r="BA97" i="36"/>
  <c r="BC89" i="36"/>
  <c r="BC97" i="36"/>
  <c r="AF87" i="36"/>
  <c r="AR87" i="36"/>
  <c r="BD87" i="36"/>
  <c r="BP87" i="36"/>
  <c r="AP88" i="36"/>
  <c r="BB88" i="36"/>
  <c r="BN88" i="36"/>
  <c r="AT89" i="36"/>
  <c r="BF89" i="36"/>
  <c r="AF90" i="36"/>
  <c r="AR90" i="36"/>
  <c r="BD90" i="36"/>
  <c r="BP90" i="36"/>
  <c r="AP91" i="36"/>
  <c r="BB91" i="36"/>
  <c r="BN91" i="36"/>
  <c r="AN92" i="36"/>
  <c r="AZ92" i="36"/>
  <c r="BL92" i="36"/>
  <c r="AL95" i="36"/>
  <c r="AX95" i="36"/>
  <c r="BJ95" i="36"/>
  <c r="AJ96" i="36"/>
  <c r="AV96" i="36"/>
  <c r="BH96" i="36"/>
  <c r="AH97" i="36"/>
  <c r="AT97" i="36"/>
  <c r="BF97" i="36"/>
  <c r="AF98" i="36"/>
  <c r="AR98" i="36"/>
  <c r="BD98" i="36"/>
  <c r="BP98" i="36"/>
  <c r="BO92" i="36"/>
  <c r="BK96" i="36"/>
  <c r="AU98" i="36"/>
  <c r="BB96" i="36"/>
  <c r="AW88" i="36"/>
  <c r="AM90" i="36"/>
  <c r="BI91" i="36"/>
  <c r="BE95" i="36"/>
  <c r="BO96" i="36"/>
  <c r="AD90" i="36"/>
  <c r="BK88" i="36"/>
  <c r="BM98" i="36"/>
  <c r="AG87" i="36"/>
  <c r="AS87" i="36"/>
  <c r="BE87" i="36"/>
  <c r="AE88" i="36"/>
  <c r="AQ88" i="36"/>
  <c r="BC88" i="36"/>
  <c r="BO88"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BC92" i="36"/>
  <c r="AW97" i="36"/>
  <c r="AL98" i="36"/>
  <c r="AD91" i="36"/>
  <c r="BK87" i="36"/>
  <c r="BK90" i="36"/>
  <c r="AG95" i="36"/>
  <c r="AO97" i="36"/>
  <c r="BK91" i="36"/>
  <c r="AS96" i="36"/>
  <c r="AH87" i="36"/>
  <c r="AT87" i="36"/>
  <c r="BF87" i="36"/>
  <c r="AF88" i="36"/>
  <c r="AR88" i="36"/>
  <c r="BD88" i="36"/>
  <c r="BP88" i="36"/>
  <c r="AV89" i="36"/>
  <c r="BH89" i="36"/>
  <c r="AH90" i="36"/>
  <c r="AT90" i="36"/>
  <c r="BF90" i="36"/>
  <c r="AF91" i="36"/>
  <c r="AR91" i="36"/>
  <c r="BD91" i="36"/>
  <c r="BP91" i="36"/>
  <c r="AP92" i="36"/>
  <c r="BB92" i="36"/>
  <c r="BN92" i="36"/>
  <c r="AN95" i="36"/>
  <c r="AZ95" i="36"/>
  <c r="BL95" i="36"/>
  <c r="AL96" i="36"/>
  <c r="AX96" i="36"/>
  <c r="BJ96" i="36"/>
  <c r="AJ97" i="36"/>
  <c r="AV97" i="36"/>
  <c r="BH97" i="36"/>
  <c r="AH98" i="36"/>
  <c r="AT98" i="36"/>
  <c r="BF98" i="36"/>
  <c r="AD97" i="36"/>
  <c r="AQ92" i="36"/>
  <c r="AK97" i="36"/>
  <c r="AX98" i="36"/>
  <c r="BJ98" i="36"/>
  <c r="AM87" i="36"/>
  <c r="AW91" i="36"/>
  <c r="AM98" i="36"/>
  <c r="AM91" i="36"/>
  <c r="AQ97" i="36"/>
  <c r="AI87" i="36"/>
  <c r="AU87" i="36"/>
  <c r="BG87" i="36"/>
  <c r="AG88" i="36"/>
  <c r="AS88" i="36"/>
  <c r="BE88" i="36"/>
  <c r="AK89" i="36"/>
  <c r="AW89" i="36"/>
  <c r="BI89" i="36"/>
  <c r="AI90" i="36"/>
  <c r="AU90" i="36"/>
  <c r="BG90" i="36"/>
  <c r="AG91" i="36"/>
  <c r="AS91" i="36"/>
  <c r="BE91" i="36"/>
  <c r="AE92" i="36"/>
  <c r="AO95" i="36"/>
  <c r="BM95" i="36"/>
  <c r="AM96" i="36"/>
  <c r="AY96" i="36"/>
  <c r="BI97" i="36"/>
  <c r="BG98" i="36"/>
  <c r="BL97" i="36"/>
  <c r="AY87" i="36"/>
  <c r="AK91" i="36"/>
  <c r="AQ96" i="36"/>
  <c r="AO90" i="36"/>
  <c r="AI95" i="36"/>
  <c r="AG96" i="36"/>
  <c r="AE97" i="36"/>
  <c r="AJ87" i="36"/>
  <c r="AV87" i="36"/>
  <c r="BH87" i="36"/>
  <c r="AH88" i="36"/>
  <c r="AT88" i="36"/>
  <c r="BF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BN96" i="36"/>
  <c r="BA89" i="36"/>
  <c r="AE96" i="36"/>
  <c r="BA90" i="36"/>
  <c r="BA98" i="36"/>
  <c r="AK87" i="36"/>
  <c r="AW87" i="36"/>
  <c r="BI87" i="36"/>
  <c r="AI88" i="36"/>
  <c r="AU88" i="36"/>
  <c r="BG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AJ91" i="36"/>
  <c r="BD95" i="36"/>
  <c r="AN97" i="36"/>
  <c r="BI88" i="36"/>
  <c r="BG92" i="36"/>
  <c r="BM97" i="36"/>
  <c r="AQ89" i="36"/>
  <c r="BO97" i="36"/>
  <c r="AL87" i="36"/>
  <c r="AX87" i="36"/>
  <c r="BJ87" i="36"/>
  <c r="AJ88" i="36"/>
  <c r="AV88" i="36"/>
  <c r="BH88" i="36"/>
  <c r="AN89" i="36"/>
  <c r="AZ89" i="36"/>
  <c r="BL89" i="36"/>
  <c r="AL90" i="36"/>
  <c r="AX90" i="36"/>
  <c r="BJ90" i="36"/>
  <c r="AV91" i="36"/>
  <c r="BH91" i="36"/>
  <c r="AH92" i="36"/>
  <c r="AT92" i="36"/>
  <c r="BF92" i="36"/>
  <c r="AF95" i="36"/>
  <c r="AR95" i="36"/>
  <c r="BP95" i="36"/>
  <c r="AZ97" i="36"/>
  <c r="AK88" i="36"/>
  <c r="AY90" i="36"/>
  <c r="AI92" i="36"/>
  <c r="AS95" i="36"/>
  <c r="BC96" i="36"/>
  <c r="BK98" i="36"/>
  <c r="AY88" i="36"/>
  <c r="AN87" i="36"/>
  <c r="AZ87" i="36"/>
  <c r="BL87" i="36"/>
  <c r="AL88" i="36"/>
  <c r="AX88" i="36"/>
  <c r="BJ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8" i="36"/>
  <c r="AO87" i="36"/>
  <c r="BA87" i="36"/>
  <c r="BM87" i="36"/>
  <c r="AM88" i="36"/>
  <c r="BO89" i="36"/>
  <c r="AY91" i="36"/>
  <c r="AK92" i="36"/>
  <c r="AW92" i="36"/>
  <c r="BI92" i="36"/>
  <c r="AU95" i="36"/>
  <c r="BG95" i="36"/>
  <c r="BE96" i="36"/>
  <c r="AD87" i="36"/>
  <c r="AP87" i="36"/>
  <c r="BB87" i="36"/>
  <c r="BN87" i="36"/>
  <c r="AN88" i="36"/>
  <c r="AZ88" i="36"/>
  <c r="BL88"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BM89" i="36"/>
  <c r="AY98" i="36"/>
  <c r="BM90" i="36"/>
  <c r="AO98"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X123" i="34" l="1"/>
  <c r="M123" i="34"/>
  <c r="Y123" i="34"/>
  <c r="Q124" i="34"/>
  <c r="I125" i="34"/>
  <c r="U125" i="34"/>
  <c r="M126" i="34"/>
  <c r="Y126" i="34"/>
  <c r="Q127" i="34"/>
  <c r="I128" i="34"/>
  <c r="U128" i="34"/>
  <c r="M132" i="34"/>
  <c r="Y132" i="34"/>
  <c r="Q134" i="34"/>
  <c r="AC124" i="34"/>
  <c r="AB124" i="34"/>
  <c r="R123" i="34"/>
  <c r="J127" i="34"/>
  <c r="V134" i="34"/>
  <c r="W127" i="34"/>
  <c r="N123" i="34"/>
  <c r="Z123" i="34"/>
  <c r="R124" i="34"/>
  <c r="J125" i="34"/>
  <c r="V125" i="34"/>
  <c r="N126" i="34"/>
  <c r="Z126" i="34"/>
  <c r="R127" i="34"/>
  <c r="J128" i="34"/>
  <c r="V128" i="34"/>
  <c r="N132" i="34"/>
  <c r="Z132" i="34"/>
  <c r="R134" i="34"/>
  <c r="AC125" i="34"/>
  <c r="AB123" i="34"/>
  <c r="V124" i="34"/>
  <c r="R126" i="34"/>
  <c r="J134" i="34"/>
  <c r="K124" i="34"/>
  <c r="AB125" i="34"/>
  <c r="O123" i="34"/>
  <c r="AA123" i="34"/>
  <c r="S124" i="34"/>
  <c r="K125" i="34"/>
  <c r="W125" i="34"/>
  <c r="O126" i="34"/>
  <c r="AA126" i="34"/>
  <c r="S127" i="34"/>
  <c r="K128" i="34"/>
  <c r="W128" i="34"/>
  <c r="O132" i="34"/>
  <c r="AA132" i="34"/>
  <c r="S134" i="34"/>
  <c r="AC126" i="34"/>
  <c r="AC132" i="34"/>
  <c r="J124" i="34"/>
  <c r="V127" i="34"/>
  <c r="R132" i="34"/>
  <c r="S123" i="34"/>
  <c r="AA125" i="34"/>
  <c r="S126" i="34"/>
  <c r="AA128" i="34"/>
  <c r="S132" i="34"/>
  <c r="AC123" i="34"/>
  <c r="P123" i="34"/>
  <c r="H124" i="34"/>
  <c r="T124" i="34"/>
  <c r="L125" i="34"/>
  <c r="X125" i="34"/>
  <c r="P126" i="34"/>
  <c r="H127" i="34"/>
  <c r="T127" i="34"/>
  <c r="L128" i="34"/>
  <c r="X128" i="34"/>
  <c r="P132" i="34"/>
  <c r="H134" i="34"/>
  <c r="T134" i="34"/>
  <c r="AC127" i="34"/>
  <c r="AC134" i="34"/>
  <c r="N125" i="34"/>
  <c r="Z128" i="34"/>
  <c r="AB132" i="34"/>
  <c r="O125" i="34"/>
  <c r="O128" i="34"/>
  <c r="K134" i="34"/>
  <c r="Q123" i="34"/>
  <c r="I124" i="34"/>
  <c r="U124" i="34"/>
  <c r="M125" i="34"/>
  <c r="Y125" i="34"/>
  <c r="Q126" i="34"/>
  <c r="I127" i="34"/>
  <c r="U127" i="34"/>
  <c r="M128" i="34"/>
  <c r="Y128" i="34"/>
  <c r="Q132" i="34"/>
  <c r="I134" i="34"/>
  <c r="U134" i="34"/>
  <c r="AC128" i="34"/>
  <c r="AB134" i="34"/>
  <c r="Z125" i="34"/>
  <c r="N128" i="34"/>
  <c r="W124" i="34"/>
  <c r="K127" i="34"/>
  <c r="W134" i="34"/>
  <c r="H123" i="34"/>
  <c r="T123" i="34"/>
  <c r="L124" i="34"/>
  <c r="X124" i="34"/>
  <c r="P125" i="34"/>
  <c r="H126" i="34"/>
  <c r="T126" i="34"/>
  <c r="L127" i="34"/>
  <c r="X127" i="34"/>
  <c r="P128" i="34"/>
  <c r="H132" i="34"/>
  <c r="T132" i="34"/>
  <c r="L134" i="34"/>
  <c r="X134" i="34"/>
  <c r="O124" i="34"/>
  <c r="W126" i="34"/>
  <c r="S128" i="34"/>
  <c r="AA134" i="34"/>
  <c r="L126" i="34"/>
  <c r="H128" i="34"/>
  <c r="L132" i="34"/>
  <c r="I123" i="34"/>
  <c r="U123" i="34"/>
  <c r="M124" i="34"/>
  <c r="Y124" i="34"/>
  <c r="Q125" i="34"/>
  <c r="I126" i="34"/>
  <c r="U126" i="34"/>
  <c r="M127" i="34"/>
  <c r="Y127" i="34"/>
  <c r="Q128" i="34"/>
  <c r="I132" i="34"/>
  <c r="U132" i="34"/>
  <c r="M134" i="34"/>
  <c r="Y134" i="34"/>
  <c r="AB128" i="34"/>
  <c r="AB127" i="34"/>
  <c r="K123" i="34"/>
  <c r="W123" i="34"/>
  <c r="S125" i="34"/>
  <c r="K126" i="34"/>
  <c r="O127" i="34"/>
  <c r="AA127" i="34"/>
  <c r="K132" i="34"/>
  <c r="O134" i="34"/>
  <c r="L123" i="34"/>
  <c r="P124" i="34"/>
  <c r="H125" i="34"/>
  <c r="T125" i="34"/>
  <c r="X126" i="34"/>
  <c r="T128" i="34"/>
  <c r="X132" i="34"/>
  <c r="J123" i="34"/>
  <c r="V123" i="34"/>
  <c r="N124" i="34"/>
  <c r="Z124" i="34"/>
  <c r="R125" i="34"/>
  <c r="J126" i="34"/>
  <c r="V126" i="34"/>
  <c r="N127" i="34"/>
  <c r="Z127" i="34"/>
  <c r="R128" i="34"/>
  <c r="J132" i="34"/>
  <c r="V132" i="34"/>
  <c r="N134" i="34"/>
  <c r="Z134" i="34"/>
  <c r="AA124" i="34"/>
  <c r="W132" i="34"/>
  <c r="AB126" i="34"/>
  <c r="P127" i="34"/>
  <c r="P134" i="34"/>
  <c r="AL132" i="34"/>
  <c r="BG127" i="34"/>
  <c r="BO123" i="34"/>
  <c r="BE133" i="34"/>
  <c r="BM132" i="34"/>
  <c r="AY126" i="34"/>
  <c r="AY134" i="34"/>
  <c r="AJ133" i="34"/>
  <c r="AL128" i="34"/>
  <c r="BF124" i="34"/>
  <c r="AE132" i="34"/>
  <c r="AH125" i="34"/>
  <c r="AE125" i="34"/>
  <c r="AD134" i="34"/>
  <c r="AU124" i="34"/>
  <c r="AR127" i="34"/>
  <c r="BG128" i="34"/>
  <c r="AV128" i="34"/>
  <c r="AW124" i="34"/>
  <c r="BK133" i="34"/>
  <c r="BO132" i="34"/>
  <c r="BC126" i="34"/>
  <c r="AS134" i="34"/>
  <c r="AY127" i="34"/>
  <c r="AQ126" i="34"/>
  <c r="AU134" i="34"/>
  <c r="AN132" i="34"/>
  <c r="BK127" i="34"/>
  <c r="AP124" i="34"/>
  <c r="AI132" i="34"/>
  <c r="AD124" i="34"/>
  <c r="AG126" i="34"/>
  <c r="AJ123" i="34"/>
  <c r="BN125" i="34"/>
  <c r="AV127" i="34"/>
  <c r="BK128" i="34"/>
  <c r="AN124" i="34"/>
  <c r="BC125" i="34"/>
  <c r="AZ128" i="34"/>
  <c r="AL123" i="34"/>
  <c r="BA124" i="34"/>
  <c r="BG133" i="34"/>
  <c r="AU126" i="34"/>
  <c r="AO134" i="34"/>
  <c r="BL134" i="34"/>
  <c r="AW133" i="34"/>
  <c r="BE132" i="34"/>
  <c r="BM128" i="34"/>
  <c r="BP125" i="34"/>
  <c r="AQ134" i="34"/>
  <c r="AJ132" i="34"/>
  <c r="BC127" i="34"/>
  <c r="AH124" i="34"/>
  <c r="AI127" i="34"/>
  <c r="AN123" i="34"/>
  <c r="BC124" i="34"/>
  <c r="AK126" i="34"/>
  <c r="AR124" i="34"/>
  <c r="BG125" i="34"/>
  <c r="BD128" i="34"/>
  <c r="BE124" i="34"/>
  <c r="AY123" i="34"/>
  <c r="BC133" i="34"/>
  <c r="AM126" i="34"/>
  <c r="BP126" i="34"/>
  <c r="BA132" i="34"/>
  <c r="BH125" i="34"/>
  <c r="AM134" i="34"/>
  <c r="AU127" i="34"/>
  <c r="AE124" i="34"/>
  <c r="AE134" i="34"/>
  <c r="AD126" i="34"/>
  <c r="AH127" i="34"/>
  <c r="AR123" i="34"/>
  <c r="BD127" i="34"/>
  <c r="AV124" i="34"/>
  <c r="BK125" i="34"/>
  <c r="BH128" i="34"/>
  <c r="AT123" i="34"/>
  <c r="BI124" i="34"/>
  <c r="BN134" i="34"/>
  <c r="AY133" i="34"/>
  <c r="BI128" i="34"/>
  <c r="BL125" i="34"/>
  <c r="BH126" i="34"/>
  <c r="BD134" i="34"/>
  <c r="AO133" i="34"/>
  <c r="AW128" i="34"/>
  <c r="AS125" i="34"/>
  <c r="BP133" i="34"/>
  <c r="AM127" i="34"/>
  <c r="AI124" i="34"/>
  <c r="AI134" i="34"/>
  <c r="AF127" i="34"/>
  <c r="AF128" i="34"/>
  <c r="AE133" i="34"/>
  <c r="AV123" i="34"/>
  <c r="BK124" i="34"/>
  <c r="AS126" i="34"/>
  <c r="AK123" i="34"/>
  <c r="AZ124" i="34"/>
  <c r="BO125" i="34"/>
  <c r="AW127" i="34"/>
  <c r="BL128" i="34"/>
  <c r="BM124" i="34"/>
  <c r="BJ134" i="34"/>
  <c r="AU133" i="34"/>
  <c r="AY132" i="34"/>
  <c r="BA128" i="34"/>
  <c r="BA125" i="34"/>
  <c r="BJ133" i="34"/>
  <c r="AZ134" i="34"/>
  <c r="AK133" i="34"/>
  <c r="AS132" i="34"/>
  <c r="AO128" i="34"/>
  <c r="BJ124" i="34"/>
  <c r="BL133" i="34"/>
  <c r="AG125" i="34"/>
  <c r="AG134" i="34"/>
  <c r="AZ123" i="34"/>
  <c r="BO124" i="34"/>
  <c r="AW126" i="34"/>
  <c r="AO123" i="34"/>
  <c r="AL126" i="34"/>
  <c r="AJ125" i="34"/>
  <c r="AQ133" i="34"/>
  <c r="AU132" i="34"/>
  <c r="AS128" i="34"/>
  <c r="AK125" i="34"/>
  <c r="BF133" i="34"/>
  <c r="BJ132" i="34"/>
  <c r="AR126" i="34"/>
  <c r="AV134" i="34"/>
  <c r="AO132" i="34"/>
  <c r="BN127" i="34"/>
  <c r="AT124" i="34"/>
  <c r="BH133" i="34"/>
  <c r="BP132" i="34"/>
  <c r="BD126" i="34"/>
  <c r="AE126" i="34"/>
  <c r="AG124" i="34"/>
  <c r="AF123" i="34"/>
  <c r="BD123" i="34"/>
  <c r="BA126" i="34"/>
  <c r="BP127" i="34"/>
  <c r="BH124" i="34"/>
  <c r="AP126" i="34"/>
  <c r="BF123" i="34"/>
  <c r="AN125" i="34"/>
  <c r="AM133" i="34"/>
  <c r="AK128" i="34"/>
  <c r="BB124" i="34"/>
  <c r="BB133" i="34"/>
  <c r="BF132" i="34"/>
  <c r="AJ126" i="34"/>
  <c r="AR134" i="34"/>
  <c r="AK132" i="34"/>
  <c r="BF127" i="34"/>
  <c r="BL132" i="34"/>
  <c r="AV126" i="34"/>
  <c r="AI126" i="34"/>
  <c r="AI125" i="34"/>
  <c r="AF125" i="34"/>
  <c r="BH123" i="34"/>
  <c r="AP125" i="34"/>
  <c r="AM128" i="34"/>
  <c r="AW123" i="34"/>
  <c r="BL124" i="34"/>
  <c r="AT126" i="34"/>
  <c r="BI127" i="34"/>
  <c r="AR125" i="34"/>
  <c r="AX134" i="34"/>
  <c r="AM132" i="34"/>
  <c r="BJ127" i="34"/>
  <c r="AL124" i="34"/>
  <c r="BM134" i="34"/>
  <c r="AX133" i="34"/>
  <c r="BB132" i="34"/>
  <c r="BF128" i="34"/>
  <c r="BI125" i="34"/>
  <c r="AN134" i="34"/>
  <c r="AX127" i="34"/>
  <c r="BO134" i="34"/>
  <c r="AZ133" i="34"/>
  <c r="BH132" i="34"/>
  <c r="AN126" i="34"/>
  <c r="AG127" i="34"/>
  <c r="AE127" i="34"/>
  <c r="AH134" i="34"/>
  <c r="AD133" i="34"/>
  <c r="AH126" i="34"/>
  <c r="BL123" i="34"/>
  <c r="AT125" i="34"/>
  <c r="BI126" i="34"/>
  <c r="AQ128" i="34"/>
  <c r="BA123" i="34"/>
  <c r="AY48" i="45" s="1"/>
  <c r="BP124" i="34"/>
  <c r="AX126" i="34"/>
  <c r="BM127" i="34"/>
  <c r="BN123" i="34"/>
  <c r="AV125" i="34"/>
  <c r="AT134" i="34"/>
  <c r="BB127" i="34"/>
  <c r="BC123" i="34"/>
  <c r="BI134" i="34"/>
  <c r="AT133" i="34"/>
  <c r="AX132" i="34"/>
  <c r="AX128" i="34"/>
  <c r="AW125" i="34"/>
  <c r="AJ134" i="34"/>
  <c r="AP127" i="34"/>
  <c r="BK134" i="34"/>
  <c r="AV133" i="34"/>
  <c r="BD132" i="34"/>
  <c r="BJ128" i="34"/>
  <c r="BM125" i="34"/>
  <c r="AE128" i="34"/>
  <c r="AG128" i="34"/>
  <c r="AH123" i="34"/>
  <c r="AH133" i="34"/>
  <c r="AH128" i="34"/>
  <c r="BP123" i="34"/>
  <c r="AX125" i="34"/>
  <c r="BM126" i="34"/>
  <c r="AU128" i="34"/>
  <c r="BE123" i="34"/>
  <c r="AM125" i="34"/>
  <c r="BB126" i="34"/>
  <c r="AJ128" i="34"/>
  <c r="AK124" i="34"/>
  <c r="AZ125" i="34"/>
  <c r="AP134" i="34"/>
  <c r="AT127" i="34"/>
  <c r="BE134" i="34"/>
  <c r="AP133" i="34"/>
  <c r="AT132" i="34"/>
  <c r="AP128" i="34"/>
  <c r="BN124" i="34"/>
  <c r="BM133" i="34"/>
  <c r="BO126" i="34"/>
  <c r="BG134" i="34"/>
  <c r="AR133" i="34"/>
  <c r="AZ132" i="34"/>
  <c r="BB128" i="34"/>
  <c r="BE125" i="34"/>
  <c r="AI128" i="34"/>
  <c r="AF124" i="34"/>
  <c r="AF134" i="34"/>
  <c r="AD132" i="34"/>
  <c r="AM124" i="34"/>
  <c r="BB125" i="34"/>
  <c r="AJ127" i="34"/>
  <c r="AY128" i="34"/>
  <c r="BI123" i="34"/>
  <c r="AQ125" i="34"/>
  <c r="BF126" i="34"/>
  <c r="AN128" i="34"/>
  <c r="AO124" i="34"/>
  <c r="BD125" i="34"/>
  <c r="AL134" i="34"/>
  <c r="AL127" i="34"/>
  <c r="BA134" i="34"/>
  <c r="AL133" i="34"/>
  <c r="AP132" i="34"/>
  <c r="BO127" i="34"/>
  <c r="AX124" i="34"/>
  <c r="BI133" i="34"/>
  <c r="BG126" i="34"/>
  <c r="BC134" i="34"/>
  <c r="AN133" i="34"/>
  <c r="AV132" i="34"/>
  <c r="AG132" i="34"/>
  <c r="AD125" i="34"/>
  <c r="AH132" i="34"/>
  <c r="AQ124" i="34"/>
  <c r="BC128" i="34"/>
  <c r="AU125" i="34"/>
  <c r="BJ126" i="34"/>
  <c r="AR128" i="34"/>
  <c r="AS124" i="34"/>
  <c r="AM123" i="34"/>
  <c r="BO133" i="34"/>
  <c r="BO128" i="34"/>
  <c r="BJ125" i="34"/>
  <c r="BA133" i="34"/>
  <c r="AQ123" i="34"/>
  <c r="BP128" i="34"/>
  <c r="AE123" i="34"/>
  <c r="BF125" i="34"/>
  <c r="U133" i="34"/>
  <c r="V133" i="34"/>
  <c r="AS123" i="34"/>
  <c r="BN128" i="34"/>
  <c r="BD133" i="34"/>
  <c r="AO126" i="34"/>
  <c r="AS133" i="34"/>
  <c r="AF133" i="34"/>
  <c r="AL125" i="34"/>
  <c r="AZ127" i="34"/>
  <c r="AA133" i="34"/>
  <c r="Z133" i="34"/>
  <c r="M133" i="34"/>
  <c r="BB123" i="34"/>
  <c r="BL127" i="34"/>
  <c r="BE127" i="34"/>
  <c r="BA127" i="34"/>
  <c r="AN127" i="34"/>
  <c r="AK127" i="34"/>
  <c r="AR132" i="34"/>
  <c r="BN133" i="34"/>
  <c r="Y133" i="34"/>
  <c r="T133" i="34"/>
  <c r="BL126" i="34"/>
  <c r="BG123" i="34"/>
  <c r="BM123" i="34"/>
  <c r="AP123" i="34"/>
  <c r="AN48" i="45" s="1"/>
  <c r="AI123" i="34"/>
  <c r="AG133" i="34"/>
  <c r="H133" i="34"/>
  <c r="AY124" i="34"/>
  <c r="AF132" i="34"/>
  <c r="BD124" i="34"/>
  <c r="BB134" i="34"/>
  <c r="AC133" i="34"/>
  <c r="BP134" i="34"/>
  <c r="AZ126" i="34"/>
  <c r="AU123" i="34"/>
  <c r="AO125" i="34"/>
  <c r="AT128" i="34"/>
  <c r="BK126" i="34"/>
  <c r="BJ123" i="34"/>
  <c r="BC132" i="34"/>
  <c r="AD127" i="34"/>
  <c r="BK123" i="34"/>
  <c r="K133" i="34"/>
  <c r="L133" i="34"/>
  <c r="AS127" i="34"/>
  <c r="BN132" i="34"/>
  <c r="Q133" i="34"/>
  <c r="AJ124" i="34"/>
  <c r="AI133" i="34"/>
  <c r="BH127" i="34"/>
  <c r="AW132" i="34"/>
  <c r="AO127" i="34"/>
  <c r="I133" i="34"/>
  <c r="P133" i="34"/>
  <c r="X133" i="34"/>
  <c r="AD128" i="34"/>
  <c r="AQ127" i="34"/>
  <c r="AQ132" i="34"/>
  <c r="AX123" i="34"/>
  <c r="BE126" i="34"/>
  <c r="BN126" i="34"/>
  <c r="O133" i="34"/>
  <c r="J133" i="34"/>
  <c r="AW134" i="34"/>
  <c r="AY125" i="34"/>
  <c r="BK132" i="34"/>
  <c r="BF134" i="34"/>
  <c r="BE128" i="34"/>
  <c r="AK134" i="34"/>
  <c r="S133" i="34"/>
  <c r="N133" i="34"/>
  <c r="AB133" i="34"/>
  <c r="Z48" i="45" s="1"/>
  <c r="BG124" i="34"/>
  <c r="AF126" i="34"/>
  <c r="BI132" i="34"/>
  <c r="BH134" i="34"/>
  <c r="BG132" i="34"/>
  <c r="AG123" i="34"/>
  <c r="W133" i="34"/>
  <c r="R133" i="34"/>
  <c r="H131" i="34"/>
  <c r="T131" i="34"/>
  <c r="M129" i="34"/>
  <c r="Y129" i="34"/>
  <c r="Q130" i="34"/>
  <c r="I131" i="34"/>
  <c r="U131" i="34"/>
  <c r="AJ129" i="34"/>
  <c r="AV129" i="34"/>
  <c r="BH129" i="34"/>
  <c r="AF130" i="34"/>
  <c r="AR130" i="34"/>
  <c r="BD130" i="34"/>
  <c r="BP130" i="34"/>
  <c r="V130" i="34"/>
  <c r="AK130" i="34"/>
  <c r="AA131" i="34"/>
  <c r="BN129" i="34"/>
  <c r="AI129" i="34"/>
  <c r="N129" i="34"/>
  <c r="Z129" i="34"/>
  <c r="R130" i="34"/>
  <c r="J131" i="34"/>
  <c r="V131" i="34"/>
  <c r="AK129" i="34"/>
  <c r="AW129" i="34"/>
  <c r="BI129" i="34"/>
  <c r="AG130" i="34"/>
  <c r="AS130" i="34"/>
  <c r="BE130" i="34"/>
  <c r="AC131" i="34"/>
  <c r="J130" i="34"/>
  <c r="BM129" i="34"/>
  <c r="S129" i="34"/>
  <c r="AD129" i="34"/>
  <c r="BJ130" i="34"/>
  <c r="AU129" i="34"/>
  <c r="O129" i="34"/>
  <c r="AA129" i="34"/>
  <c r="S130" i="34"/>
  <c r="K131" i="34"/>
  <c r="W131" i="34"/>
  <c r="AL129" i="34"/>
  <c r="AX129" i="34"/>
  <c r="BJ129" i="34"/>
  <c r="AH130" i="34"/>
  <c r="AT130" i="34"/>
  <c r="BF130" i="34"/>
  <c r="R129" i="34"/>
  <c r="BA129" i="34"/>
  <c r="AW130" i="34"/>
  <c r="O131" i="34"/>
  <c r="AP129" i="34"/>
  <c r="AX130" i="34"/>
  <c r="BO130" i="34"/>
  <c r="P129" i="34"/>
  <c r="H130" i="34"/>
  <c r="T130" i="34"/>
  <c r="L131" i="34"/>
  <c r="X131" i="34"/>
  <c r="AM129" i="34"/>
  <c r="AY129" i="34"/>
  <c r="BK129" i="34"/>
  <c r="AI130" i="34"/>
  <c r="AU130" i="34"/>
  <c r="BG130" i="34"/>
  <c r="Z131" i="34"/>
  <c r="AC129" i="34"/>
  <c r="K130" i="34"/>
  <c r="BB129" i="34"/>
  <c r="AB131" i="34"/>
  <c r="AE130" i="34"/>
  <c r="Q129" i="34"/>
  <c r="I130" i="34"/>
  <c r="U130" i="34"/>
  <c r="M131" i="34"/>
  <c r="Y131" i="34"/>
  <c r="AN129" i="34"/>
  <c r="AZ129" i="34"/>
  <c r="BL129" i="34"/>
  <c r="AJ130" i="34"/>
  <c r="AV130" i="34"/>
  <c r="BH130" i="34"/>
  <c r="N131" i="34"/>
  <c r="AO129" i="34"/>
  <c r="BI130" i="34"/>
  <c r="W130" i="34"/>
  <c r="AL130" i="34"/>
  <c r="H129" i="34"/>
  <c r="T129" i="34"/>
  <c r="L130" i="34"/>
  <c r="X130" i="34"/>
  <c r="P131" i="34"/>
  <c r="AE129" i="34"/>
  <c r="AQ129" i="34"/>
  <c r="BC129" i="34"/>
  <c r="BO129" i="34"/>
  <c r="AM130" i="34"/>
  <c r="AY130" i="34"/>
  <c r="BK130" i="34"/>
  <c r="AB130" i="34"/>
  <c r="O130" i="34"/>
  <c r="S131" i="34"/>
  <c r="BF129" i="34"/>
  <c r="AP130" i="34"/>
  <c r="L129" i="34"/>
  <c r="BG129" i="34"/>
  <c r="I129" i="34"/>
  <c r="U129" i="34"/>
  <c r="M130" i="34"/>
  <c r="Y130" i="34"/>
  <c r="Q131" i="34"/>
  <c r="AF129" i="34"/>
  <c r="AR129" i="34"/>
  <c r="BD129" i="34"/>
  <c r="BP129" i="34"/>
  <c r="AN130" i="34"/>
  <c r="AZ130" i="34"/>
  <c r="BL130" i="34"/>
  <c r="AB129" i="34"/>
  <c r="BA130" i="34"/>
  <c r="K129" i="34"/>
  <c r="AA130" i="34"/>
  <c r="AH129" i="34"/>
  <c r="AD130" i="34"/>
  <c r="BN130" i="34"/>
  <c r="P130" i="34"/>
  <c r="AQ130" i="34"/>
  <c r="J129" i="34"/>
  <c r="V129" i="34"/>
  <c r="N130" i="34"/>
  <c r="Z130" i="34"/>
  <c r="R131" i="34"/>
  <c r="AG129" i="34"/>
  <c r="AS129" i="34"/>
  <c r="BE129" i="34"/>
  <c r="AC130" i="34"/>
  <c r="AO130" i="34"/>
  <c r="BM130" i="34"/>
  <c r="W129" i="34"/>
  <c r="AT129" i="34"/>
  <c r="BB130" i="34"/>
  <c r="X129" i="34"/>
  <c r="BC130" i="34"/>
  <c r="BK131" i="34"/>
  <c r="AV131" i="34"/>
  <c r="BO131" i="34"/>
  <c r="AJ131" i="34"/>
  <c r="BE131" i="34"/>
  <c r="BM131" i="34"/>
  <c r="AI131" i="34"/>
  <c r="AZ131" i="34"/>
  <c r="BH131" i="34"/>
  <c r="AT131" i="34"/>
  <c r="AO131" i="34"/>
  <c r="AW131" i="34"/>
  <c r="AF131" i="34"/>
  <c r="AH131" i="34"/>
  <c r="AM131" i="34"/>
  <c r="AR131" i="34"/>
  <c r="BN131" i="34"/>
  <c r="AK131" i="34"/>
  <c r="AU131" i="34"/>
  <c r="BP131" i="34"/>
  <c r="BI131" i="34"/>
  <c r="AY131" i="34"/>
  <c r="BL131" i="34"/>
  <c r="BD131" i="34"/>
  <c r="AE131" i="34"/>
  <c r="BC131" i="34"/>
  <c r="BF131" i="34"/>
  <c r="AG131" i="34"/>
  <c r="BG131" i="34"/>
  <c r="BA131" i="34"/>
  <c r="AX131" i="34"/>
  <c r="AN131" i="34"/>
  <c r="AD131" i="34"/>
  <c r="BJ131" i="34"/>
  <c r="AQ131" i="34"/>
  <c r="AS131" i="34"/>
  <c r="AP131" i="34"/>
  <c r="AL131" i="34"/>
  <c r="BB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L48" i="45" l="1"/>
  <c r="AV48" i="45"/>
  <c r="O48" i="45"/>
  <c r="AS48" i="45"/>
  <c r="BK48" i="45"/>
  <c r="AZ48" i="45"/>
  <c r="T48" i="45"/>
  <c r="AF48" i="45"/>
  <c r="AM48" i="45"/>
  <c r="BM48" i="45"/>
  <c r="Q48" i="45"/>
  <c r="BE48" i="45"/>
  <c r="K48" i="45"/>
  <c r="S48" i="45"/>
  <c r="BG48" i="45"/>
  <c r="AP48" i="45"/>
  <c r="AW48" i="45"/>
  <c r="X48" i="45"/>
  <c r="AT48" i="45"/>
  <c r="P48" i="45"/>
  <c r="J48" i="45"/>
  <c r="AA48" i="45"/>
  <c r="R48" i="45"/>
  <c r="Y48" i="45"/>
  <c r="AC48" i="45"/>
  <c r="BA48" i="45"/>
  <c r="BJ48" i="45"/>
  <c r="AX48" i="45"/>
  <c r="U48" i="45"/>
  <c r="V48" i="45"/>
  <c r="I48" i="45"/>
  <c r="W48" i="45"/>
  <c r="AU48" i="45"/>
  <c r="BB48" i="45"/>
  <c r="AQ48" i="45"/>
  <c r="BD48" i="45"/>
  <c r="AE48" i="45"/>
  <c r="N48" i="45"/>
  <c r="BI48" i="45"/>
  <c r="AO48" i="45"/>
  <c r="BC48" i="45"/>
  <c r="AD48" i="45"/>
  <c r="G48" i="45"/>
  <c r="AH48" i="45"/>
  <c r="AI48" i="45"/>
  <c r="BL48" i="45"/>
  <c r="BF48" i="45"/>
  <c r="AJ48" i="45"/>
  <c r="H48" i="45"/>
  <c r="BH48" i="45"/>
  <c r="F48" i="45"/>
  <c r="AR48" i="45"/>
  <c r="AL48" i="45"/>
  <c r="M48" i="45"/>
  <c r="BN48" i="45"/>
  <c r="AG48" i="45"/>
  <c r="AK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9" i="50" s="1"/>
  <c r="AN10" i="36"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J61" i="57"/>
  <c r="AK61" i="57"/>
  <c r="L5" i="47"/>
  <c r="K4" i="50" s="1"/>
  <c r="K4" i="57" s="1"/>
  <c r="AH51" i="50" l="1"/>
  <c r="AO51" i="50"/>
  <c r="AI51" i="50"/>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I8" i="36" s="1"/>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U42" i="36"/>
  <c r="AT83" i="36"/>
  <c r="G5" i="47"/>
  <c r="F4" i="50" s="1"/>
  <c r="F4" i="57" s="1"/>
  <c r="AD8" i="36" l="1"/>
  <c r="AJ9" i="36"/>
  <c r="AI9" i="36"/>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Q6" i="50"/>
  <c r="E29" i="45"/>
  <c r="E30" i="45" s="1"/>
  <c r="E31" i="45" s="1"/>
  <c r="E32" i="45" s="1"/>
  <c r="E33" i="45" s="1"/>
  <c r="AX10" i="50" l="1"/>
  <c r="BC9" i="36" s="1"/>
  <c r="AW10" i="50"/>
  <c r="BB8" i="36" s="1"/>
  <c r="BJ10" i="50"/>
  <c r="BO8" i="36" s="1"/>
  <c r="AJ10" i="50"/>
  <c r="AO8" i="36" s="1"/>
  <c r="BP42" i="36"/>
  <c r="BP83" i="36" s="1"/>
  <c r="BO83" i="36"/>
  <c r="AY10" i="50"/>
  <c r="BD8" i="36" s="1"/>
  <c r="BH10" i="50"/>
  <c r="BM9" i="36" s="1"/>
  <c r="AS10" i="50"/>
  <c r="AX8" i="36" s="1"/>
  <c r="BB10" i="50"/>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C8" i="36" l="1"/>
  <c r="BB9" i="36"/>
  <c r="BO9" i="36"/>
  <c r="AO9" i="36"/>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D67" i="45" l="1"/>
  <c r="C41" i="62"/>
  <c r="D66" i="45"/>
  <c r="C40" i="62"/>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25" i="39"/>
  <c r="H68" i="46" s="1"/>
  <c r="G125" i="39"/>
  <c r="G126" i="39"/>
  <c r="T126" i="39" s="1"/>
  <c r="G127" i="39"/>
  <c r="T127" i="39" s="1"/>
  <c r="G128" i="39"/>
  <c r="T128" i="39" s="1"/>
  <c r="G129" i="39"/>
  <c r="T129" i="39" s="1"/>
  <c r="G130" i="39"/>
  <c r="T130" i="39" s="1"/>
  <c r="G131" i="39"/>
  <c r="G132" i="39"/>
  <c r="T132" i="39" s="1"/>
  <c r="G133" i="39"/>
  <c r="T133" i="39" s="1"/>
  <c r="G124" i="39"/>
  <c r="T124" i="39" s="1"/>
  <c r="G115" i="39"/>
  <c r="T115" i="39" s="1"/>
  <c r="G116" i="39"/>
  <c r="T116" i="39" s="1"/>
  <c r="G117" i="39"/>
  <c r="T117" i="39" s="1"/>
  <c r="G118" i="39"/>
  <c r="T118" i="39" s="1"/>
  <c r="G119" i="39"/>
  <c r="T119" i="39" s="1"/>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AC106" i="34" s="1"/>
  <c r="X170" i="34"/>
  <c r="X65" i="36"/>
  <c r="Q186" i="34"/>
  <c r="AC186" i="34"/>
  <c r="R171" i="34"/>
  <c r="W80" i="36"/>
  <c r="H187" i="34"/>
  <c r="AB187" i="34"/>
  <c r="AB80" i="36"/>
  <c r="AB121" i="34" s="1"/>
  <c r="K186" i="34"/>
  <c r="Z186" i="34"/>
  <c r="Q81" i="36"/>
  <c r="Q122" i="34" s="1"/>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J105" i="34" s="1"/>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AF47" i="34" s="1"/>
  <c r="Y171" i="34"/>
  <c r="O187" i="34"/>
  <c r="M65" i="36"/>
  <c r="N187" i="34"/>
  <c r="V186" i="34"/>
  <c r="AA187" i="34"/>
  <c r="I170" i="34"/>
  <c r="J186" i="34"/>
  <c r="L81" i="36"/>
  <c r="H170" i="34"/>
  <c r="S171" i="34"/>
  <c r="U171" i="34"/>
  <c r="AA80" i="36"/>
  <c r="AA121" i="34" s="1"/>
  <c r="W65" i="36"/>
  <c r="W106" i="34" s="1"/>
  <c r="Z65" i="36"/>
  <c r="T171" i="34"/>
  <c r="L186" i="34"/>
  <c r="U80" i="36"/>
  <c r="U121" i="34" s="1"/>
  <c r="V65" i="36"/>
  <c r="V170" i="34"/>
  <c r="AA171" i="34"/>
  <c r="I64" i="36"/>
  <c r="I105" i="34" s="1"/>
  <c r="J170" i="34"/>
  <c r="L65" i="36"/>
  <c r="L106" i="34" s="1"/>
  <c r="H80" i="36"/>
  <c r="H121" i="34" s="1"/>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L121" i="34" s="1"/>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K106" i="34" s="1"/>
  <c r="N186" i="34"/>
  <c r="T170" i="34"/>
  <c r="Y64" i="36"/>
  <c r="Y105" i="34" s="1"/>
  <c r="J81" i="36"/>
  <c r="S170" i="34"/>
  <c r="O186" i="34"/>
  <c r="C8" i="36"/>
  <c r="A53" i="57"/>
  <c r="H53" i="33"/>
  <c r="AB171" i="34"/>
  <c r="AB170" i="34"/>
  <c r="K80" i="36"/>
  <c r="K121" i="34" s="1"/>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T39" i="34"/>
  <c r="AB39" i="34"/>
  <c r="AF39" i="34"/>
  <c r="M39" i="34"/>
  <c r="Q39" i="34"/>
  <c r="J39" i="34"/>
  <c r="N39" i="34"/>
  <c r="R39" i="34"/>
  <c r="Z39" i="34"/>
  <c r="AD39" i="34"/>
  <c r="AH39" i="34"/>
  <c r="K39" i="34"/>
  <c r="W39" i="34"/>
  <c r="AE39" i="34"/>
  <c r="I39" i="34"/>
  <c r="H39" i="34"/>
  <c r="P47" i="34"/>
  <c r="T47" i="34"/>
  <c r="X47" i="34"/>
  <c r="AB47" i="34"/>
  <c r="Q47" i="34"/>
  <c r="Y47" i="34"/>
  <c r="AC47" i="34"/>
  <c r="AG47" i="34"/>
  <c r="N47" i="34"/>
  <c r="R47" i="34"/>
  <c r="V47" i="34"/>
  <c r="Z47" i="34"/>
  <c r="K47" i="34"/>
  <c r="S47" i="34"/>
  <c r="W47" i="34"/>
  <c r="AA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H106" i="34"/>
  <c r="L122" i="34"/>
  <c r="X105" i="34"/>
  <c r="Q105" i="34"/>
  <c r="J122" i="34"/>
  <c r="R122" i="34"/>
  <c r="Z106" i="34"/>
  <c r="Y106" i="34"/>
  <c r="I122" i="34"/>
  <c r="P121" i="34"/>
  <c r="H122" i="34"/>
  <c r="R121" i="34"/>
  <c r="X106" i="34"/>
  <c r="O122" i="34"/>
  <c r="M122" i="34"/>
  <c r="N122" i="34"/>
  <c r="V106" i="34"/>
  <c r="P122" i="34"/>
  <c r="P105" i="34"/>
  <c r="M121" i="34"/>
  <c r="K122" i="34"/>
  <c r="X121" i="34"/>
  <c r="T121" i="34"/>
  <c r="U106" i="34"/>
  <c r="S121" i="34"/>
  <c r="AB122" i="34"/>
  <c r="V121" i="34"/>
  <c r="M105" i="34"/>
  <c r="N121" i="34"/>
  <c r="S122" i="34"/>
  <c r="T106" i="34"/>
  <c r="AB106" i="34"/>
  <c r="O106" i="34"/>
  <c r="AB105" i="34"/>
  <c r="K105" i="34"/>
  <c r="N106" i="34"/>
  <c r="Z121" i="34"/>
  <c r="AA122" i="34"/>
  <c r="I121"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Q28" i="34" l="1"/>
  <c r="AF29" i="34"/>
  <c r="I23" i="34"/>
  <c r="AE47" i="34"/>
  <c r="J47" i="34"/>
  <c r="L47" i="34"/>
  <c r="V39" i="34"/>
  <c r="X39" i="34"/>
  <c r="P39" i="34"/>
  <c r="O47" i="34"/>
  <c r="U47" i="34"/>
  <c r="AA39" i="34"/>
  <c r="AG39" i="34"/>
  <c r="BB28" i="34"/>
  <c r="AC39" i="34"/>
  <c r="D8" i="45"/>
  <c r="C9" i="62"/>
  <c r="I28" i="34"/>
  <c r="AH47" i="34"/>
  <c r="M47" i="34"/>
  <c r="S39" i="34"/>
  <c r="Y39" i="34"/>
  <c r="U28" i="34"/>
  <c r="AD47" i="34"/>
  <c r="O39" i="34"/>
  <c r="U39" i="34"/>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H87" i="39" s="1"/>
  <c r="G88" i="39"/>
  <c r="G89" i="39"/>
  <c r="G90" i="39"/>
  <c r="G91" i="39"/>
  <c r="G92" i="39"/>
  <c r="G93" i="39"/>
  <c r="G94" i="39"/>
  <c r="G95" i="39"/>
  <c r="G96" i="39"/>
  <c r="H96" i="39" s="1"/>
  <c r="G97" i="39"/>
  <c r="G98" i="39"/>
  <c r="G99" i="39"/>
  <c r="H99" i="39" s="1"/>
  <c r="G100" i="39"/>
  <c r="G101" i="39"/>
  <c r="G102" i="39"/>
  <c r="G85" i="39"/>
  <c r="H51" i="39"/>
  <c r="H53" i="39"/>
  <c r="H55" i="39"/>
  <c r="H57" i="39"/>
  <c r="G37" i="39"/>
  <c r="G38" i="39"/>
  <c r="G39" i="39"/>
  <c r="G40" i="39"/>
  <c r="G41" i="39"/>
  <c r="H41" i="39" s="1"/>
  <c r="G42" i="39"/>
  <c r="G43" i="39"/>
  <c r="G44" i="39"/>
  <c r="G45" i="39"/>
  <c r="H45" i="39" s="1"/>
  <c r="G46" i="39"/>
  <c r="G47" i="39"/>
  <c r="G48" i="39"/>
  <c r="G49" i="39"/>
  <c r="H49" i="39" s="1"/>
  <c r="G50" i="39"/>
  <c r="G51" i="39"/>
  <c r="G52" i="39"/>
  <c r="G53" i="39"/>
  <c r="G54" i="39"/>
  <c r="G55" i="39"/>
  <c r="G56" i="39"/>
  <c r="G57" i="39"/>
  <c r="G58" i="39"/>
  <c r="G59" i="39"/>
  <c r="H59" i="39" s="1"/>
  <c r="G36" i="39"/>
  <c r="H36" i="39" s="1"/>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5" i="39"/>
  <c r="H92" i="39"/>
  <c r="H90" i="39"/>
  <c r="G104" i="39"/>
  <c r="G105" i="39"/>
  <c r="G106" i="39"/>
  <c r="G107" i="39"/>
  <c r="G108" i="39"/>
  <c r="G103" i="39"/>
  <c r="H74" i="39"/>
  <c r="H67" i="39"/>
  <c r="H63" i="39"/>
  <c r="H62" i="39"/>
  <c r="G61" i="39"/>
  <c r="G62" i="39"/>
  <c r="G63" i="39"/>
  <c r="G64" i="39"/>
  <c r="G65" i="39"/>
  <c r="G66" i="39"/>
  <c r="H66" i="39" s="1"/>
  <c r="G67" i="39"/>
  <c r="G68" i="39"/>
  <c r="G69" i="39"/>
  <c r="G70" i="39"/>
  <c r="H70" i="39" s="1"/>
  <c r="G71" i="39"/>
  <c r="H71" i="39" s="1"/>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H27" i="33"/>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4" i="45"/>
  <c r="D58" i="45" s="1"/>
  <c r="D12" i="45"/>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Y56" i="50" l="1"/>
  <c r="Y58" i="50" s="1"/>
  <c r="Y59" i="50" s="1"/>
  <c r="Y60" i="50" s="1"/>
  <c r="AD45" i="36"/>
  <c r="AD82" i="36"/>
  <c r="AD85" i="36" s="1"/>
  <c r="BE58" i="50"/>
  <c r="BE59" i="50" s="1"/>
  <c r="BE60" i="50" s="1"/>
  <c r="BE61" i="50" s="1"/>
  <c r="BK58" i="50"/>
  <c r="BK59" i="50" s="1"/>
  <c r="BK60" i="50" s="1"/>
  <c r="BK61" i="50" s="1"/>
  <c r="BJ58" i="50"/>
  <c r="BJ59" i="50" s="1"/>
  <c r="BJ60" i="50" s="1"/>
  <c r="BP41" i="36" s="1"/>
  <c r="BP82"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82"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82"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BK82" i="36" s="1"/>
  <c r="AV41" i="36"/>
  <c r="AV82" i="36" s="1"/>
  <c r="BH41" i="36"/>
  <c r="BH82" i="36" s="1"/>
  <c r="AF41" i="36"/>
  <c r="AF82" i="36" s="1"/>
  <c r="BH61" i="50"/>
  <c r="BM41" i="36"/>
  <c r="BM82" i="36" s="1"/>
  <c r="BJ41" i="36"/>
  <c r="BJ82" i="36" s="1"/>
  <c r="AQ41" i="36"/>
  <c r="AQ82" i="36" s="1"/>
  <c r="BJ61" i="50"/>
  <c r="AU41" i="36"/>
  <c r="AU82" i="36" s="1"/>
  <c r="BA41" i="36"/>
  <c r="BA82" i="36" s="1"/>
  <c r="AU61" i="50"/>
  <c r="AH41" i="36"/>
  <c r="AH82" i="36" s="1"/>
  <c r="AB61" i="50"/>
  <c r="BF41" i="36"/>
  <c r="BF82" i="36" s="1"/>
  <c r="AZ61" i="50"/>
  <c r="Y61" i="50"/>
  <c r="AE41" i="36"/>
  <c r="AE82" i="36" s="1"/>
  <c r="AS41" i="36"/>
  <c r="AS82" i="36" s="1"/>
  <c r="AM61" i="50"/>
  <c r="AR61" i="50"/>
  <c r="AX41" i="36"/>
  <c r="AX82" i="36" s="1"/>
  <c r="BL41" i="36"/>
  <c r="BL82" i="36" s="1"/>
  <c r="BF61" i="50"/>
  <c r="BE41" i="36"/>
  <c r="BE82" i="36" s="1"/>
  <c r="AY61" i="50"/>
  <c r="AG41" i="36"/>
  <c r="AG82" i="36" s="1"/>
  <c r="AG85" i="36" s="1"/>
  <c r="AA61" i="50"/>
  <c r="AJ61" i="50"/>
  <c r="AP41" i="36"/>
  <c r="AP82" i="36" s="1"/>
  <c r="AC61" i="50"/>
  <c r="AI41" i="36"/>
  <c r="AI82" i="36" s="1"/>
  <c r="AW61" i="50"/>
  <c r="BC41" i="36"/>
  <c r="BC82" i="36" s="1"/>
  <c r="AF61" i="50"/>
  <c r="AL41" i="36"/>
  <c r="AL82" i="36" s="1"/>
  <c r="AJ41" i="36"/>
  <c r="AJ82" i="36" s="1"/>
  <c r="AD61" i="50"/>
  <c r="AZ41" i="36"/>
  <c r="AZ82" i="36" s="1"/>
  <c r="AT61" i="50"/>
  <c r="AV61" i="50"/>
  <c r="BB41" i="36"/>
  <c r="BB82" i="36" s="1"/>
  <c r="AT41" i="36"/>
  <c r="AT82" i="36" s="1"/>
  <c r="AN61" i="50"/>
  <c r="AK41" i="36"/>
  <c r="AK82" i="36" s="1"/>
  <c r="AE61" i="50"/>
  <c r="BI61" i="50"/>
  <c r="BO41" i="36"/>
  <c r="BO82" i="36" s="1"/>
  <c r="AG61" i="50"/>
  <c r="AM41" i="36"/>
  <c r="AM82" i="36" s="1"/>
  <c r="BD41" i="36"/>
  <c r="BD82" i="36" s="1"/>
  <c r="AX61" i="50"/>
  <c r="BA61" i="50"/>
  <c r="BG41" i="36"/>
  <c r="BG82" i="36" s="1"/>
  <c r="AR41" i="36"/>
  <c r="AR82" i="36" s="1"/>
  <c r="AL61" i="50"/>
  <c r="AW41" i="36"/>
  <c r="AW82" i="36" s="1"/>
  <c r="AQ61" i="50"/>
  <c r="AS61" i="50"/>
  <c r="AY41" i="36"/>
  <c r="AY82" i="36" s="1"/>
  <c r="AN41" i="36"/>
  <c r="AN82" i="36" s="1"/>
  <c r="AH61" i="50"/>
  <c r="AO41" i="36"/>
  <c r="AO82" i="36" s="1"/>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5" i="36"/>
  <c r="AP85" i="36"/>
  <c r="AE85" i="36"/>
  <c r="BG85" i="36"/>
  <c r="AS85" i="36"/>
  <c r="AF85" i="36"/>
  <c r="AV85" i="36"/>
  <c r="AX85" i="36"/>
  <c r="BH85" i="36"/>
  <c r="AQ85" i="36"/>
  <c r="AN85" i="36"/>
  <c r="AU85" i="36"/>
  <c r="BC85" i="36"/>
  <c r="BA85" i="36"/>
  <c r="AZ85" i="36"/>
  <c r="AY85" i="36"/>
  <c r="AM85" i="36"/>
  <c r="BF85" i="36"/>
  <c r="AT85" i="36"/>
  <c r="AJ85" i="36"/>
  <c r="BE85" i="36"/>
  <c r="BJ45" i="36"/>
  <c r="BI85" i="36"/>
  <c r="BB85" i="36"/>
  <c r="BD85" i="36"/>
  <c r="AI85" i="36"/>
  <c r="AK85" i="36"/>
  <c r="AR85" i="36"/>
  <c r="AL85" i="36"/>
  <c r="AH85" i="36"/>
  <c r="AW85" i="36"/>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5" i="36"/>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5" i="36"/>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5" i="36"/>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5" i="36"/>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5" i="36"/>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5" i="36" s="1"/>
  <c r="BO85" i="36"/>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AY137" i="34" l="1"/>
  <c r="BC19" i="45"/>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P68" i="34"/>
  <c r="BF73" i="34"/>
  <c r="BF57" i="34"/>
  <c r="AR80" i="34"/>
  <c r="AR64" i="34"/>
  <c r="AK83" i="34"/>
  <c r="AK67" i="34"/>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P74" i="34"/>
  <c r="AP58" i="34"/>
  <c r="BJ78" i="34"/>
  <c r="BJ62" i="34"/>
  <c r="AP62" i="34"/>
  <c r="AP78" i="34"/>
  <c r="AJ83" i="34"/>
  <c r="AJ67" i="34"/>
  <c r="AP85" i="34"/>
  <c r="AN40" i="45" s="1"/>
  <c r="P36" i="62" s="1"/>
  <c r="AP69" i="34"/>
  <c r="AN33" i="45" s="1"/>
  <c r="P30" i="62" s="1"/>
  <c r="BP80" i="34"/>
  <c r="BP64" i="34"/>
  <c r="BO80" i="34"/>
  <c r="BO64" i="34"/>
  <c r="BE84" i="34"/>
  <c r="BE68" i="34"/>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O32" i="45" l="1"/>
  <c r="Q29" i="62" s="1"/>
  <c r="BK39" i="45"/>
  <c r="AM35" i="62" s="1"/>
  <c r="AY39" i="45"/>
  <c r="AA35" i="62" s="1"/>
  <c r="BN39" i="45"/>
  <c r="AP35" i="62" s="1"/>
  <c r="AI32" i="45"/>
  <c r="K29" i="62" s="1"/>
  <c r="BE39" i="45"/>
  <c r="AG35" i="62" s="1"/>
  <c r="BC32" i="45"/>
  <c r="AE29" i="62" s="1"/>
  <c r="AX32" i="45"/>
  <c r="Z29" i="62" s="1"/>
  <c r="AL30" i="45"/>
  <c r="N27" i="62" s="1"/>
  <c r="BD30" i="45"/>
  <c r="AF27" i="62" s="1"/>
  <c r="AU28" i="45"/>
  <c r="W25" i="62" s="1"/>
  <c r="AJ30" i="45"/>
  <c r="L27" i="62" s="1"/>
  <c r="AU30" i="45"/>
  <c r="W27" i="62" s="1"/>
  <c r="BF32" i="45"/>
  <c r="AH29" i="62" s="1"/>
  <c r="AV32" i="45"/>
  <c r="X29" i="62" s="1"/>
  <c r="BH30" i="45"/>
  <c r="AJ27" i="62" s="1"/>
  <c r="AW35" i="45"/>
  <c r="AH30" i="45"/>
  <c r="J27" i="62" s="1"/>
  <c r="BL30" i="45"/>
  <c r="AN27" i="62" s="1"/>
  <c r="AU35" i="45"/>
  <c r="W31" i="62" s="1"/>
  <c r="BJ32" i="45"/>
  <c r="AL29" i="62" s="1"/>
  <c r="BD37" i="45"/>
  <c r="AF33" i="62" s="1"/>
  <c r="AP30" i="45"/>
  <c r="R27" i="62" s="1"/>
  <c r="AU37" i="45"/>
  <c r="W33" i="62" s="1"/>
  <c r="AI37" i="45"/>
  <c r="K33" i="62" s="1"/>
  <c r="AZ35" i="45"/>
  <c r="AB31" i="62" s="1"/>
  <c r="AS39" i="45"/>
  <c r="U35" i="62" s="1"/>
  <c r="AM39" i="45"/>
  <c r="O35" i="62" s="1"/>
  <c r="AJ37" i="45"/>
  <c r="L33" i="62" s="1"/>
  <c r="AM32" i="45"/>
  <c r="O29" i="62" s="1"/>
  <c r="AH36" i="45"/>
  <c r="J32" i="62" s="1"/>
  <c r="AL37" i="45"/>
  <c r="N33" i="62" s="1"/>
  <c r="AR30" i="45"/>
  <c r="T27" i="62" s="1"/>
  <c r="AW28" i="45"/>
  <c r="Y25" i="62" s="1"/>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C25" i="62"/>
  <c r="AE31" i="62"/>
  <c r="M31" i="62"/>
  <c r="AD72" i="45"/>
  <c r="AD73" i="45" s="1"/>
  <c r="AD80" i="45" s="1"/>
  <c r="AH72" i="45" l="1"/>
  <c r="AH73" i="45" s="1"/>
  <c r="AL77" i="34"/>
  <c r="AJ36" i="45" s="1"/>
  <c r="AL61" i="34"/>
  <c r="AJ29" i="45" s="1"/>
  <c r="AK77" i="34"/>
  <c r="AI36" i="45" s="1"/>
  <c r="AK61" i="34"/>
  <c r="AI29" i="45" s="1"/>
  <c r="K32" i="62" l="1"/>
  <c r="AI34" i="45"/>
  <c r="AI62" i="45" s="1"/>
  <c r="L32" i="62"/>
  <c r="AJ34" i="45"/>
  <c r="AJ62" i="45" s="1"/>
  <c r="AM61" i="34"/>
  <c r="AK29" i="45" s="1"/>
  <c r="AM77" i="34"/>
  <c r="AK36" i="45" s="1"/>
  <c r="K26" i="62"/>
  <c r="AI27" i="45"/>
  <c r="AI61" i="45" s="1"/>
  <c r="L26" i="62"/>
  <c r="AJ27" i="45"/>
  <c r="AJ61" i="45" s="1"/>
  <c r="AJ72" i="45" s="1"/>
  <c r="AJ73" i="45" s="1"/>
  <c r="AI72" i="45" l="1"/>
  <c r="AI73" i="45" s="1"/>
  <c r="M32" i="62"/>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<sst xmlns="http://schemas.openxmlformats.org/spreadsheetml/2006/main" count="2527" uniqueCount="979">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</sst>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1" xfId="0" applyBorder="1" applyAlignment="1">
      <alignment horizontal="left" vertic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48.511998091640798</c:v>
                </c:pt>
                <c:pt idx="1">
                  <c:v>50.550052099116385</c:v>
                </c:pt>
                <c:pt idx="2">
                  <c:v>52.688735600203692</c:v>
                </c:pt>
                <c:pt idx="3">
                  <c:v>53.946299970071799</c:v>
                </c:pt>
                <c:pt idx="4">
                  <c:v>52.486723389005981</c:v>
                </c:pt>
                <c:pt idx="5">
                  <c:v>53.321508829094746</c:v>
                </c:pt>
                <c:pt idx="6">
                  <c:v>54.316382696130638</c:v>
                </c:pt>
                <c:pt idx="7">
                  <c:v>55.299399175951585</c:v>
                </c:pt>
                <c:pt idx="8">
                  <c:v>55.912449105502922</c:v>
                </c:pt>
                <c:pt idx="9">
                  <c:v>56.057962296221497</c:v>
                </c:pt>
                <c:pt idx="10">
                  <c:v>55.894140106971001</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922.97529024721916</c:v>
                </c:pt>
                <c:pt idx="13">
                  <c:v>952.16502254237355</c:v>
                </c:pt>
                <c:pt idx="14">
                  <c:v>971.90685597644301</c:v>
                </c:pt>
                <c:pt idx="15">
                  <c:v>985.3479893510372</c:v>
                </c:pt>
                <c:pt idx="16">
                  <c:v>992.33054001054359</c:v>
                </c:pt>
                <c:pt idx="17">
                  <c:v>1004.1999707316987</c:v>
                </c:pt>
                <c:pt idx="18">
                  <c:v>1016.8150843282535</c:v>
                </c:pt>
                <c:pt idx="19">
                  <c:v>1028.7138420613614</c:v>
                </c:pt>
                <c:pt idx="20">
                  <c:v>926.27867182603995</c:v>
                </c:pt>
                <c:pt idx="21">
                  <c:v>951.07351003604504</c:v>
                </c:pt>
                <c:pt idx="22">
                  <c:v>976.18572516146048</c:v>
                </c:pt>
                <c:pt idx="23">
                  <c:v>1004.0285014491412</c:v>
                </c:pt>
                <c:pt idx="24">
                  <c:v>1033.7613418403771</c:v>
                </c:pt>
                <c:pt idx="25">
                  <c:v>1063.2146397869708</c:v>
                </c:pt>
                <c:pt idx="26">
                  <c:v>1096.9988571247409</c:v>
                </c:pt>
                <c:pt idx="27">
                  <c:v>1132.0415343757745</c:v>
                </c:pt>
                <c:pt idx="28">
                  <c:v>1169.0460890411396</c:v>
                </c:pt>
                <c:pt idx="29">
                  <c:v>1207.3970648180957</c:v>
                </c:pt>
                <c:pt idx="30">
                  <c:v>1240.128903180673</c:v>
                </c:pt>
                <c:pt idx="31">
                  <c:v>1281.1135694091267</c:v>
                </c:pt>
                <c:pt idx="32">
                  <c:v>1323.1214693820214</c:v>
                </c:pt>
                <c:pt idx="33">
                  <c:v>1366.3119566717633</c:v>
                </c:pt>
                <c:pt idx="34">
                  <c:v>1407.9444876321788</c:v>
                </c:pt>
                <c:pt idx="35">
                  <c:v>1452.1146165862144</c:v>
                </c:pt>
                <c:pt idx="36">
                  <c:v>1498.5075112838749</c:v>
                </c:pt>
                <c:pt idx="37">
                  <c:v>1546.5364505001064</c:v>
                </c:pt>
                <c:pt idx="38">
                  <c:v>1594.1278940763134</c:v>
                </c:pt>
                <c:pt idx="39">
                  <c:v>1643.3874326462244</c:v>
                </c:pt>
                <c:pt idx="40">
                  <c:v>1695.598197113052</c:v>
                </c:pt>
                <c:pt idx="41">
                  <c:v>1750.1375416856508</c:v>
                </c:pt>
                <c:pt idx="42">
                  <c:v>1806.8683603599936</c:v>
                </c:pt>
                <c:pt idx="43">
                  <c:v>1865.8972793960538</c:v>
                </c:pt>
                <c:pt idx="44">
                  <c:v>1927.2637379712592</c:v>
                </c:pt>
                <c:pt idx="45">
                  <c:v>1991.5071575344098</c:v>
                </c:pt>
                <c:pt idx="46">
                  <c:v>2052.2799630128693</c:v>
                </c:pt>
                <c:pt idx="47">
                  <c:v>2115.674719697693</c:v>
                </c:pt>
                <c:pt idx="48">
                  <c:v>2182.1969357156377</c:v>
                </c:pt>
                <c:pt idx="49">
                  <c:v>2252.1256400363009</c:v>
                </c:pt>
                <c:pt idx="50">
                  <c:v>2327.0167061691059</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923.10793514631916</c:v>
                </c:pt>
                <c:pt idx="13">
                  <c:v>948.65544159353749</c:v>
                </c:pt>
                <c:pt idx="14">
                  <c:v>965.93393568306794</c:v>
                </c:pt>
                <c:pt idx="15">
                  <c:v>977.69791618392253</c:v>
                </c:pt>
                <c:pt idx="16">
                  <c:v>983.80920066532849</c:v>
                </c:pt>
                <c:pt idx="17">
                  <c:v>994.1975918573869</c:v>
                </c:pt>
                <c:pt idx="18">
                  <c:v>1005.2386213769989</c:v>
                </c:pt>
                <c:pt idx="19">
                  <c:v>1015.6526802257307</c:v>
                </c:pt>
                <c:pt idx="20">
                  <c:v>925.999128574515</c:v>
                </c:pt>
                <c:pt idx="21">
                  <c:v>947.70012543953226</c:v>
                </c:pt>
                <c:pt idx="22">
                  <c:v>969.67889767811801</c:v>
                </c:pt>
                <c:pt idx="23">
                  <c:v>994.04751810688629</c:v>
                </c:pt>
                <c:pt idx="24">
                  <c:v>1020.07036490481</c:v>
                </c:pt>
                <c:pt idx="25">
                  <c:v>1045.8485499040387</c:v>
                </c:pt>
                <c:pt idx="26">
                  <c:v>1075.4172524026972</c:v>
                </c:pt>
                <c:pt idx="27">
                  <c:v>1106.087387159198</c:v>
                </c:pt>
                <c:pt idx="28">
                  <c:v>1138.4746009003393</c:v>
                </c:pt>
                <c:pt idx="29">
                  <c:v>1172.0402325070927</c:v>
                </c:pt>
                <c:pt idx="30">
                  <c:v>1200.6878693933024</c:v>
                </c:pt>
                <c:pt idx="31">
                  <c:v>1236.5585657779461</c:v>
                </c:pt>
                <c:pt idx="32">
                  <c:v>1273.3248192173371</c:v>
                </c:pt>
                <c:pt idx="33">
                  <c:v>1311.1260995215196</c:v>
                </c:pt>
                <c:pt idx="34">
                  <c:v>1347.5638216071654</c:v>
                </c:pt>
                <c:pt idx="35">
                  <c:v>1386.2225062027419</c:v>
                </c:pt>
                <c:pt idx="36">
                  <c:v>1426.8266050827567</c:v>
                </c:pt>
                <c:pt idx="37">
                  <c:v>1468.8626067107475</c:v>
                </c:pt>
                <c:pt idx="38">
                  <c:v>1510.5157023712859</c:v>
                </c:pt>
                <c:pt idx="39">
                  <c:v>1553.628752072352</c:v>
                </c:pt>
                <c:pt idx="40">
                  <c:v>1599.3247806738852</c:v>
                </c:pt>
                <c:pt idx="41">
                  <c:v>1647.0588346558338</c:v>
                </c:pt>
                <c:pt idx="42">
                  <c:v>1696.7109157775008</c:v>
                </c:pt>
                <c:pt idx="43">
                  <c:v>1748.3743457259973</c:v>
                </c:pt>
                <c:pt idx="44">
                  <c:v>1802.0836425513492</c:v>
                </c:pt>
                <c:pt idx="45">
                  <c:v>1858.310919968121</c:v>
                </c:pt>
                <c:pt idx="46">
                  <c:v>1911.5006383278958</c:v>
                </c:pt>
                <c:pt idx="47">
                  <c:v>1966.9851470157066</c:v>
                </c:pt>
                <c:pt idx="48">
                  <c:v>2025.2068780482934</c:v>
                </c:pt>
                <c:pt idx="49">
                  <c:v>2086.4100438195101</c:v>
                </c:pt>
                <c:pt idx="50">
                  <c:v>2151.9563796173379</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211.258382855414</c:v>
                </c:pt>
                <c:pt idx="13">
                  <c:v>217.37973152337477</c:v>
                </c:pt>
                <c:pt idx="14">
                  <c:v>221.25516726616993</c:v>
                </c:pt>
                <c:pt idx="15">
                  <c:v>223.62267371797671</c:v>
                </c:pt>
                <c:pt idx="16">
                  <c:v>224.44406874796772</c:v>
                </c:pt>
                <c:pt idx="17">
                  <c:v>226.38237932821582</c:v>
                </c:pt>
                <c:pt idx="18">
                  <c:v>228.48445822893638</c:v>
                </c:pt>
                <c:pt idx="19">
                  <c:v>230.40440767315138</c:v>
                </c:pt>
                <c:pt idx="20">
                  <c:v>205.4618436092793</c:v>
                </c:pt>
                <c:pt idx="21">
                  <c:v>210.54153635531421</c:v>
                </c:pt>
                <c:pt idx="22">
                  <c:v>215.73855608252094</c:v>
                </c:pt>
                <c:pt idx="23">
                  <c:v>221.62145031224696</c:v>
                </c:pt>
                <c:pt idx="24">
                  <c:v>227.95999508301463</c:v>
                </c:pt>
                <c:pt idx="25">
                  <c:v>234.2452786466294</c:v>
                </c:pt>
                <c:pt idx="26">
                  <c:v>241.56050767406185</c:v>
                </c:pt>
                <c:pt idx="27">
                  <c:v>249.18474599878621</c:v>
                </c:pt>
                <c:pt idx="28">
                  <c:v>257.28371731092335</c:v>
                </c:pt>
                <c:pt idx="29">
                  <c:v>265.70909576143976</c:v>
                </c:pt>
                <c:pt idx="30">
                  <c:v>272.8256040686482</c:v>
                </c:pt>
                <c:pt idx="31">
                  <c:v>281.89111604881657</c:v>
                </c:pt>
                <c:pt idx="32">
                  <c:v>291.2083431608138</c:v>
                </c:pt>
                <c:pt idx="33">
                  <c:v>300.81509548380819</c:v>
                </c:pt>
                <c:pt idx="34">
                  <c:v>310.06694731957117</c:v>
                </c:pt>
                <c:pt idx="35">
                  <c:v>319.92598118723521</c:v>
                </c:pt>
                <c:pt idx="36">
                  <c:v>330.31860868656088</c:v>
                </c:pt>
                <c:pt idx="37">
                  <c:v>341.10738964027655</c:v>
                </c:pt>
                <c:pt idx="38">
                  <c:v>351.80573672727218</c:v>
                </c:pt>
                <c:pt idx="39">
                  <c:v>362.90705317419105</c:v>
                </c:pt>
                <c:pt idx="40">
                  <c:v>374.7129377945821</c:v>
                </c:pt>
                <c:pt idx="41">
                  <c:v>387.07746125389463</c:v>
                </c:pt>
                <c:pt idx="42">
                  <c:v>399.96870483303661</c:v>
                </c:pt>
                <c:pt idx="43">
                  <c:v>413.41197787503665</c:v>
                </c:pt>
                <c:pt idx="44">
                  <c:v>427.41674941664968</c:v>
                </c:pt>
                <c:pt idx="45">
                  <c:v>442.10994540275925</c:v>
                </c:pt>
                <c:pt idx="46">
                  <c:v>456.00125116430524</c:v>
                </c:pt>
                <c:pt idx="47">
                  <c:v>470.52159122442197</c:v>
                </c:pt>
                <c:pt idx="48">
                  <c:v>485.7899062321199</c:v>
                </c:pt>
                <c:pt idx="49">
                  <c:v>501.87213644373475</c:v>
                </c:pt>
                <c:pt idx="50">
                  <c:v>519.13386077374435</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233.99072102643703</c:v>
                </c:pt>
                <c:pt idx="13">
                  <c:v>241.20921526079994</c:v>
                </c:pt>
                <c:pt idx="14">
                  <c:v>245.77925563628645</c:v>
                </c:pt>
                <c:pt idx="15">
                  <c:v>248.57109655226512</c:v>
                </c:pt>
                <c:pt idx="16">
                  <c:v>249.53971239327382</c:v>
                </c:pt>
                <c:pt idx="17">
                  <c:v>251.82543152264773</c:v>
                </c:pt>
                <c:pt idx="18">
                  <c:v>254.30427160317569</c:v>
                </c:pt>
                <c:pt idx="19">
                  <c:v>256.56833868137909</c:v>
                </c:pt>
                <c:pt idx="20">
                  <c:v>227.15525266854311</c:v>
                </c:pt>
                <c:pt idx="21">
                  <c:v>233.14539222577952</c:v>
                </c:pt>
                <c:pt idx="22">
                  <c:v>239.27388759038189</c:v>
                </c:pt>
                <c:pt idx="23">
                  <c:v>246.21118856474234</c:v>
                </c:pt>
                <c:pt idx="24">
                  <c:v>253.68580753580648</c:v>
                </c:pt>
                <c:pt idx="25">
                  <c:v>261.09761915221679</c:v>
                </c:pt>
                <c:pt idx="26">
                  <c:v>269.72397609116189</c:v>
                </c:pt>
                <c:pt idx="27">
                  <c:v>278.71472688379174</c:v>
                </c:pt>
                <c:pt idx="28">
                  <c:v>288.26529831699986</c:v>
                </c:pt>
                <c:pt idx="29">
                  <c:v>298.2007797062081</c:v>
                </c:pt>
                <c:pt idx="30">
                  <c:v>306.59279868288456</c:v>
                </c:pt>
                <c:pt idx="31">
                  <c:v>317.28314643303059</c:v>
                </c:pt>
                <c:pt idx="32">
                  <c:v>328.27032488607688</c:v>
                </c:pt>
                <c:pt idx="33">
                  <c:v>339.59892092202034</c:v>
                </c:pt>
                <c:pt idx="34">
                  <c:v>350.50900671458191</c:v>
                </c:pt>
                <c:pt idx="35">
                  <c:v>362.13510138594307</c:v>
                </c:pt>
                <c:pt idx="36">
                  <c:v>374.39042709160253</c:v>
                </c:pt>
                <c:pt idx="37">
                  <c:v>387.11290988658203</c:v>
                </c:pt>
                <c:pt idx="38">
                  <c:v>399.7287501129187</c:v>
                </c:pt>
                <c:pt idx="39">
                  <c:v>412.81978496694512</c:v>
                </c:pt>
                <c:pt idx="40">
                  <c:v>426.74166961793611</c:v>
                </c:pt>
                <c:pt idx="41">
                  <c:v>441.32231942944674</c:v>
                </c:pt>
                <c:pt idx="42">
                  <c:v>456.52409480565717</c:v>
                </c:pt>
                <c:pt idx="43">
                  <c:v>472.37684135031225</c:v>
                </c:pt>
                <c:pt idx="44">
                  <c:v>488.89172526075311</c:v>
                </c:pt>
                <c:pt idx="45">
                  <c:v>506.2184217557969</c:v>
                </c:pt>
                <c:pt idx="46">
                  <c:v>522.59950311329749</c:v>
                </c:pt>
                <c:pt idx="47">
                  <c:v>539.72236225601307</c:v>
                </c:pt>
                <c:pt idx="48">
                  <c:v>557.72725788111734</c:v>
                </c:pt>
                <c:pt idx="49">
                  <c:v>576.69194889207927</c:v>
                </c:pt>
                <c:pt idx="50">
                  <c:v>597.04753788238042</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2858.742700282341</c:v>
                </c:pt>
                <c:pt idx="13">
                  <c:v>2904.0458384861572</c:v>
                </c:pt>
                <c:pt idx="14">
                  <c:v>2940.5252934121481</c:v>
                </c:pt>
                <c:pt idx="15">
                  <c:v>2971.3444379829402</c:v>
                </c:pt>
                <c:pt idx="16">
                  <c:v>2996.3701871155517</c:v>
                </c:pt>
                <c:pt idx="17">
                  <c:v>3026.9480409556991</c:v>
                </c:pt>
                <c:pt idx="18">
                  <c:v>3058.5200755443498</c:v>
                </c:pt>
                <c:pt idx="19">
                  <c:v>3089.6843971669032</c:v>
                </c:pt>
                <c:pt idx="20">
                  <c:v>3007.0849748035503</c:v>
                </c:pt>
                <c:pt idx="21">
                  <c:v>3048.2156353271112</c:v>
                </c:pt>
                <c:pt idx="22">
                  <c:v>3088.7183992519517</c:v>
                </c:pt>
                <c:pt idx="23">
                  <c:v>3130.9596566054865</c:v>
                </c:pt>
                <c:pt idx="24">
                  <c:v>3174.8258993130812</c:v>
                </c:pt>
                <c:pt idx="25">
                  <c:v>3218.1399633576907</c:v>
                </c:pt>
                <c:pt idx="26">
                  <c:v>3265.4895729405907</c:v>
                </c:pt>
                <c:pt idx="27">
                  <c:v>3313.797029657514</c:v>
                </c:pt>
                <c:pt idx="28">
                  <c:v>3363.7521519495062</c:v>
                </c:pt>
                <c:pt idx="29">
                  <c:v>3414.8247770963721</c:v>
                </c:pt>
                <c:pt idx="30">
                  <c:v>3460.0561461220177</c:v>
                </c:pt>
                <c:pt idx="31">
                  <c:v>3513.2780652334282</c:v>
                </c:pt>
                <c:pt idx="32">
                  <c:v>3567.2685414411558</c:v>
                </c:pt>
                <c:pt idx="33">
                  <c:v>3622.1779613760682</c:v>
                </c:pt>
                <c:pt idx="34">
                  <c:v>3675.2913834656692</c:v>
                </c:pt>
                <c:pt idx="35">
                  <c:v>3730.6874524723289</c:v>
                </c:pt>
                <c:pt idx="36">
                  <c:v>3788.0445028536096</c:v>
                </c:pt>
                <c:pt idx="37">
                  <c:v>3846.7697189382261</c:v>
                </c:pt>
                <c:pt idx="38">
                  <c:v>3904.7869567999692</c:v>
                </c:pt>
                <c:pt idx="39">
                  <c:v>3964.2200149294686</c:v>
                </c:pt>
                <c:pt idx="40">
                  <c:v>4026.3427576816594</c:v>
                </c:pt>
                <c:pt idx="41">
                  <c:v>4090.5277000131691</c:v>
                </c:pt>
                <c:pt idx="42">
                  <c:v>4156.6319302349893</c:v>
                </c:pt>
                <c:pt idx="43">
                  <c:v>4224.7558548943798</c:v>
                </c:pt>
                <c:pt idx="44">
                  <c:v>4294.9342388970254</c:v>
                </c:pt>
                <c:pt idx="45">
                  <c:v>4367.699619917812</c:v>
                </c:pt>
                <c:pt idx="46">
                  <c:v>4436.7132449358523</c:v>
                </c:pt>
                <c:pt idx="47">
                  <c:v>4508.0485675843129</c:v>
                </c:pt>
                <c:pt idx="48">
                  <c:v>4582.2047660773287</c:v>
                </c:pt>
                <c:pt idx="49">
                  <c:v>4659.4510254087309</c:v>
                </c:pt>
                <c:pt idx="50">
                  <c:v>4741.3348036252346</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1955.0846369745625</c:v>
                </c:pt>
                <c:pt idx="13">
                  <c:v>1996.4894139013106</c:v>
                </c:pt>
                <c:pt idx="14">
                  <c:v>2029.8297906060031</c:v>
                </c:pt>
                <c:pt idx="15">
                  <c:v>2057.9969299393961</c:v>
                </c:pt>
                <c:pt idx="16">
                  <c:v>2080.8691988669657</c:v>
                </c:pt>
                <c:pt idx="17">
                  <c:v>2108.8158106768146</c:v>
                </c:pt>
                <c:pt idx="18">
                  <c:v>2137.6710534060376</c:v>
                </c:pt>
                <c:pt idx="19">
                  <c:v>2166.1536671059989</c:v>
                </c:pt>
                <c:pt idx="20">
                  <c:v>2090.6619728695773</c:v>
                </c:pt>
                <c:pt idx="21">
                  <c:v>2128.2533162366985</c:v>
                </c:pt>
                <c:pt idx="22">
                  <c:v>2165.2707938710291</c:v>
                </c:pt>
                <c:pt idx="23">
                  <c:v>2203.87716656777</c:v>
                </c:pt>
                <c:pt idx="24">
                  <c:v>2243.9686936878379</c:v>
                </c:pt>
                <c:pt idx="25">
                  <c:v>2283.5555574386335</c:v>
                </c:pt>
                <c:pt idx="26">
                  <c:v>2326.8307056972026</c:v>
                </c:pt>
                <c:pt idx="27">
                  <c:v>2370.9812777892312</c:v>
                </c:pt>
                <c:pt idx="28">
                  <c:v>2416.637732879446</c:v>
                </c:pt>
                <c:pt idx="29">
                  <c:v>2463.315529056737</c:v>
                </c:pt>
                <c:pt idx="30">
                  <c:v>2504.6547125846578</c:v>
                </c:pt>
                <c:pt idx="31">
                  <c:v>2553.2968547362075</c:v>
                </c:pt>
                <c:pt idx="32">
                  <c:v>2602.6414192008724</c:v>
                </c:pt>
                <c:pt idx="33">
                  <c:v>2652.8258517528466</c:v>
                </c:pt>
                <c:pt idx="34">
                  <c:v>2701.3688331141439</c:v>
                </c:pt>
                <c:pt idx="35">
                  <c:v>2751.9980383034267</c:v>
                </c:pt>
                <c:pt idx="36">
                  <c:v>2804.4194812844589</c:v>
                </c:pt>
                <c:pt idx="37">
                  <c:v>2858.0913585177618</c:v>
                </c:pt>
                <c:pt idx="38">
                  <c:v>2911.1161794642539</c:v>
                </c:pt>
                <c:pt idx="39">
                  <c:v>2965.4349885245738</c:v>
                </c:pt>
                <c:pt idx="40">
                  <c:v>3022.21203328823</c:v>
                </c:pt>
                <c:pt idx="41">
                  <c:v>3080.8738241632045</c:v>
                </c:pt>
                <c:pt idx="42">
                  <c:v>3141.2897470940861</c:v>
                </c:pt>
                <c:pt idx="43">
                  <c:v>3203.5515685865989</c:v>
                </c:pt>
                <c:pt idx="44">
                  <c:v>3267.6910620061612</c:v>
                </c:pt>
                <c:pt idx="45">
                  <c:v>3334.1949398523466</c:v>
                </c:pt>
                <c:pt idx="46">
                  <c:v>3397.2699024724302</c:v>
                </c:pt>
                <c:pt idx="47">
                  <c:v>3462.4667792973619</c:v>
                </c:pt>
                <c:pt idx="48">
                  <c:v>3530.2417939668826</c:v>
                </c:pt>
                <c:pt idx="49">
                  <c:v>3600.8409679502201</c:v>
                </c:pt>
                <c:pt idx="50">
                  <c:v>3675.6785996330523</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152.72279283167404</c:v>
                </c:pt>
                <c:pt idx="13">
                  <c:v>154.16637261762335</c:v>
                </c:pt>
                <c:pt idx="14">
                  <c:v>155.6544135527113</c:v>
                </c:pt>
                <c:pt idx="15">
                  <c:v>157.19174276539783</c:v>
                </c:pt>
                <c:pt idx="16">
                  <c:v>158.78036210974906</c:v>
                </c:pt>
                <c:pt idx="17">
                  <c:v>160.43256718022187</c:v>
                </c:pt>
                <c:pt idx="18">
                  <c:v>162.10735505080433</c:v>
                </c:pt>
                <c:pt idx="19">
                  <c:v>163.80841193590132</c:v>
                </c:pt>
                <c:pt idx="20">
                  <c:v>165.43555590262392</c:v>
                </c:pt>
                <c:pt idx="21">
                  <c:v>166.89386347928422</c:v>
                </c:pt>
                <c:pt idx="22">
                  <c:v>168.26968434431978</c:v>
                </c:pt>
                <c:pt idx="23">
                  <c:v>169.56153268666299</c:v>
                </c:pt>
                <c:pt idx="24">
                  <c:v>170.83220103059807</c:v>
                </c:pt>
                <c:pt idx="25">
                  <c:v>172.07867646985815</c:v>
                </c:pt>
                <c:pt idx="26">
                  <c:v>173.30396183224448</c:v>
                </c:pt>
                <c:pt idx="27">
                  <c:v>174.50426917395083</c:v>
                </c:pt>
                <c:pt idx="28">
                  <c:v>175.67916898573131</c:v>
                </c:pt>
                <c:pt idx="29">
                  <c:v>176.83546838617917</c:v>
                </c:pt>
                <c:pt idx="30">
                  <c:v>177.96621631046494</c:v>
                </c:pt>
                <c:pt idx="31">
                  <c:v>179.08292345452014</c:v>
                </c:pt>
                <c:pt idx="32">
                  <c:v>180.17842292179407</c:v>
                </c:pt>
                <c:pt idx="33">
                  <c:v>181.25210162742633</c:v>
                </c:pt>
                <c:pt idx="34">
                  <c:v>182.30323371884745</c:v>
                </c:pt>
                <c:pt idx="35">
                  <c:v>183.33477483480871</c:v>
                </c:pt>
                <c:pt idx="36">
                  <c:v>184.34578509377096</c:v>
                </c:pt>
                <c:pt idx="37">
                  <c:v>185.33509477637665</c:v>
                </c:pt>
                <c:pt idx="38">
                  <c:v>186.30022913337993</c:v>
                </c:pt>
                <c:pt idx="39">
                  <c:v>187.24506496390498</c:v>
                </c:pt>
                <c:pt idx="40">
                  <c:v>188.17018049404555</c:v>
                </c:pt>
                <c:pt idx="41">
                  <c:v>189.07447706940658</c:v>
                </c:pt>
                <c:pt idx="42">
                  <c:v>189.95729741235067</c:v>
                </c:pt>
                <c:pt idx="43">
                  <c:v>190.81821203903294</c:v>
                </c:pt>
                <c:pt idx="44">
                  <c:v>191.65685409217454</c:v>
                </c:pt>
                <c:pt idx="45">
                  <c:v>192.47320481381129</c:v>
                </c:pt>
                <c:pt idx="46">
                  <c:v>193.2611599213844</c:v>
                </c:pt>
                <c:pt idx="47">
                  <c:v>194.02564576789374</c:v>
                </c:pt>
                <c:pt idx="48">
                  <c:v>194.76665538442498</c:v>
                </c:pt>
                <c:pt idx="49">
                  <c:v>195.48362849821581</c:v>
                </c:pt>
                <c:pt idx="50">
                  <c:v>196.17751341747848</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168.48156018826344</c:v>
                </c:pt>
                <c:pt idx="13">
                  <c:v>171.0106235388501</c:v>
                </c:pt>
                <c:pt idx="14">
                  <c:v>173.61758009901612</c:v>
                </c:pt>
                <c:pt idx="15">
                  <c:v>176.31088670211105</c:v>
                </c:pt>
                <c:pt idx="16">
                  <c:v>179.09405047382424</c:v>
                </c:pt>
                <c:pt idx="17">
                  <c:v>181.98861254241012</c:v>
                </c:pt>
                <c:pt idx="18">
                  <c:v>184.9227382933548</c:v>
                </c:pt>
                <c:pt idx="19">
                  <c:v>187.90288574847645</c:v>
                </c:pt>
                <c:pt idx="20">
                  <c:v>190.75354229854727</c:v>
                </c:pt>
                <c:pt idx="21">
                  <c:v>193.30840783622793</c:v>
                </c:pt>
                <c:pt idx="22">
                  <c:v>195.71876170831797</c:v>
                </c:pt>
                <c:pt idx="23">
                  <c:v>197.98200086484837</c:v>
                </c:pt>
                <c:pt idx="24">
                  <c:v>200.20813396166477</c:v>
                </c:pt>
                <c:pt idx="25">
                  <c:v>202.39188257155953</c:v>
                </c:pt>
                <c:pt idx="26">
                  <c:v>204.5385074648859</c:v>
                </c:pt>
                <c:pt idx="27">
                  <c:v>206.64137239614655</c:v>
                </c:pt>
                <c:pt idx="28">
                  <c:v>208.69972489145468</c:v>
                </c:pt>
                <c:pt idx="29">
                  <c:v>210.7254906055783</c:v>
                </c:pt>
                <c:pt idx="30">
                  <c:v>212.70649169876165</c:v>
                </c:pt>
                <c:pt idx="31">
                  <c:v>214.66289420512607</c:v>
                </c:pt>
                <c:pt idx="32">
                  <c:v>216.58214216096221</c:v>
                </c:pt>
                <c:pt idx="33">
                  <c:v>218.46316147915269</c:v>
                </c:pt>
                <c:pt idx="34">
                  <c:v>220.30468051046168</c:v>
                </c:pt>
                <c:pt idx="35">
                  <c:v>222.11187735291759</c:v>
                </c:pt>
                <c:pt idx="36">
                  <c:v>223.88310539164152</c:v>
                </c:pt>
                <c:pt idx="37">
                  <c:v>225.61631534997659</c:v>
                </c:pt>
                <c:pt idx="38">
                  <c:v>227.30717161884837</c:v>
                </c:pt>
                <c:pt idx="39">
                  <c:v>228.96246611282785</c:v>
                </c:pt>
                <c:pt idx="40">
                  <c:v>230.58321184860887</c:v>
                </c:pt>
                <c:pt idx="41">
                  <c:v>232.1674840509954</c:v>
                </c:pt>
                <c:pt idx="42">
                  <c:v>233.71413120983181</c:v>
                </c:pt>
                <c:pt idx="43">
                  <c:v>235.22240089573233</c:v>
                </c:pt>
                <c:pt idx="44">
                  <c:v>236.69165039721821</c:v>
                </c:pt>
                <c:pt idx="45">
                  <c:v>238.1218468514854</c:v>
                </c:pt>
                <c:pt idx="46">
                  <c:v>239.50229592944217</c:v>
                </c:pt>
                <c:pt idx="47">
                  <c:v>240.84162829975341</c:v>
                </c:pt>
                <c:pt idx="48">
                  <c:v>242.13983175330827</c:v>
                </c:pt>
                <c:pt idx="49">
                  <c:v>243.39592472654974</c:v>
                </c:pt>
                <c:pt idx="50">
                  <c:v>244.61156859737187</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590690.89197451761</c:v>
                </c:pt>
                <c:pt idx="23">
                  <c:v>594989.59976877505</c:v>
                </c:pt>
                <c:pt idx="24">
                  <c:v>597648.77242129692</c:v>
                </c:pt>
                <c:pt idx="25">
                  <c:v>599325.49032918026</c:v>
                </c:pt>
                <c:pt idx="26">
                  <c:v>599997.62415588554</c:v>
                </c:pt>
                <c:pt idx="27">
                  <c:v>601927.10362232069</c:v>
                </c:pt>
                <c:pt idx="28">
                  <c:v>604174.95826676115</c:v>
                </c:pt>
                <c:pt idx="29">
                  <c:v>606449.04394572356</c:v>
                </c:pt>
                <c:pt idx="30">
                  <c:v>586625.97498897521</c:v>
                </c:pt>
                <c:pt idx="31">
                  <c:v>591145.89499385969</c:v>
                </c:pt>
                <c:pt idx="32">
                  <c:v>595595.1666812069</c:v>
                </c:pt>
                <c:pt idx="33">
                  <c:v>600423.85125782876</c:v>
                </c:pt>
                <c:pt idx="34">
                  <c:v>605599.88576363097</c:v>
                </c:pt>
                <c:pt idx="35">
                  <c:v>610701.03844910907</c:v>
                </c:pt>
                <c:pt idx="36">
                  <c:v>616591.52389061777</c:v>
                </c:pt>
                <c:pt idx="37">
                  <c:v>622678.69559575396</c:v>
                </c:pt>
                <c:pt idx="38">
                  <c:v>629086.50022347923</c:v>
                </c:pt>
                <c:pt idx="39">
                  <c:v>635709.85115996422</c:v>
                </c:pt>
                <c:pt idx="40">
                  <c:v>641254.50969204889</c:v>
                </c:pt>
                <c:pt idx="41">
                  <c:v>648285.41164516739</c:v>
                </c:pt>
                <c:pt idx="42">
                  <c:v>655455.0682957978</c:v>
                </c:pt>
                <c:pt idx="43">
                  <c:v>662788.20759374381</c:v>
                </c:pt>
                <c:pt idx="44">
                  <c:v>669787.14679163822</c:v>
                </c:pt>
                <c:pt idx="45">
                  <c:v>677195.40738465788</c:v>
                </c:pt>
                <c:pt idx="46">
                  <c:v>684949.28897428873</c:v>
                </c:pt>
                <c:pt idx="47">
                  <c:v>692937.45153108204</c:v>
                </c:pt>
                <c:pt idx="48">
                  <c:v>700784.18885366281</c:v>
                </c:pt>
                <c:pt idx="49">
                  <c:v>708870.40324251994</c:v>
                </c:pt>
                <c:pt idx="50">
                  <c:v>717420.13031736761</c:v>
                </c:pt>
                <c:pt idx="51">
                  <c:v>726316.79835254187</c:v>
                </c:pt>
                <c:pt idx="52">
                  <c:v>735531.36061087111</c:v>
                </c:pt>
                <c:pt idx="53">
                  <c:v>745078.20564620767</c:v>
                </c:pt>
                <c:pt idx="54">
                  <c:v>754960.1093551832</c:v>
                </c:pt>
                <c:pt idx="55">
                  <c:v>765267.13793676358</c:v>
                </c:pt>
                <c:pt idx="56">
                  <c:v>774888.2205509285</c:v>
                </c:pt>
                <c:pt idx="57">
                  <c:v>784887.35682634928</c:v>
                </c:pt>
                <c:pt idx="58">
                  <c:v>795347.75621965097</c:v>
                </c:pt>
                <c:pt idx="59">
                  <c:v>806311.92318310344</c:v>
                </c:pt>
                <c:pt idx="60">
                  <c:v>818042.51665845956</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489429.59620745742</c:v>
                </c:pt>
                <c:pt idx="23">
                  <c:v>492991.38266555651</c:v>
                </c:pt>
                <c:pt idx="24">
                  <c:v>495194.69714907458</c:v>
                </c:pt>
                <c:pt idx="25">
                  <c:v>496583.97770132078</c:v>
                </c:pt>
                <c:pt idx="26">
                  <c:v>497140.8885863052</c:v>
                </c:pt>
                <c:pt idx="27">
                  <c:v>498739.60014420853</c:v>
                </c:pt>
                <c:pt idx="28">
                  <c:v>500602.10827817349</c:v>
                </c:pt>
                <c:pt idx="29">
                  <c:v>502486.35069788527</c:v>
                </c:pt>
                <c:pt idx="30">
                  <c:v>486061.52213372238</c:v>
                </c:pt>
                <c:pt idx="31">
                  <c:v>489806.59870919801</c:v>
                </c:pt>
                <c:pt idx="32">
                  <c:v>493493.13810728578</c:v>
                </c:pt>
                <c:pt idx="33">
                  <c:v>497494.04818505811</c:v>
                </c:pt>
                <c:pt idx="34">
                  <c:v>501782.76248986565</c:v>
                </c:pt>
                <c:pt idx="35">
                  <c:v>506009.43185783317</c:v>
                </c:pt>
                <c:pt idx="36">
                  <c:v>510890.11979508324</c:v>
                </c:pt>
                <c:pt idx="37">
                  <c:v>515933.77635076753</c:v>
                </c:pt>
                <c:pt idx="38">
                  <c:v>521243.1001851685</c:v>
                </c:pt>
                <c:pt idx="39">
                  <c:v>526731.01953254174</c:v>
                </c:pt>
                <c:pt idx="40">
                  <c:v>531325.16517341195</c:v>
                </c:pt>
                <c:pt idx="41">
                  <c:v>537150.76964885299</c:v>
                </c:pt>
                <c:pt idx="42">
                  <c:v>543091.3423022324</c:v>
                </c:pt>
                <c:pt idx="43">
                  <c:v>549167.37200624484</c:v>
                </c:pt>
                <c:pt idx="44">
                  <c:v>554966.49305592885</c:v>
                </c:pt>
                <c:pt idx="45">
                  <c:v>561104.76611871656</c:v>
                </c:pt>
                <c:pt idx="46">
                  <c:v>567529.41086441069</c:v>
                </c:pt>
                <c:pt idx="47">
                  <c:v>574148.17412575369</c:v>
                </c:pt>
                <c:pt idx="48">
                  <c:v>580649.75647874922</c:v>
                </c:pt>
                <c:pt idx="49">
                  <c:v>587349.76268665935</c:v>
                </c:pt>
                <c:pt idx="50">
                  <c:v>594433.82226296177</c:v>
                </c:pt>
                <c:pt idx="51">
                  <c:v>601805.34720639186</c:v>
                </c:pt>
                <c:pt idx="52">
                  <c:v>609440.27022043604</c:v>
                </c:pt>
                <c:pt idx="53">
                  <c:v>617350.51324971486</c:v>
                </c:pt>
                <c:pt idx="54">
                  <c:v>625538.37632286607</c:v>
                </c:pt>
                <c:pt idx="55">
                  <c:v>634078.4857190327</c:v>
                </c:pt>
                <c:pt idx="56">
                  <c:v>642050.23988505499</c:v>
                </c:pt>
                <c:pt idx="57">
                  <c:v>650335.23851326085</c:v>
                </c:pt>
                <c:pt idx="58">
                  <c:v>659002.42658199649</c:v>
                </c:pt>
                <c:pt idx="59">
                  <c:v>668087.02206600003</c:v>
                </c:pt>
                <c:pt idx="60">
                  <c:v>677806.65665986645</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607567.77460236102</c:v>
                </c:pt>
                <c:pt idx="23">
                  <c:v>611989.30261931161</c:v>
                </c:pt>
                <c:pt idx="24">
                  <c:v>614724.45163333404</c:v>
                </c:pt>
                <c:pt idx="25">
                  <c:v>616449.07576715702</c:v>
                </c:pt>
                <c:pt idx="26">
                  <c:v>617140.4134174824</c:v>
                </c:pt>
                <c:pt idx="27">
                  <c:v>619125.02086867276</c:v>
                </c:pt>
                <c:pt idx="28">
                  <c:v>621437.09993152576</c:v>
                </c:pt>
                <c:pt idx="29">
                  <c:v>623776.15948703012</c:v>
                </c:pt>
                <c:pt idx="30">
                  <c:v>603386.71713151748</c:v>
                </c:pt>
                <c:pt idx="31">
                  <c:v>608035.77770797012</c:v>
                </c:pt>
                <c:pt idx="32">
                  <c:v>612612.17144352722</c:v>
                </c:pt>
                <c:pt idx="33">
                  <c:v>617578.81843662402</c:v>
                </c:pt>
                <c:pt idx="34">
                  <c:v>622902.73964259203</c:v>
                </c:pt>
                <c:pt idx="35">
                  <c:v>628149.63954765513</c:v>
                </c:pt>
                <c:pt idx="36">
                  <c:v>634208.42457320692</c:v>
                </c:pt>
                <c:pt idx="37">
                  <c:v>640469.51546991849</c:v>
                </c:pt>
                <c:pt idx="38">
                  <c:v>647060.40022986452</c:v>
                </c:pt>
                <c:pt idx="39">
                  <c:v>653872.98976453464</c:v>
                </c:pt>
                <c:pt idx="40">
                  <c:v>659576.06711182185</c:v>
                </c:pt>
                <c:pt idx="41">
                  <c:v>666807.85197788652</c:v>
                </c:pt>
                <c:pt idx="42">
                  <c:v>674182.35596139205</c:v>
                </c:pt>
                <c:pt idx="43">
                  <c:v>681725.01352499379</c:v>
                </c:pt>
                <c:pt idx="44">
                  <c:v>688923.92241425661</c:v>
                </c:pt>
                <c:pt idx="45">
                  <c:v>696543.84759564826</c:v>
                </c:pt>
                <c:pt idx="46">
                  <c:v>704519.26865926862</c:v>
                </c:pt>
                <c:pt idx="47">
                  <c:v>712735.66443197022</c:v>
                </c:pt>
                <c:pt idx="48">
                  <c:v>720806.59424948192</c:v>
                </c:pt>
                <c:pt idx="49">
                  <c:v>729123.84333516343</c:v>
                </c:pt>
                <c:pt idx="50">
                  <c:v>737917.84832643543</c:v>
                </c:pt>
                <c:pt idx="51">
                  <c:v>747068.70687690028</c:v>
                </c:pt>
                <c:pt idx="52">
                  <c:v>756546.54234261042</c:v>
                </c:pt>
                <c:pt idx="53">
                  <c:v>766366.15437895653</c:v>
                </c:pt>
                <c:pt idx="54">
                  <c:v>776530.3981939028</c:v>
                </c:pt>
                <c:pt idx="55">
                  <c:v>787131.91330638551</c:v>
                </c:pt>
                <c:pt idx="56">
                  <c:v>797027.88399524079</c:v>
                </c:pt>
                <c:pt idx="57">
                  <c:v>807312.70987853082</c:v>
                </c:pt>
                <c:pt idx="58">
                  <c:v>818071.97782592685</c:v>
                </c:pt>
                <c:pt idx="59">
                  <c:v>829349.40670262091</c:v>
                </c:pt>
                <c:pt idx="60">
                  <c:v>841415.15999155852</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5987550.7131716236</c:v>
                </c:pt>
                <c:pt idx="23">
                  <c:v>5966819.5520975031</c:v>
                </c:pt>
                <c:pt idx="24">
                  <c:v>5886313.00625409</c:v>
                </c:pt>
                <c:pt idx="25">
                  <c:v>5769957.7009454686</c:v>
                </c:pt>
                <c:pt idx="26">
                  <c:v>5620112.1241543917</c:v>
                </c:pt>
                <c:pt idx="27">
                  <c:v>5502056.6005334826</c:v>
                </c:pt>
                <c:pt idx="28">
                  <c:v>5390713.4181378419</c:v>
                </c:pt>
                <c:pt idx="29">
                  <c:v>5277845.8965130001</c:v>
                </c:pt>
                <c:pt idx="30">
                  <c:v>4599360.8094967622</c:v>
                </c:pt>
                <c:pt idx="31">
                  <c:v>4624428.4615171012</c:v>
                </c:pt>
                <c:pt idx="32">
                  <c:v>4649442.9155418416</c:v>
                </c:pt>
                <c:pt idx="33">
                  <c:v>4685578.4147488046</c:v>
                </c:pt>
                <c:pt idx="34">
                  <c:v>4728239.9071246758</c:v>
                </c:pt>
                <c:pt idx="35">
                  <c:v>4767226.1678696182</c:v>
                </c:pt>
                <c:pt idx="36">
                  <c:v>4822933.0945499577</c:v>
                </c:pt>
                <c:pt idx="37">
                  <c:v>4881061.2415312184</c:v>
                </c:pt>
                <c:pt idx="38">
                  <c:v>4944353.9765469683</c:v>
                </c:pt>
                <c:pt idx="39">
                  <c:v>5009870.2864852231</c:v>
                </c:pt>
                <c:pt idx="40">
                  <c:v>5049028.4333294034</c:v>
                </c:pt>
                <c:pt idx="41">
                  <c:v>5075615.2754136873</c:v>
                </c:pt>
                <c:pt idx="42">
                  <c:v>5100606.3971023615</c:v>
                </c:pt>
                <c:pt idx="43">
                  <c:v>5124425.1205367828</c:v>
                </c:pt>
                <c:pt idx="44">
                  <c:v>5136857.0322081614</c:v>
                </c:pt>
                <c:pt idx="45">
                  <c:v>5153050.1060456941</c:v>
                </c:pt>
                <c:pt idx="46">
                  <c:v>5171305.145928245</c:v>
                </c:pt>
                <c:pt idx="47">
                  <c:v>5189156.6922761882</c:v>
                </c:pt>
                <c:pt idx="48">
                  <c:v>5199529.6703502797</c:v>
                </c:pt>
                <c:pt idx="49">
                  <c:v>5209369.7576229135</c:v>
                </c:pt>
                <c:pt idx="50">
                  <c:v>5222320.5800342774</c:v>
                </c:pt>
                <c:pt idx="51">
                  <c:v>5262596.6588747418</c:v>
                </c:pt>
                <c:pt idx="52">
                  <c:v>5303886.889720968</c:v>
                </c:pt>
                <c:pt idx="53">
                  <c:v>5346166.7771128351</c:v>
                </c:pt>
                <c:pt idx="54">
                  <c:v>5389206.3292925358</c:v>
                </c:pt>
                <c:pt idx="55">
                  <c:v>5434141.0674627675</c:v>
                </c:pt>
                <c:pt idx="56">
                  <c:v>5463639.9523975104</c:v>
                </c:pt>
                <c:pt idx="57">
                  <c:v>5494350.2423348911</c:v>
                </c:pt>
                <c:pt idx="58">
                  <c:v>5527176.1076966049</c:v>
                </c:pt>
                <c:pt idx="59">
                  <c:v>5562347.3960526353</c:v>
                </c:pt>
                <c:pt idx="60">
                  <c:v>5603114.3141085049</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5309714.7833786085</c:v>
                </c:pt>
                <c:pt idx="23">
                  <c:v>5291330.5461996719</c:v>
                </c:pt>
                <c:pt idx="24">
                  <c:v>5219937.9489423055</c:v>
                </c:pt>
                <c:pt idx="25">
                  <c:v>5116754.9423478674</c:v>
                </c:pt>
                <c:pt idx="26">
                  <c:v>4983873.0157595547</c:v>
                </c:pt>
                <c:pt idx="27">
                  <c:v>4879182.2683976153</c:v>
                </c:pt>
                <c:pt idx="28">
                  <c:v>4780443.974575066</c:v>
                </c:pt>
                <c:pt idx="29">
                  <c:v>4680353.9082285091</c:v>
                </c:pt>
                <c:pt idx="30">
                  <c:v>4078678.4537046757</c:v>
                </c:pt>
                <c:pt idx="31">
                  <c:v>4100908.2583264858</c:v>
                </c:pt>
                <c:pt idx="32">
                  <c:v>4123090.8873672928</c:v>
                </c:pt>
                <c:pt idx="33">
                  <c:v>4155135.5753432792</c:v>
                </c:pt>
                <c:pt idx="34">
                  <c:v>4192967.4648086745</c:v>
                </c:pt>
                <c:pt idx="35">
                  <c:v>4227540.1866013594</c:v>
                </c:pt>
                <c:pt idx="36">
                  <c:v>4276940.6687518489</c:v>
                </c:pt>
                <c:pt idx="37">
                  <c:v>4328488.2707918352</c:v>
                </c:pt>
                <c:pt idx="38">
                  <c:v>4384615.7905227831</c:v>
                </c:pt>
                <c:pt idx="39">
                  <c:v>4442715.1597133111</c:v>
                </c:pt>
                <c:pt idx="40">
                  <c:v>4477440.3088015467</c:v>
                </c:pt>
                <c:pt idx="41">
                  <c:v>4501017.3197064763</c:v>
                </c:pt>
                <c:pt idx="42">
                  <c:v>4523179.257807754</c:v>
                </c:pt>
                <c:pt idx="43">
                  <c:v>4544301.521985448</c:v>
                </c:pt>
                <c:pt idx="44">
                  <c:v>4555326.0474298783</c:v>
                </c:pt>
                <c:pt idx="45">
                  <c:v>4569685.9430971248</c:v>
                </c:pt>
                <c:pt idx="46">
                  <c:v>4585874.374691084</c:v>
                </c:pt>
                <c:pt idx="47">
                  <c:v>4601704.9912637891</c:v>
                </c:pt>
                <c:pt idx="48">
                  <c:v>4610903.6699332669</c:v>
                </c:pt>
                <c:pt idx="49">
                  <c:v>4619629.7850618279</c:v>
                </c:pt>
                <c:pt idx="50">
                  <c:v>4631114.4766341699</c:v>
                </c:pt>
                <c:pt idx="51">
                  <c:v>4666830.9993794868</c:v>
                </c:pt>
                <c:pt idx="52">
                  <c:v>4703446.8644695366</c:v>
                </c:pt>
                <c:pt idx="53">
                  <c:v>4740940.3495151559</c:v>
                </c:pt>
                <c:pt idx="54">
                  <c:v>4779107.4995613042</c:v>
                </c:pt>
                <c:pt idx="55">
                  <c:v>4818955.2862405675</c:v>
                </c:pt>
                <c:pt idx="56">
                  <c:v>4845114.6747676022</c:v>
                </c:pt>
                <c:pt idx="57">
                  <c:v>4872348.3281082995</c:v>
                </c:pt>
                <c:pt idx="58">
                  <c:v>4901458.0577686867</c:v>
                </c:pt>
                <c:pt idx="59">
                  <c:v>4932647.6908391295</c:v>
                </c:pt>
                <c:pt idx="60">
                  <c:v>4968799.486096221</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543250.00441976252</c:v>
                </c:pt>
                <c:pt idx="23">
                  <c:v>564433.73791882279</c:v>
                </c:pt>
                <c:pt idx="24">
                  <c:v>580222.57036186068</c:v>
                </c:pt>
                <c:pt idx="25">
                  <c:v>592389.42988697055</c:v>
                </c:pt>
                <c:pt idx="26">
                  <c:v>600759.26606811455</c:v>
                </c:pt>
                <c:pt idx="27">
                  <c:v>612166.88822939282</c:v>
                </c:pt>
                <c:pt idx="28">
                  <c:v>624132.0210710509</c:v>
                </c:pt>
                <c:pt idx="29">
                  <c:v>635760.50779393956</c:v>
                </c:pt>
                <c:pt idx="30">
                  <c:v>576348.28895457624</c:v>
                </c:pt>
                <c:pt idx="31">
                  <c:v>593375.50596370012</c:v>
                </c:pt>
                <c:pt idx="32">
                  <c:v>610684.66203563183</c:v>
                </c:pt>
                <c:pt idx="33">
                  <c:v>629791.06225503364</c:v>
                </c:pt>
                <c:pt idx="34">
                  <c:v>650179.85526113049</c:v>
                </c:pt>
                <c:pt idx="35">
                  <c:v>670492.36296694377</c:v>
                </c:pt>
                <c:pt idx="36">
                  <c:v>693642.41226876387</c:v>
                </c:pt>
                <c:pt idx="37">
                  <c:v>717703.94163416652</c:v>
                </c:pt>
                <c:pt idx="38">
                  <c:v>743130.44317564508</c:v>
                </c:pt>
                <c:pt idx="39">
                  <c:v>769539.55096418713</c:v>
                </c:pt>
                <c:pt idx="40">
                  <c:v>792486.81617263355</c:v>
                </c:pt>
                <c:pt idx="41">
                  <c:v>822986.31568811066</c:v>
                </c:pt>
                <c:pt idx="42">
                  <c:v>854422.27248885622</c:v>
                </c:pt>
                <c:pt idx="43">
                  <c:v>886908.45157181891</c:v>
                </c:pt>
                <c:pt idx="44">
                  <c:v>918668.61008519458</c:v>
                </c:pt>
                <c:pt idx="45">
                  <c:v>952373.10802977742</c:v>
                </c:pt>
                <c:pt idx="46">
                  <c:v>987840.00743851019</c:v>
                </c:pt>
                <c:pt idx="47">
                  <c:v>1024702.9867868837</c:v>
                </c:pt>
                <c:pt idx="48">
                  <c:v>1061597.6950776922</c:v>
                </c:pt>
                <c:pt idx="49">
                  <c:v>1099929.0023218819</c:v>
                </c:pt>
                <c:pt idx="50">
                  <c:v>1140576.8624380969</c:v>
                </c:pt>
                <c:pt idx="51">
                  <c:v>1181678.5447698513</c:v>
                </c:pt>
                <c:pt idx="52">
                  <c:v>1224540.5725678352</c:v>
                </c:pt>
                <c:pt idx="53">
                  <c:v>1269252.0609870648</c:v>
                </c:pt>
                <c:pt idx="54">
                  <c:v>1315857.3284372317</c:v>
                </c:pt>
                <c:pt idx="55">
                  <c:v>1364743.7200495065</c:v>
                </c:pt>
                <c:pt idx="56">
                  <c:v>1411567.117467283</c:v>
                </c:pt>
                <c:pt idx="57">
                  <c:v>1460507.1182750007</c:v>
                </c:pt>
                <c:pt idx="58">
                  <c:v>1511933.805161071</c:v>
                </c:pt>
                <c:pt idx="59">
                  <c:v>1566064.8741702167</c:v>
                </c:pt>
                <c:pt idx="60">
                  <c:v>1624011.9394208249</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19017886.886164535</c:v>
                      </c:pt>
                      <c:pt idx="23">
                        <c:v>19028580.462535448</c:v>
                      </c:pt>
                      <c:pt idx="24">
                        <c:v>19051898.869304702</c:v>
                      </c:pt>
                      <c:pt idx="25">
                        <c:v>19087391.962582346</c:v>
                      </c:pt>
                      <c:pt idx="26">
                        <c:v>19134417.208459653</c:v>
                      </c:pt>
                      <c:pt idx="27">
                        <c:v>19193689.742473558</c:v>
                      </c:pt>
                      <c:pt idx="28">
                        <c:v>19259659.332906354</c:v>
                      </c:pt>
                      <c:pt idx="29">
                        <c:v>19332270.067383565</c:v>
                      </c:pt>
                      <c:pt idx="30">
                        <c:v>19399341.047956262</c:v>
                      </c:pt>
                      <c:pt idx="31">
                        <c:v>19449649.324653458</c:v>
                      </c:pt>
                      <c:pt idx="32">
                        <c:v>19493263.456492335</c:v>
                      </c:pt>
                      <c:pt idx="33">
                        <c:v>19529913.002346002</c:v>
                      </c:pt>
                      <c:pt idx="34">
                        <c:v>19566712.597141467</c:v>
                      </c:pt>
                      <c:pt idx="35">
                        <c:v>19603140.724230718</c:v>
                      </c:pt>
                      <c:pt idx="36">
                        <c:v>19639385.989276752</c:v>
                      </c:pt>
                      <c:pt idx="37">
                        <c:v>19674882.272952538</c:v>
                      </c:pt>
                      <c:pt idx="38">
                        <c:v>19709464.391230665</c:v>
                      </c:pt>
                      <c:pt idx="39">
                        <c:v>19743789.269477766</c:v>
                      </c:pt>
                      <c:pt idx="40">
                        <c:v>19776982.119629279</c:v>
                      </c:pt>
                      <c:pt idx="41">
                        <c:v>19810235.127710715</c:v>
                      </c:pt>
                      <c:pt idx="42">
                        <c:v>19842669.585189115</c:v>
                      </c:pt>
                      <c:pt idx="43">
                        <c:v>19874147.7400846</c:v>
                      </c:pt>
                      <c:pt idx="44">
                        <c:v>19904527.727844421</c:v>
                      </c:pt>
                      <c:pt idx="45">
                        <c:v>19934075.496803515</c:v>
                      </c:pt>
                      <c:pt idx="46">
                        <c:v>19962635.397150084</c:v>
                      </c:pt>
                      <c:pt idx="47">
                        <c:v>19990033.669299141</c:v>
                      </c:pt>
                      <c:pt idx="48">
                        <c:v>20015962.771062396</c:v>
                      </c:pt>
                      <c:pt idx="49">
                        <c:v>20040802.948036924</c:v>
                      </c:pt>
                      <c:pt idx="50">
                        <c:v>20064579.902239062</c:v>
                      </c:pt>
                      <c:pt idx="51">
                        <c:v>20087143.53541632</c:v>
                      </c:pt>
                      <c:pt idx="52">
                        <c:v>20108395.115906652</c:v>
                      </c:pt>
                      <c:pt idx="53">
                        <c:v>20128263.548060253</c:v>
                      </c:pt>
                      <c:pt idx="54">
                        <c:v>20146687.292458899</c:v>
                      </c:pt>
                      <c:pt idx="55">
                        <c:v>20163643.908253353</c:v>
                      </c:pt>
                      <c:pt idx="56">
                        <c:v>20178477.485123105</c:v>
                      </c:pt>
                      <c:pt idx="57">
                        <c:v>20191690.144949637</c:v>
                      </c:pt>
                      <c:pt idx="58">
                        <c:v>20203266.962794535</c:v>
                      </c:pt>
                      <c:pt idx="59">
                        <c:v>20213137.202554632</c:v>
                      </c:pt>
                      <c:pt idx="60">
                        <c:v>20221387.623158179</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2841753.2128751604</c:v>
                      </c:pt>
                      <c:pt idx="23">
                        <c:v>2843351.1035972508</c:v>
                      </c:pt>
                      <c:pt idx="24">
                        <c:v>2846835.4632294378</c:v>
                      </c:pt>
                      <c:pt idx="25">
                        <c:v>2852139.0288916151</c:v>
                      </c:pt>
                      <c:pt idx="26">
                        <c:v>2859165.789769833</c:v>
                      </c:pt>
                      <c:pt idx="27">
                        <c:v>2868022.6051971982</c:v>
                      </c:pt>
                      <c:pt idx="28">
                        <c:v>2877880.1302043977</c:v>
                      </c:pt>
                      <c:pt idx="29">
                        <c:v>2888730.0100688087</c:v>
                      </c:pt>
                      <c:pt idx="30">
                        <c:v>2898752.110614154</c:v>
                      </c:pt>
                      <c:pt idx="31">
                        <c:v>2906269.4393160339</c:v>
                      </c:pt>
                      <c:pt idx="32">
                        <c:v>2912786.4934988548</c:v>
                      </c:pt>
                      <c:pt idx="33">
                        <c:v>2918262.8624195172</c:v>
                      </c:pt>
                      <c:pt idx="34">
                        <c:v>2923761.6524464265</c:v>
                      </c:pt>
                      <c:pt idx="35">
                        <c:v>2929204.9358045901</c:v>
                      </c:pt>
                      <c:pt idx="36">
                        <c:v>2934620.8949493999</c:v>
                      </c:pt>
                      <c:pt idx="37">
                        <c:v>2939924.9373377352</c:v>
                      </c:pt>
                      <c:pt idx="38">
                        <c:v>2945092.3802988352</c:v>
                      </c:pt>
                      <c:pt idx="39">
                        <c:v>2950221.3850943786</c:v>
                      </c:pt>
                      <c:pt idx="40">
                        <c:v>2955181.2362664444</c:v>
                      </c:pt>
                      <c:pt idx="41">
                        <c:v>2960150.0765544744</c:v>
                      </c:pt>
                      <c:pt idx="42">
                        <c:v>2964996.6046834309</c:v>
                      </c:pt>
                      <c:pt idx="43">
                        <c:v>2969700.2370241359</c:v>
                      </c:pt>
                      <c:pt idx="44">
                        <c:v>2974239.7754250285</c:v>
                      </c:pt>
                      <c:pt idx="45">
                        <c:v>2978654.9592924793</c:v>
                      </c:pt>
                      <c:pt idx="46">
                        <c:v>2982922.5306086335</c:v>
                      </c:pt>
                      <c:pt idx="47">
                        <c:v>2987016.5252975724</c:v>
                      </c:pt>
                      <c:pt idx="48">
                        <c:v>2990890.9887794391</c:v>
                      </c:pt>
                      <c:pt idx="49">
                        <c:v>2994602.7393618389</c:v>
                      </c:pt>
                      <c:pt idx="50">
                        <c:v>2998155.6175759519</c:v>
                      </c:pt>
                      <c:pt idx="51">
                        <c:v>3001527.194947266</c:v>
                      </c:pt>
                      <c:pt idx="52">
                        <c:v>3004702.7184688104</c:v>
                      </c:pt>
                      <c:pt idx="53">
                        <c:v>3007671.5646526818</c:v>
                      </c:pt>
                      <c:pt idx="54">
                        <c:v>3010424.5379536292</c:v>
                      </c:pt>
                      <c:pt idx="55">
                        <c:v>3012958.2851413055</c:v>
                      </c:pt>
                      <c:pt idx="56">
                        <c:v>3015174.7966275904</c:v>
                      </c:pt>
                      <c:pt idx="57">
                        <c:v>3017149.1021189112</c:v>
                      </c:pt>
                      <c:pt idx="58">
                        <c:v>3018878.9714520569</c:v>
                      </c:pt>
                      <c:pt idx="59">
                        <c:v>3020353.8348644855</c:v>
                      </c:pt>
                      <c:pt idx="60">
                        <c:v>3021586.6563339806</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2067944.2538765499</c:v>
                      </c:pt>
                      <c:pt idx="23">
                        <c:v>2073391.3760552306</c:v>
                      </c:pt>
                      <c:pt idx="24">
                        <c:v>2080590.0425389041</c:v>
                      </c:pt>
                      <c:pt idx="25">
                        <c:v>2089495.5706017145</c:v>
                      </c:pt>
                      <c:pt idx="26">
                        <c:v>2100023.9447442335</c:v>
                      </c:pt>
                      <c:pt idx="27">
                        <c:v>2112317.3619215884</c:v>
                      </c:pt>
                      <c:pt idx="28">
                        <c:v>2125450.1090925708</c:v>
                      </c:pt>
                      <c:pt idx="29">
                        <c:v>2139431.8642980326</c:v>
                      </c:pt>
                      <c:pt idx="30">
                        <c:v>2152225.1414373829</c:v>
                      </c:pt>
                      <c:pt idx="31">
                        <c:v>2161972.0810058173</c:v>
                      </c:pt>
                      <c:pt idx="32">
                        <c:v>2170401.4087234666</c:v>
                      </c:pt>
                      <c:pt idx="33">
                        <c:v>2177492.0775829772</c:v>
                      </c:pt>
                      <c:pt idx="34">
                        <c:v>2184453.6377200359</c:v>
                      </c:pt>
                      <c:pt idx="35">
                        <c:v>2191211.0605747444</c:v>
                      </c:pt>
                      <c:pt idx="36">
                        <c:v>2197806.7474350603</c:v>
                      </c:pt>
                      <c:pt idx="37">
                        <c:v>2204156.5566310859</c:v>
                      </c:pt>
                      <c:pt idx="38">
                        <c:v>2210242.4765420649</c:v>
                      </c:pt>
                      <c:pt idx="39">
                        <c:v>2216181.5017097364</c:v>
                      </c:pt>
                      <c:pt idx="40">
                        <c:v>2221836.6854874608</c:v>
                      </c:pt>
                      <c:pt idx="41">
                        <c:v>2227411.2844136837</c:v>
                      </c:pt>
                      <c:pt idx="42">
                        <c:v>2232766.7143431758</c:v>
                      </c:pt>
                      <c:pt idx="43">
                        <c:v>2237886.3147216709</c:v>
                      </c:pt>
                      <c:pt idx="44">
                        <c:v>2242752.4531042855</c:v>
                      </c:pt>
                      <c:pt idx="45">
                        <c:v>2247413.7337948275</c:v>
                      </c:pt>
                      <c:pt idx="46">
                        <c:v>2251849.4381182659</c:v>
                      </c:pt>
                      <c:pt idx="47">
                        <c:v>2256035.7555385819</c:v>
                      </c:pt>
                      <c:pt idx="48">
                        <c:v>2259927.0842972388</c:v>
                      </c:pt>
                      <c:pt idx="49">
                        <c:v>2263589.2015573266</c:v>
                      </c:pt>
                      <c:pt idx="50">
                        <c:v>2267029.9056316344</c:v>
                      </c:pt>
                      <c:pt idx="51">
                        <c:v>2270228.3859870187</c:v>
                      </c:pt>
                      <c:pt idx="52">
                        <c:v>2273172.0593752367</c:v>
                      </c:pt>
                      <c:pt idx="53">
                        <c:v>2275852.697848245</c:v>
                      </c:pt>
                      <c:pt idx="54">
                        <c:v>2278263.5036265794</c:v>
                      </c:pt>
                      <c:pt idx="55">
                        <c:v>2280403.8399945628</c:v>
                      </c:pt>
                      <c:pt idx="56">
                        <c:v>2282171.6559113283</c:v>
                      </c:pt>
                      <c:pt idx="57">
                        <c:v>2283650.295309931</c:v>
                      </c:pt>
                      <c:pt idx="58">
                        <c:v>2284840.0384926959</c:v>
                      </c:pt>
                      <c:pt idx="59">
                        <c:v>2285732.1766073625</c:v>
                      </c:pt>
                      <c:pt idx="60">
                        <c:v>2286342.9768926995</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4014244.728113302</c:v>
                      </c:pt>
                      <c:pt idx="23">
                        <c:v>4024818.5535189766</c:v>
                      </c:pt>
                      <c:pt idx="24">
                        <c:v>4038792.4355166955</c:v>
                      </c:pt>
                      <c:pt idx="25">
                        <c:v>4056079.6370503865</c:v>
                      </c:pt>
                      <c:pt idx="26">
                        <c:v>4076517.069209394</c:v>
                      </c:pt>
                      <c:pt idx="27">
                        <c:v>4100380.7613772005</c:v>
                      </c:pt>
                      <c:pt idx="28">
                        <c:v>4125873.7411796954</c:v>
                      </c:pt>
                      <c:pt idx="29">
                        <c:v>4153014.7954020626</c:v>
                      </c:pt>
                      <c:pt idx="30">
                        <c:v>4177848.8039666833</c:v>
                      </c:pt>
                      <c:pt idx="31">
                        <c:v>4196769.3337171739</c:v>
                      </c:pt>
                      <c:pt idx="32">
                        <c:v>4213132.1463455521</c:v>
                      </c:pt>
                      <c:pt idx="33">
                        <c:v>4226896.385896367</c:v>
                      </c:pt>
                      <c:pt idx="34">
                        <c:v>4240410.00263301</c:v>
                      </c:pt>
                      <c:pt idx="35">
                        <c:v>4253527.3528803848</c:v>
                      </c:pt>
                      <c:pt idx="36">
                        <c:v>4266330.7450209986</c:v>
                      </c:pt>
                      <c:pt idx="37">
                        <c:v>4278656.8452250483</c:v>
                      </c:pt>
                      <c:pt idx="38">
                        <c:v>4290470.6897581257</c:v>
                      </c:pt>
                      <c:pt idx="39">
                        <c:v>4301999.38567184</c:v>
                      </c:pt>
                      <c:pt idx="40">
                        <c:v>4312977.0953580113</c:v>
                      </c:pt>
                      <c:pt idx="41">
                        <c:v>4323798.3756265622</c:v>
                      </c:pt>
                      <c:pt idx="42">
                        <c:v>4334194.2101955749</c:v>
                      </c:pt>
                      <c:pt idx="43">
                        <c:v>4344132.2579891253</c:v>
                      </c:pt>
                      <c:pt idx="44">
                        <c:v>4353578.2913200827</c:v>
                      </c:pt>
                      <c:pt idx="45">
                        <c:v>4362626.6597193703</c:v>
                      </c:pt>
                      <c:pt idx="46">
                        <c:v>4371237.1445825156</c:v>
                      </c:pt>
                      <c:pt idx="47">
                        <c:v>4379363.5254572462</c:v>
                      </c:pt>
                      <c:pt idx="48">
                        <c:v>4386917.2812828748</c:v>
                      </c:pt>
                      <c:pt idx="49">
                        <c:v>4394026.0971406912</c:v>
                      </c:pt>
                      <c:pt idx="50">
                        <c:v>4400705.1109319953</c:v>
                      </c:pt>
                      <c:pt idx="51">
                        <c:v>4406913.9257395053</c:v>
                      </c:pt>
                      <c:pt idx="52">
                        <c:v>4412628.1152578117</c:v>
                      </c:pt>
                      <c:pt idx="53">
                        <c:v>4417831.7075877693</c:v>
                      </c:pt>
                      <c:pt idx="54">
                        <c:v>4422511.5070398301</c:v>
                      </c:pt>
                      <c:pt idx="55">
                        <c:v>4426666.2776365038</c:v>
                      </c:pt>
                      <c:pt idx="56">
                        <c:v>4430097.9202984599</c:v>
                      </c:pt>
                      <c:pt idx="57">
                        <c:v>4432968.2203075122</c:v>
                      </c:pt>
                      <c:pt idx="58">
                        <c:v>4435277.7217799388</c:v>
                      </c:pt>
                      <c:pt idx="59">
                        <c:v>4437009.5192966443</c:v>
                      </c:pt>
                      <c:pt idx="60">
                        <c:v>4438195.1904387688</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309056.18421155482</c:v>
                      </c:pt>
                      <c:pt idx="23">
                        <c:v>311401.62822956103</c:v>
                      </c:pt>
                      <c:pt idx="24">
                        <c:v>311958.34151874075</c:v>
                      </c:pt>
                      <c:pt idx="25">
                        <c:v>311331.58054011135</c:v>
                      </c:pt>
                      <c:pt idx="26">
                        <c:v>309545.70574013662</c:v>
                      </c:pt>
                      <c:pt idx="27">
                        <c:v>308506.67603399488</c:v>
                      </c:pt>
                      <c:pt idx="28">
                        <c:v>307581.4650969354</c:v>
                      </c:pt>
                      <c:pt idx="29">
                        <c:v>306525.36574329354</c:v>
                      </c:pt>
                      <c:pt idx="30">
                        <c:v>287654.98574398755</c:v>
                      </c:pt>
                      <c:pt idx="31">
                        <c:v>289301.56890725519</c:v>
                      </c:pt>
                      <c:pt idx="32">
                        <c:v>291079.19040746323</c:v>
                      </c:pt>
                      <c:pt idx="33">
                        <c:v>293354.64988327003</c:v>
                      </c:pt>
                      <c:pt idx="34">
                        <c:v>295894.53428025753</c:v>
                      </c:pt>
                      <c:pt idx="35">
                        <c:v>298374.86868342967</c:v>
                      </c:pt>
                      <c:pt idx="36">
                        <c:v>301470.66693449416</c:v>
                      </c:pt>
                      <c:pt idx="37">
                        <c:v>304724.71309307986</c:v>
                      </c:pt>
                      <c:pt idx="38">
                        <c:v>308236.32131519809</c:v>
                      </c:pt>
                      <c:pt idx="39">
                        <c:v>311901.95927601372</c:v>
                      </c:pt>
                      <c:pt idx="40">
                        <c:v>314746.43326510489</c:v>
                      </c:pt>
                      <c:pt idx="41">
                        <c:v>318717.14793035446</c:v>
                      </c:pt>
                      <c:pt idx="42">
                        <c:v>322794.40725713229</c:v>
                      </c:pt>
                      <c:pt idx="43">
                        <c:v>327000.61731861596</c:v>
                      </c:pt>
                      <c:pt idx="44">
                        <c:v>330961.73970182869</c:v>
                      </c:pt>
                      <c:pt idx="45">
                        <c:v>335235.85191183048</c:v>
                      </c:pt>
                      <c:pt idx="46">
                        <c:v>339777.05189522746</c:v>
                      </c:pt>
                      <c:pt idx="47">
                        <c:v>344505.31145989679</c:v>
                      </c:pt>
                      <c:pt idx="48">
                        <c:v>349148.38330967666</c:v>
                      </c:pt>
                      <c:pt idx="49">
                        <c:v>353981.13121580938</c:v>
                      </c:pt>
                      <c:pt idx="50">
                        <c:v>359168.93767684582</c:v>
                      </c:pt>
                      <c:pt idx="51">
                        <c:v>364628.34588176041</c:v>
                      </c:pt>
                      <c:pt idx="52">
                        <c:v>370340.41401095979</c:v>
                      </c:pt>
                      <c:pt idx="53">
                        <c:v>376317.93454909982</c:v>
                      </c:pt>
                      <c:pt idx="54">
                        <c:v>382565.05291430646</c:v>
                      </c:pt>
                      <c:pt idx="55">
                        <c:v>389149.06087367143</c:v>
                      </c:pt>
                      <c:pt idx="56">
                        <c:v>395277.33311328955</c:v>
                      </c:pt>
                      <c:pt idx="57">
                        <c:v>401717.45412607165</c:v>
                      </c:pt>
                      <c:pt idx="58">
                        <c:v>408531.56366461935</c:v>
                      </c:pt>
                      <c:pt idx="59">
                        <c:v>415753.99247942277</c:v>
                      </c:pt>
                      <c:pt idx="60">
                        <c:v>423574.35210592381</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1663979.5964598793</c:v>
                      </c:pt>
                      <c:pt idx="23">
                        <c:v>1664058.0664241321</c:v>
                      </c:pt>
                      <c:pt idx="24">
                        <c:v>1647701.4714885813</c:v>
                      </c:pt>
                      <c:pt idx="25">
                        <c:v>1621476.1718350423</c:v>
                      </c:pt>
                      <c:pt idx="26">
                        <c:v>1585795.2108109349</c:v>
                      </c:pt>
                      <c:pt idx="27">
                        <c:v>1559648.4224772083</c:v>
                      </c:pt>
                      <c:pt idx="28">
                        <c:v>1535881.1719053511</c:v>
                      </c:pt>
                      <c:pt idx="29">
                        <c:v>1512010.9874122364</c:v>
                      </c:pt>
                      <c:pt idx="30">
                        <c:v>1316990.4635765953</c:v>
                      </c:pt>
                      <c:pt idx="31">
                        <c:v>1318806.0351978585</c:v>
                      </c:pt>
                      <c:pt idx="32">
                        <c:v>1321142.0790503456</c:v>
                      </c:pt>
                      <c:pt idx="33">
                        <c:v>1327344.0087599265</c:v>
                      </c:pt>
                      <c:pt idx="34">
                        <c:v>1335788.183346383</c:v>
                      </c:pt>
                      <c:pt idx="35">
                        <c:v>1343388.8397074461</c:v>
                      </c:pt>
                      <c:pt idx="36">
                        <c:v>1356256.9504662571</c:v>
                      </c:pt>
                      <c:pt idx="37">
                        <c:v>1370078.4956730572</c:v>
                      </c:pt>
                      <c:pt idx="38">
                        <c:v>1385662.7129818574</c:v>
                      </c:pt>
                      <c:pt idx="39">
                        <c:v>1402094.9607586211</c:v>
                      </c:pt>
                      <c:pt idx="40">
                        <c:v>1410842.1276616624</c:v>
                      </c:pt>
                      <c:pt idx="41">
                        <c:v>1428848.074568786</c:v>
                      </c:pt>
                      <c:pt idx="42">
                        <c:v>1447111.6953879809</c:v>
                      </c:pt>
                      <c:pt idx="43">
                        <c:v>1465774.7920577833</c:v>
                      </c:pt>
                      <c:pt idx="44">
                        <c:v>1481706.954741054</c:v>
                      </c:pt>
                      <c:pt idx="45">
                        <c:v>1499546.1630405656</c:v>
                      </c:pt>
                      <c:pt idx="46">
                        <c:v>1518818.4962609154</c:v>
                      </c:pt>
                      <c:pt idx="47">
                        <c:v>1538794.3004580352</c:v>
                      </c:pt>
                      <c:pt idx="48">
                        <c:v>1557250.2548070208</c:v>
                      </c:pt>
                      <c:pt idx="49">
                        <c:v>1576383.9499573952</c:v>
                      </c:pt>
                      <c:pt idx="50">
                        <c:v>1597413.175367309</c:v>
                      </c:pt>
                      <c:pt idx="51">
                        <c:v>1619590.9548087206</c:v>
                      </c:pt>
                      <c:pt idx="52">
                        <c:v>1642689.4789112976</c:v>
                      </c:pt>
                      <c:pt idx="53">
                        <c:v>1666725.2862808355</c:v>
                      </c:pt>
                      <c:pt idx="54">
                        <c:v>1691648.1561075721</c:v>
                      </c:pt>
                      <c:pt idx="55">
                        <c:v>1717864.9293012703</c:v>
                      </c:pt>
                      <c:pt idx="56">
                        <c:v>1739580.2468110747</c:v>
                      </c:pt>
                      <c:pt idx="57">
                        <c:v>1762357.7292327106</c:v>
                      </c:pt>
                      <c:pt idx="58">
                        <c:v>1786538.7501836654</c:v>
                      </c:pt>
                      <c:pt idx="59">
                        <c:v>1812245.0778969612</c:v>
                      </c:pt>
                      <c:pt idx="60">
                        <c:v>1840647.8103176944</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226906.30860816533</c:v>
                      </c:pt>
                      <c:pt idx="23">
                        <c:v>226917.00905783617</c:v>
                      </c:pt>
                      <c:pt idx="24">
                        <c:v>224686.56429389745</c:v>
                      </c:pt>
                      <c:pt idx="25">
                        <c:v>221110.38706841486</c:v>
                      </c:pt>
                      <c:pt idx="26">
                        <c:v>216244.8014742184</c:v>
                      </c:pt>
                      <c:pt idx="27">
                        <c:v>212679.33033780113</c:v>
                      </c:pt>
                      <c:pt idx="28">
                        <c:v>209438.34162345694</c:v>
                      </c:pt>
                      <c:pt idx="29">
                        <c:v>206183.31646530496</c:v>
                      </c:pt>
                      <c:pt idx="30">
                        <c:v>179589.60866953572</c:v>
                      </c:pt>
                      <c:pt idx="31">
                        <c:v>179837.18661788979</c:v>
                      </c:pt>
                      <c:pt idx="32">
                        <c:v>180155.73805231982</c:v>
                      </c:pt>
                      <c:pt idx="33">
                        <c:v>181001.45573998996</c:v>
                      </c:pt>
                      <c:pt idx="34">
                        <c:v>182152.93409268858</c:v>
                      </c:pt>
                      <c:pt idx="35">
                        <c:v>183189.38723283354</c:v>
                      </c:pt>
                      <c:pt idx="36">
                        <c:v>184944.12960903504</c:v>
                      </c:pt>
                      <c:pt idx="37">
                        <c:v>186828.88577359868</c:v>
                      </c:pt>
                      <c:pt idx="38">
                        <c:v>188954.00631570784</c:v>
                      </c:pt>
                      <c:pt idx="39">
                        <c:v>191194.76737617559</c:v>
                      </c:pt>
                      <c:pt idx="40">
                        <c:v>192387.56286295396</c:v>
                      </c:pt>
                      <c:pt idx="41">
                        <c:v>194842.91925937988</c:v>
                      </c:pt>
                      <c:pt idx="42">
                        <c:v>197333.41300745192</c:v>
                      </c:pt>
                      <c:pt idx="43">
                        <c:v>199878.38073515226</c:v>
                      </c:pt>
                      <c:pt idx="44">
                        <c:v>202050.94837378009</c:v>
                      </c:pt>
                      <c:pt idx="45">
                        <c:v>204483.56768734983</c:v>
                      </c:pt>
                      <c:pt idx="46">
                        <c:v>207111.61312648846</c:v>
                      </c:pt>
                      <c:pt idx="47">
                        <c:v>209835.58642609572</c:v>
                      </c:pt>
                      <c:pt idx="48">
                        <c:v>212352.30747368463</c:v>
                      </c:pt>
                      <c:pt idx="49">
                        <c:v>214961.44772146296</c:v>
                      </c:pt>
                      <c:pt idx="50">
                        <c:v>217829.06936826941</c:v>
                      </c:pt>
                      <c:pt idx="51">
                        <c:v>220853.31201937099</c:v>
                      </c:pt>
                      <c:pt idx="52">
                        <c:v>224003.11076063148</c:v>
                      </c:pt>
                      <c:pt idx="53">
                        <c:v>227280.72085647756</c:v>
                      </c:pt>
                      <c:pt idx="54">
                        <c:v>230679.29401466894</c:v>
                      </c:pt>
                      <c:pt idx="55">
                        <c:v>234254.30854108231</c:v>
                      </c:pt>
                      <c:pt idx="56">
                        <c:v>237215.48820151016</c:v>
                      </c:pt>
                      <c:pt idx="57">
                        <c:v>240321.50853173324</c:v>
                      </c:pt>
                      <c:pt idx="58">
                        <c:v>243618.92047959074</c:v>
                      </c:pt>
                      <c:pt idx="59">
                        <c:v>247124.32880413107</c:v>
                      </c:pt>
                      <c:pt idx="60">
                        <c:v>250997.4286796856</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23738083.16689951</c:v>
                      </c:pt>
                      <c:pt idx="23">
                        <c:v>24295585.35158265</c:v>
                      </c:pt>
                      <c:pt idx="24">
                        <c:v>24719525.13164255</c:v>
                      </c:pt>
                      <c:pt idx="25">
                        <c:v>25056164.761794921</c:v>
                      </c:pt>
                      <c:pt idx="26">
                        <c:v>25303380.924588513</c:v>
                      </c:pt>
                      <c:pt idx="27">
                        <c:v>25627531.649619825</c:v>
                      </c:pt>
                      <c:pt idx="28">
                        <c:v>25964577.623874269</c:v>
                      </c:pt>
                      <c:pt idx="29">
                        <c:v>26293562.421071704</c:v>
                      </c:pt>
                      <c:pt idx="30">
                        <c:v>24950390.206436619</c:v>
                      </c:pt>
                      <c:pt idx="31">
                        <c:v>25445048.374715678</c:v>
                      </c:pt>
                      <c:pt idx="32">
                        <c:v>25936818.110209834</c:v>
                      </c:pt>
                      <c:pt idx="33">
                        <c:v>26460718.471493162</c:v>
                      </c:pt>
                      <c:pt idx="34">
                        <c:v>27010225.297955602</c:v>
                      </c:pt>
                      <c:pt idx="35">
                        <c:v>27553459.44602314</c:v>
                      </c:pt>
                      <c:pt idx="36">
                        <c:v>28157861.67381433</c:v>
                      </c:pt>
                      <c:pt idx="37">
                        <c:v>28778329.428473618</c:v>
                      </c:pt>
                      <c:pt idx="38">
                        <c:v>29425072.963463545</c:v>
                      </c:pt>
                      <c:pt idx="39">
                        <c:v>30089746.965011384</c:v>
                      </c:pt>
                      <c:pt idx="40">
                        <c:v>30670232.974035125</c:v>
                      </c:pt>
                      <c:pt idx="41">
                        <c:v>31369689.42165621</c:v>
                      </c:pt>
                      <c:pt idx="42">
                        <c:v>32082133.020276759</c:v>
                      </c:pt>
                      <c:pt idx="43">
                        <c:v>32809830.419392567</c:v>
                      </c:pt>
                      <c:pt idx="44">
                        <c:v>33512784.010685418</c:v>
                      </c:pt>
                      <c:pt idx="45">
                        <c:v>34250938.424380817</c:v>
                      </c:pt>
                      <c:pt idx="46">
                        <c:v>35019622.227451608</c:v>
                      </c:pt>
                      <c:pt idx="47">
                        <c:v>35810180.766679272</c:v>
                      </c:pt>
                      <c:pt idx="48">
                        <c:v>36592174.087800711</c:v>
                      </c:pt>
                      <c:pt idx="49">
                        <c:v>37396637.589167565</c:v>
                      </c:pt>
                      <c:pt idx="50">
                        <c:v>38242323.063699804</c:v>
                      </c:pt>
                      <c:pt idx="51">
                        <c:v>39120058.563593209</c:v>
                      </c:pt>
                      <c:pt idx="52">
                        <c:v>40027787.395249873</c:v>
                      </c:pt>
                      <c:pt idx="53">
                        <c:v>40967025.359417073</c:v>
                      </c:pt>
                      <c:pt idx="54">
                        <c:v>41938314.868944637</c:v>
                      </c:pt>
                      <c:pt idx="55">
                        <c:v>42949516.505650774</c:v>
                      </c:pt>
                      <c:pt idx="56">
                        <c:v>43907568.114451051</c:v>
                      </c:pt>
                      <c:pt idx="57">
                        <c:v>44901708.147548087</c:v>
                      </c:pt>
                      <c:pt idx="58">
                        <c:v>45939304.434842311</c:v>
                      </c:pt>
                      <c:pt idx="59">
                        <c:v>47024373.985234097</c:v>
                      </c:pt>
                      <c:pt idx="60">
                        <c:v>48179680.681701325</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94735369.440526292</c:v>
                      </c:pt>
                      <c:pt idx="23">
                        <c:v>96724586.155025274</c:v>
                      </c:pt>
                      <c:pt idx="24">
                        <c:v>97275050.103738174</c:v>
                      </c:pt>
                      <c:pt idx="25">
                        <c:v>96893087.365587786</c:v>
                      </c:pt>
                      <c:pt idx="26">
                        <c:v>95583224.653248206</c:v>
                      </c:pt>
                      <c:pt idx="27">
                        <c:v>94985603.745669991</c:v>
                      </c:pt>
                      <c:pt idx="28">
                        <c:v>94518338.886885837</c:v>
                      </c:pt>
                      <c:pt idx="29">
                        <c:v>93967140.75495857</c:v>
                      </c:pt>
                      <c:pt idx="30">
                        <c:v>77649611.25077866</c:v>
                      </c:pt>
                      <c:pt idx="31">
                        <c:v>79261897.731187508</c:v>
                      </c:pt>
                      <c:pt idx="32">
                        <c:v>80963387.966973051</c:v>
                      </c:pt>
                      <c:pt idx="33">
                        <c:v>83078059.893128067</c:v>
                      </c:pt>
                      <c:pt idx="34">
                        <c:v>85438468.058947459</c:v>
                      </c:pt>
                      <c:pt idx="35">
                        <c:v>87753003.642308071</c:v>
                      </c:pt>
                      <c:pt idx="36">
                        <c:v>90627224.756185874</c:v>
                      </c:pt>
                      <c:pt idx="37">
                        <c:v>93649773.830146566</c:v>
                      </c:pt>
                      <c:pt idx="38">
                        <c:v>96908974.469286501</c:v>
                      </c:pt>
                      <c:pt idx="39">
                        <c:v>100316256.36877318</c:v>
                      </c:pt>
                      <c:pt idx="40">
                        <c:v>102985475.04206954</c:v>
                      </c:pt>
                      <c:pt idx="41">
                        <c:v>106681313.35133466</c:v>
                      </c:pt>
                      <c:pt idx="42">
                        <c:v>110478410.43949139</c:v>
                      </c:pt>
                      <c:pt idx="43">
                        <c:v>114395529.10808067</c:v>
                      </c:pt>
                      <c:pt idx="44">
                        <c:v>118091582.49134687</c:v>
                      </c:pt>
                      <c:pt idx="45">
                        <c:v>122073904.41785203</c:v>
                      </c:pt>
                      <c:pt idx="46">
                        <c:v>126299462.77155869</c:v>
                      </c:pt>
                      <c:pt idx="47">
                        <c:v>130693548.30167624</c:v>
                      </c:pt>
                      <c:pt idx="48">
                        <c:v>135004686.53329119</c:v>
                      </c:pt>
                      <c:pt idx="49">
                        <c:v>139485244.56413287</c:v>
                      </c:pt>
                      <c:pt idx="50">
                        <c:v>144285356.08687213</c:v>
                      </c:pt>
                      <c:pt idx="51">
                        <c:v>149326669.67757201</c:v>
                      </c:pt>
                      <c:pt idx="52">
                        <c:v>154589736.67042431</c:v>
                      </c:pt>
                      <c:pt idx="53">
                        <c:v>160084046.8853718</c:v>
                      </c:pt>
                      <c:pt idx="54">
                        <c:v>165811057.90305477</c:v>
                      </c:pt>
                      <c:pt idx="55">
                        <c:v>171829975.90741611</c:v>
                      </c:pt>
                      <c:pt idx="56">
                        <c:v>177408722.29247299</c:v>
                      </c:pt>
                      <c:pt idx="57">
                        <c:v>183250456.64212573</c:v>
                      </c:pt>
                      <c:pt idx="58">
                        <c:v>189409111.95304945</c:v>
                      </c:pt>
                      <c:pt idx="59">
                        <c:v>195912182.23434648</c:v>
                      </c:pt>
                      <c:pt idx="60">
                        <c:v>202929810.24238181</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989086.79862081376</c:v>
                      </c:pt>
                      <c:pt idx="23">
                        <c:v>1012316.0563159446</c:v>
                      </c:pt>
                      <c:pt idx="24">
                        <c:v>1029980.2138184406</c:v>
                      </c:pt>
                      <c:pt idx="25">
                        <c:v>1044006.8650747894</c:v>
                      </c:pt>
                      <c:pt idx="26">
                        <c:v>1054307.5385245224</c:v>
                      </c:pt>
                      <c:pt idx="27">
                        <c:v>1067813.8187341604</c:v>
                      </c:pt>
                      <c:pt idx="28">
                        <c:v>1081857.4009947623</c:v>
                      </c:pt>
                      <c:pt idx="29">
                        <c:v>1095565.1008779886</c:v>
                      </c:pt>
                      <c:pt idx="30">
                        <c:v>1039599.5919348601</c:v>
                      </c:pt>
                      <c:pt idx="31">
                        <c:v>1060210.3489464878</c:v>
                      </c:pt>
                      <c:pt idx="32">
                        <c:v>1080700.7545920773</c:v>
                      </c:pt>
                      <c:pt idx="33">
                        <c:v>1102529.9363122161</c:v>
                      </c:pt>
                      <c:pt idx="34">
                        <c:v>1125426.0540814844</c:v>
                      </c:pt>
                      <c:pt idx="35">
                        <c:v>1148060.8102509652</c:v>
                      </c:pt>
                      <c:pt idx="36">
                        <c:v>1173244.2364089314</c:v>
                      </c:pt>
                      <c:pt idx="37">
                        <c:v>1199097.0595197352</c:v>
                      </c:pt>
                      <c:pt idx="38">
                        <c:v>1226044.7068109822</c:v>
                      </c:pt>
                      <c:pt idx="39">
                        <c:v>1253739.4568754756</c:v>
                      </c:pt>
                      <c:pt idx="40">
                        <c:v>1277926.3739181315</c:v>
                      </c:pt>
                      <c:pt idx="41">
                        <c:v>1307070.3925690099</c:v>
                      </c:pt>
                      <c:pt idx="42">
                        <c:v>1336755.5425115328</c:v>
                      </c:pt>
                      <c:pt idx="43">
                        <c:v>1367076.2674746916</c:v>
                      </c:pt>
                      <c:pt idx="44">
                        <c:v>1396366.0004452271</c:v>
                      </c:pt>
                      <c:pt idx="45">
                        <c:v>1427122.4343492021</c:v>
                      </c:pt>
                      <c:pt idx="46">
                        <c:v>1459150.9261438183</c:v>
                      </c:pt>
                      <c:pt idx="47">
                        <c:v>1492090.8652783043</c:v>
                      </c:pt>
                      <c:pt idx="48">
                        <c:v>1524673.920325031</c:v>
                      </c:pt>
                      <c:pt idx="49">
                        <c:v>1558193.2328819835</c:v>
                      </c:pt>
                      <c:pt idx="50">
                        <c:v>1593430.1276541599</c:v>
                      </c:pt>
                      <c:pt idx="51">
                        <c:v>1630002.4401497184</c:v>
                      </c:pt>
                      <c:pt idx="52">
                        <c:v>1667824.4748020794</c:v>
                      </c:pt>
                      <c:pt idx="53">
                        <c:v>1706959.3899757129</c:v>
                      </c:pt>
                      <c:pt idx="54">
                        <c:v>1747429.7862060282</c:v>
                      </c:pt>
                      <c:pt idx="55">
                        <c:v>1789563.1877354507</c:v>
                      </c:pt>
                      <c:pt idx="56">
                        <c:v>1829482.0047687956</c:v>
                      </c:pt>
                      <c:pt idx="57">
                        <c:v>1870904.5061478387</c:v>
                      </c:pt>
                      <c:pt idx="58">
                        <c:v>1914137.6847850981</c:v>
                      </c:pt>
                      <c:pt idx="59">
                        <c:v>1959348.9160514227</c:v>
                      </c:pt>
                      <c:pt idx="60">
                        <c:v>2007486.6950708905</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3947307.0600219327</c:v>
                      </c:pt>
                      <c:pt idx="23">
                        <c:v>4030191.0897927238</c:v>
                      </c:pt>
                      <c:pt idx="24">
                        <c:v>4053127.0876557613</c:v>
                      </c:pt>
                      <c:pt idx="25">
                        <c:v>4037211.9735661615</c:v>
                      </c:pt>
                      <c:pt idx="26">
                        <c:v>3982634.3605520125</c:v>
                      </c:pt>
                      <c:pt idx="27">
                        <c:v>3957733.48940292</c:v>
                      </c:pt>
                      <c:pt idx="28">
                        <c:v>3938264.1202869136</c:v>
                      </c:pt>
                      <c:pt idx="29">
                        <c:v>3915297.5314566107</c:v>
                      </c:pt>
                      <c:pt idx="30">
                        <c:v>3235400.4687824468</c:v>
                      </c:pt>
                      <c:pt idx="31">
                        <c:v>3302579.0721328156</c:v>
                      </c:pt>
                      <c:pt idx="32">
                        <c:v>3373474.4986238801</c:v>
                      </c:pt>
                      <c:pt idx="33">
                        <c:v>3461585.8288803394</c:v>
                      </c:pt>
                      <c:pt idx="34">
                        <c:v>3559936.1691228142</c:v>
                      </c:pt>
                      <c:pt idx="35">
                        <c:v>3656375.1517628399</c:v>
                      </c:pt>
                      <c:pt idx="36">
                        <c:v>3776134.3648410817</c:v>
                      </c:pt>
                      <c:pt idx="37">
                        <c:v>3902073.9095894438</c:v>
                      </c:pt>
                      <c:pt idx="38">
                        <c:v>4037873.9362202748</c:v>
                      </c:pt>
                      <c:pt idx="39">
                        <c:v>4179844.0153655531</c:v>
                      </c:pt>
                      <c:pt idx="40">
                        <c:v>4291061.4600862348</c:v>
                      </c:pt>
                      <c:pt idx="41">
                        <c:v>4445054.7229722822</c:v>
                      </c:pt>
                      <c:pt idx="42">
                        <c:v>4603267.101645479</c:v>
                      </c:pt>
                      <c:pt idx="43">
                        <c:v>4766480.3795033656</c:v>
                      </c:pt>
                      <c:pt idx="44">
                        <c:v>4920482.6038061241</c:v>
                      </c:pt>
                      <c:pt idx="45">
                        <c:v>5086412.6840771725</c:v>
                      </c:pt>
                      <c:pt idx="46">
                        <c:v>5262477.6154816169</c:v>
                      </c:pt>
                      <c:pt idx="47">
                        <c:v>5445564.5125698484</c:v>
                      </c:pt>
                      <c:pt idx="48">
                        <c:v>5625195.2722204709</c:v>
                      </c:pt>
                      <c:pt idx="49">
                        <c:v>5811885.1901722075</c:v>
                      </c:pt>
                      <c:pt idx="50">
                        <c:v>6011889.8369530113</c:v>
                      </c:pt>
                      <c:pt idx="51">
                        <c:v>6221944.56989884</c:v>
                      </c:pt>
                      <c:pt idx="52">
                        <c:v>6441239.0279343519</c:v>
                      </c:pt>
                      <c:pt idx="53">
                        <c:v>6670168.6202238305</c:v>
                      </c:pt>
                      <c:pt idx="54">
                        <c:v>6908794.079293956</c:v>
                      </c:pt>
                      <c:pt idx="55">
                        <c:v>7159582.3294756776</c:v>
                      </c:pt>
                      <c:pt idx="56">
                        <c:v>7392030.095519715</c:v>
                      </c:pt>
                      <c:pt idx="57">
                        <c:v>7635435.6934219114</c:v>
                      </c:pt>
                      <c:pt idx="58">
                        <c:v>7892046.3313770676</c:v>
                      </c:pt>
                      <c:pt idx="59">
                        <c:v>8163007.5930977771</c:v>
                      </c:pt>
                      <c:pt idx="60">
                        <c:v>8455408.7600992508</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24693.479267654726</c:v>
                </c:pt>
                <c:pt idx="13">
                  <c:v>24690.555238458921</c:v>
                </c:pt>
                <c:pt idx="14">
                  <c:v>24507.037159489741</c:v>
                </c:pt>
                <c:pt idx="15">
                  <c:v>24215.693629850328</c:v>
                </c:pt>
                <c:pt idx="16">
                  <c:v>23822.635001963943</c:v>
                </c:pt>
                <c:pt idx="17">
                  <c:v>23532.018897732149</c:v>
                </c:pt>
                <c:pt idx="18">
                  <c:v>23264.061251234572</c:v>
                </c:pt>
                <c:pt idx="19">
                  <c:v>22992.938060681947</c:v>
                </c:pt>
                <c:pt idx="20">
                  <c:v>20923.85059843284</c:v>
                </c:pt>
                <c:pt idx="21">
                  <c:v>21052.364526728154</c:v>
                </c:pt>
                <c:pt idx="22">
                  <c:v>21179.161772164854</c:v>
                </c:pt>
                <c:pt idx="23">
                  <c:v>21339.902107686925</c:v>
                </c:pt>
                <c:pt idx="24">
                  <c:v>21522.46184165245</c:v>
                </c:pt>
                <c:pt idx="25">
                  <c:v>21694.096426320029</c:v>
                </c:pt>
                <c:pt idx="26">
                  <c:v>21920.458473714352</c:v>
                </c:pt>
                <c:pt idx="27">
                  <c:v>22155.651571177837</c:v>
                </c:pt>
                <c:pt idx="28">
                  <c:v>22408.588279775562</c:v>
                </c:pt>
                <c:pt idx="29">
                  <c:v>22670.111688525743</c:v>
                </c:pt>
                <c:pt idx="30">
                  <c:v>22847.171874016043</c:v>
                </c:pt>
                <c:pt idx="31">
                  <c:v>23007.486024862879</c:v>
                </c:pt>
                <c:pt idx="32">
                  <c:v>23165.118019419671</c:v>
                </c:pt>
                <c:pt idx="33">
                  <c:v>23321.508050369801</c:v>
                </c:pt>
                <c:pt idx="34">
                  <c:v>23443.002400441241</c:v>
                </c:pt>
                <c:pt idx="35">
                  <c:v>23579.603354923442</c:v>
                </c:pt>
                <c:pt idx="36">
                  <c:v>23725.938276334076</c:v>
                </c:pt>
                <c:pt idx="37">
                  <c:v>23873.98464860789</c:v>
                </c:pt>
                <c:pt idx="38">
                  <c:v>24000.040942041011</c:v>
                </c:pt>
                <c:pt idx="39">
                  <c:v>24127.547231464807</c:v>
                </c:pt>
                <c:pt idx="40">
                  <c:v>24269.082729638914</c:v>
                </c:pt>
                <c:pt idx="41">
                  <c:v>24489.024140233265</c:v>
                </c:pt>
                <c:pt idx="42">
                  <c:v>24715.543007697244</c:v>
                </c:pt>
                <c:pt idx="43">
                  <c:v>24948.751933799329</c:v>
                </c:pt>
                <c:pt idx="44">
                  <c:v>25188.068533411817</c:v>
                </c:pt>
                <c:pt idx="45">
                  <c:v>25437.666064526133</c:v>
                </c:pt>
                <c:pt idx="46">
                  <c:v>25637.148700319412</c:v>
                </c:pt>
                <c:pt idx="47">
                  <c:v>25844.495852617034</c:v>
                </c:pt>
                <c:pt idx="48">
                  <c:v>26063.175131936354</c:v>
                </c:pt>
                <c:pt idx="49">
                  <c:v>26294.33332949163</c:v>
                </c:pt>
                <c:pt idx="50">
                  <c:v>26549.976636553125</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776.6529744273563</c:v>
                </c:pt>
                <c:pt idx="13">
                  <c:v>779.87514733279488</c:v>
                </c:pt>
                <c:pt idx="14">
                  <c:v>776.71237459722806</c:v>
                </c:pt>
                <c:pt idx="15">
                  <c:v>769.67099714175254</c:v>
                </c:pt>
                <c:pt idx="16">
                  <c:v>758.86492066825497</c:v>
                </c:pt>
                <c:pt idx="17">
                  <c:v>751.80591673988124</c:v>
                </c:pt>
                <c:pt idx="18">
                  <c:v>745.65203900496635</c:v>
                </c:pt>
                <c:pt idx="19">
                  <c:v>739.42319279831588</c:v>
                </c:pt>
                <c:pt idx="20">
                  <c:v>664.1370740946968</c:v>
                </c:pt>
                <c:pt idx="21">
                  <c:v>667.67950048629484</c:v>
                </c:pt>
                <c:pt idx="22">
                  <c:v>671.39991007900289</c:v>
                </c:pt>
                <c:pt idx="23">
                  <c:v>676.6661908151541</c:v>
                </c:pt>
                <c:pt idx="24">
                  <c:v>682.88543779727786</c:v>
                </c:pt>
                <c:pt idx="25">
                  <c:v>688.79806739035303</c:v>
                </c:pt>
                <c:pt idx="26">
                  <c:v>696.92914212316043</c:v>
                </c:pt>
                <c:pt idx="27">
                  <c:v>705.51423054106158</c:v>
                </c:pt>
                <c:pt idx="28">
                  <c:v>714.89713540961236</c:v>
                </c:pt>
                <c:pt idx="29">
                  <c:v>724.71154528467753</c:v>
                </c:pt>
                <c:pt idx="30">
                  <c:v>731.36887709938514</c:v>
                </c:pt>
                <c:pt idx="31">
                  <c:v>742.01091272574604</c:v>
                </c:pt>
                <c:pt idx="32">
                  <c:v>752.85286113063148</c:v>
                </c:pt>
                <c:pt idx="33">
                  <c:v>763.95854314679923</c:v>
                </c:pt>
                <c:pt idx="34">
                  <c:v>773.99140802673082</c:v>
                </c:pt>
                <c:pt idx="35">
                  <c:v>784.93594012410745</c:v>
                </c:pt>
                <c:pt idx="36">
                  <c:v>796.60051462160595</c:v>
                </c:pt>
                <c:pt idx="37">
                  <c:v>808.67885694954236</c:v>
                </c:pt>
                <c:pt idx="38">
                  <c:v>820.20630183338289</c:v>
                </c:pt>
                <c:pt idx="39">
                  <c:v>832.1431632141406</c:v>
                </c:pt>
                <c:pt idx="40">
                  <c:v>845.0339561410151</c:v>
                </c:pt>
                <c:pt idx="41">
                  <c:v>858.55144303441421</c:v>
                </c:pt>
                <c:pt idx="42">
                  <c:v>872.61546908650041</c:v>
                </c:pt>
                <c:pt idx="43">
                  <c:v>887.24325973385521</c:v>
                </c:pt>
                <c:pt idx="44">
                  <c:v>902.42261607680507</c:v>
                </c:pt>
                <c:pt idx="45">
                  <c:v>918.34793272824368</c:v>
                </c:pt>
                <c:pt idx="46">
                  <c:v>932.39819803930754</c:v>
                </c:pt>
                <c:pt idx="47">
                  <c:v>947.08898107509083</c:v>
                </c:pt>
                <c:pt idx="48">
                  <c:v>962.58946096527393</c:v>
                </c:pt>
                <c:pt idx="49">
                  <c:v>978.97095895561438</c:v>
                </c:pt>
                <c:pt idx="50">
                  <c:v>996.79410510131402</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1619.811774091474</c:v>
                </c:pt>
                <c:pt idx="13">
                  <c:v>1645.2594248249177</c:v>
                </c:pt>
                <c:pt idx="14">
                  <c:v>1653.908024602481</c:v>
                </c:pt>
                <c:pt idx="15">
                  <c:v>1651.8524318261025</c:v>
                </c:pt>
                <c:pt idx="16">
                  <c:v>1639.177837516374</c:v>
                </c:pt>
                <c:pt idx="17">
                  <c:v>1635.4442530251581</c:v>
                </c:pt>
                <c:pt idx="18">
                  <c:v>1633.4590615397392</c:v>
                </c:pt>
                <c:pt idx="19">
                  <c:v>1630.6909725174396</c:v>
                </c:pt>
                <c:pt idx="20">
                  <c:v>1441.0972437441483</c:v>
                </c:pt>
                <c:pt idx="21">
                  <c:v>1465.1833616981755</c:v>
                </c:pt>
                <c:pt idx="22">
                  <c:v>1489.8879126612319</c:v>
                </c:pt>
                <c:pt idx="23">
                  <c:v>1519.0458874983678</c:v>
                </c:pt>
                <c:pt idx="24">
                  <c:v>1551.0404334199925</c:v>
                </c:pt>
                <c:pt idx="25">
                  <c:v>1582.4021753063928</c:v>
                </c:pt>
                <c:pt idx="26">
                  <c:v>1620.3238930435277</c:v>
                </c:pt>
                <c:pt idx="27">
                  <c:v>1659.9143462471043</c:v>
                </c:pt>
                <c:pt idx="28">
                  <c:v>1702.220778403884</c:v>
                </c:pt>
                <c:pt idx="29">
                  <c:v>1746.2330156584812</c:v>
                </c:pt>
                <c:pt idx="30">
                  <c:v>1781.398526265416</c:v>
                </c:pt>
                <c:pt idx="31">
                  <c:v>1826.951601047039</c:v>
                </c:pt>
                <c:pt idx="32">
                  <c:v>1873.5930924885092</c:v>
                </c:pt>
                <c:pt idx="33">
                  <c:v>1921.5430459365682</c:v>
                </c:pt>
                <c:pt idx="34">
                  <c:v>1966.7595731135789</c:v>
                </c:pt>
                <c:pt idx="35">
                  <c:v>2015.2701098373252</c:v>
                </c:pt>
                <c:pt idx="36">
                  <c:v>2066.5586913334632</c:v>
                </c:pt>
                <c:pt idx="37">
                  <c:v>2119.7351093829525</c:v>
                </c:pt>
                <c:pt idx="38">
                  <c:v>2171.8153632970798</c:v>
                </c:pt>
                <c:pt idx="39">
                  <c:v>2225.8059500064192</c:v>
                </c:pt>
                <c:pt idx="40">
                  <c:v>2283.483787482041</c:v>
                </c:pt>
                <c:pt idx="41">
                  <c:v>2344.9418239566994</c:v>
                </c:pt>
                <c:pt idx="42">
                  <c:v>2408.9569371212906</c:v>
                </c:pt>
                <c:pt idx="43">
                  <c:v>2475.6421863577407</c:v>
                </c:pt>
                <c:pt idx="44">
                  <c:v>2545.0163385496148</c:v>
                </c:pt>
                <c:pt idx="45">
                  <c:v>2617.7822338470546</c:v>
                </c:pt>
                <c:pt idx="46">
                  <c:v>2685.2659049753747</c:v>
                </c:pt>
                <c:pt idx="47">
                  <c:v>2755.800759456436</c:v>
                </c:pt>
                <c:pt idx="48">
                  <c:v>2830.0281101997616</c:v>
                </c:pt>
                <c:pt idx="49">
                  <c:v>2908.2746681176568</c:v>
                </c:pt>
                <c:pt idx="50">
                  <c:v>2992.5607546006895</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916.39904428073066</c:v>
                </c:pt>
                <c:pt idx="13">
                  <c:v>957.70927900519757</c:v>
                </c:pt>
                <c:pt idx="14">
                  <c:v>944.27038684966465</c:v>
                </c:pt>
                <c:pt idx="15">
                  <c:v>931.78327853413111</c:v>
                </c:pt>
                <c:pt idx="16">
                  <c:v>941.79408509859809</c:v>
                </c:pt>
                <c:pt idx="17">
                  <c:v>950.68729182306481</c:v>
                </c:pt>
                <c:pt idx="18">
                  <c:v>953.20321518753167</c:v>
                </c:pt>
                <c:pt idx="19">
                  <c:v>956.763261286947</c:v>
                </c:pt>
                <c:pt idx="20">
                  <c:v>960.32330738636199</c:v>
                </c:pt>
                <c:pt idx="21">
                  <c:v>963.88335348577709</c:v>
                </c:pt>
                <c:pt idx="22">
                  <c:v>967.44339958519208</c:v>
                </c:pt>
                <c:pt idx="23">
                  <c:v>971.0034456846073</c:v>
                </c:pt>
                <c:pt idx="24">
                  <c:v>974.56349178402229</c:v>
                </c:pt>
                <c:pt idx="25">
                  <c:v>978.12353788343751</c:v>
                </c:pt>
                <c:pt idx="26">
                  <c:v>981.68358398285261</c:v>
                </c:pt>
                <c:pt idx="27">
                  <c:v>985.2436300822676</c:v>
                </c:pt>
                <c:pt idx="28">
                  <c:v>988.8036761816827</c:v>
                </c:pt>
                <c:pt idx="29">
                  <c:v>992.36372228109781</c:v>
                </c:pt>
                <c:pt idx="30">
                  <c:v>995.92376838051302</c:v>
                </c:pt>
                <c:pt idx="31">
                  <c:v>999.27215253115673</c:v>
                </c:pt>
                <c:pt idx="32">
                  <c:v>1002.6205366818004</c:v>
                </c:pt>
                <c:pt idx="33">
                  <c:v>1005.9689208324443</c:v>
                </c:pt>
                <c:pt idx="34">
                  <c:v>1009.317304983088</c:v>
                </c:pt>
                <c:pt idx="35">
                  <c:v>1012.6656891337318</c:v>
                </c:pt>
                <c:pt idx="36">
                  <c:v>1016.0140732843756</c:v>
                </c:pt>
                <c:pt idx="37">
                  <c:v>1019.3624574350195</c:v>
                </c:pt>
                <c:pt idx="38">
                  <c:v>1022.710841585663</c:v>
                </c:pt>
                <c:pt idx="39">
                  <c:v>1025.7736963097952</c:v>
                </c:pt>
                <c:pt idx="40">
                  <c:v>1028.836551033927</c:v>
                </c:pt>
                <c:pt idx="41">
                  <c:v>1031.8994057580592</c:v>
                </c:pt>
                <c:pt idx="42">
                  <c:v>1034.9622604821907</c:v>
                </c:pt>
                <c:pt idx="43">
                  <c:v>1038.0251152063229</c:v>
                </c:pt>
                <c:pt idx="44">
                  <c:v>1041.0879699304548</c:v>
                </c:pt>
                <c:pt idx="45">
                  <c:v>1044.1508246545868</c:v>
                </c:pt>
                <c:pt idx="46">
                  <c:v>1047.2136793787188</c:v>
                </c:pt>
                <c:pt idx="47">
                  <c:v>1050.2765341028507</c:v>
                </c:pt>
                <c:pt idx="48">
                  <c:v>1053.3393888269827</c:v>
                </c:pt>
                <c:pt idx="49">
                  <c:v>1056.4022435511147</c:v>
                </c:pt>
                <c:pt idx="50">
                  <c:v>1059.4650982752464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957.90428313424388</c:v>
                </c:pt>
                <c:pt idx="13">
                  <c:v>993.12814482495412</c:v>
                </c:pt>
                <c:pt idx="14">
                  <c:v>983.64299307566409</c:v>
                </c:pt>
                <c:pt idx="15">
                  <c:v>974.93508324637412</c:v>
                </c:pt>
                <c:pt idx="16">
                  <c:v>984.5993308570844</c:v>
                </c:pt>
                <c:pt idx="17">
                  <c:v>993.3509285477943</c:v>
                </c:pt>
                <c:pt idx="18">
                  <c:v>996.89473455850464</c:v>
                </c:pt>
                <c:pt idx="19">
                  <c:v>1001.6941603201909</c:v>
                </c:pt>
                <c:pt idx="20">
                  <c:v>1006.4935860818769</c:v>
                </c:pt>
                <c:pt idx="21">
                  <c:v>1011.2930118435631</c:v>
                </c:pt>
                <c:pt idx="22">
                  <c:v>1016.092437605249</c:v>
                </c:pt>
                <c:pt idx="23">
                  <c:v>1020.8918633669354</c:v>
                </c:pt>
                <c:pt idx="24">
                  <c:v>1025.6912891286215</c:v>
                </c:pt>
                <c:pt idx="25">
                  <c:v>1030.4907148903073</c:v>
                </c:pt>
                <c:pt idx="26">
                  <c:v>1035.2901406519936</c:v>
                </c:pt>
                <c:pt idx="27">
                  <c:v>1040.0895664136797</c:v>
                </c:pt>
                <c:pt idx="28">
                  <c:v>1044.888992175366</c:v>
                </c:pt>
                <c:pt idx="29">
                  <c:v>1049.688417937052</c:v>
                </c:pt>
                <c:pt idx="30">
                  <c:v>1054.4878436987378</c:v>
                </c:pt>
                <c:pt idx="31">
                  <c:v>1059.1536620734259</c:v>
                </c:pt>
                <c:pt idx="32">
                  <c:v>1063.8194804481134</c:v>
                </c:pt>
                <c:pt idx="33">
                  <c:v>1068.4852988228013</c:v>
                </c:pt>
                <c:pt idx="34">
                  <c:v>1073.1511171974894</c:v>
                </c:pt>
                <c:pt idx="35">
                  <c:v>1077.816935572177</c:v>
                </c:pt>
                <c:pt idx="36">
                  <c:v>1082.4827539468647</c:v>
                </c:pt>
                <c:pt idx="37">
                  <c:v>1087.1485723215524</c:v>
                </c:pt>
                <c:pt idx="38">
                  <c:v>1091.8143906962403</c:v>
                </c:pt>
                <c:pt idx="39">
                  <c:v>1096.2470411704533</c:v>
                </c:pt>
                <c:pt idx="40">
                  <c:v>1100.6796916446663</c:v>
                </c:pt>
                <c:pt idx="41">
                  <c:v>1105.1123421188793</c:v>
                </c:pt>
                <c:pt idx="42">
                  <c:v>1109.5449925930925</c:v>
                </c:pt>
                <c:pt idx="43">
                  <c:v>1113.9776430673055</c:v>
                </c:pt>
                <c:pt idx="44">
                  <c:v>1118.4102935415185</c:v>
                </c:pt>
                <c:pt idx="45">
                  <c:v>1122.8429440157317</c:v>
                </c:pt>
                <c:pt idx="46">
                  <c:v>1127.2755944899448</c:v>
                </c:pt>
                <c:pt idx="47">
                  <c:v>1131.7082449641578</c:v>
                </c:pt>
                <c:pt idx="48">
                  <c:v>1136.1408954383708</c:v>
                </c:pt>
                <c:pt idx="49">
                  <c:v>1140.5735459125838</c:v>
                </c:pt>
                <c:pt idx="50">
                  <c:v>1145.0061963867968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888.57208085405557</c:v>
                </c:pt>
                <c:pt idx="14">
                  <c:v>892.20070002364412</c:v>
                </c:pt>
                <c:pt idx="15">
                  <c:v>894.64435357422849</c:v>
                </c:pt>
                <c:pt idx="16">
                  <c:v>896.31844852180859</c:v>
                </c:pt>
                <c:pt idx="17">
                  <c:v>897.22405937393876</c:v>
                </c:pt>
                <c:pt idx="18">
                  <c:v>898.69913946100451</c:v>
                </c:pt>
                <c:pt idx="19">
                  <c:v>900.25052981674037</c:v>
                </c:pt>
                <c:pt idx="20">
                  <c:v>901.70882631098289</c:v>
                </c:pt>
                <c:pt idx="21">
                  <c:v>889.6739073219868</c:v>
                </c:pt>
                <c:pt idx="22">
                  <c:v>892.75571593267489</c:v>
                </c:pt>
                <c:pt idx="23">
                  <c:v>895.82268183583597</c:v>
                </c:pt>
                <c:pt idx="24">
                  <c:v>899.15543566247482</c:v>
                </c:pt>
                <c:pt idx="25">
                  <c:v>902.64698868418452</c:v>
                </c:pt>
                <c:pt idx="26">
                  <c:v>906.04445976044599</c:v>
                </c:pt>
                <c:pt idx="27">
                  <c:v>909.85980834658289</c:v>
                </c:pt>
                <c:pt idx="28">
                  <c:v>913.73644104345385</c:v>
                </c:pt>
                <c:pt idx="29">
                  <c:v>917.74364570216608</c:v>
                </c:pt>
                <c:pt idx="30">
                  <c:v>921.80859312210237</c:v>
                </c:pt>
                <c:pt idx="31">
                  <c:v>925.21863664894522</c:v>
                </c:pt>
                <c:pt idx="32">
                  <c:v>929.3926191534847</c:v>
                </c:pt>
                <c:pt idx="33">
                  <c:v>933.5778061383545</c:v>
                </c:pt>
                <c:pt idx="34">
                  <c:v>937.7867943289574</c:v>
                </c:pt>
                <c:pt idx="35">
                  <c:v>941.76030725087708</c:v>
                </c:pt>
                <c:pt idx="36">
                  <c:v>945.8857900095195</c:v>
                </c:pt>
                <c:pt idx="37">
                  <c:v>950.12388617476472</c:v>
                </c:pt>
                <c:pt idx="38">
                  <c:v>954.41413732979026</c:v>
                </c:pt>
                <c:pt idx="39">
                  <c:v>958.57349546996136</c:v>
                </c:pt>
                <c:pt idx="40">
                  <c:v>962.78504545462829</c:v>
                </c:pt>
                <c:pt idx="41">
                  <c:v>967.14886960752847</c:v>
                </c:pt>
                <c:pt idx="42">
                  <c:v>971.60301895040618</c:v>
                </c:pt>
                <c:pt idx="43">
                  <c:v>976.12849570089838</c:v>
                </c:pt>
                <c:pt idx="44">
                  <c:v>980.7262783844435</c:v>
                </c:pt>
                <c:pt idx="45">
                  <c:v>985.39188362641733</c:v>
                </c:pt>
                <c:pt idx="46">
                  <c:v>990.1573333273077</c:v>
                </c:pt>
                <c:pt idx="47">
                  <c:v>994.56098073234</c:v>
                </c:pt>
                <c:pt idx="48">
                  <c:v>999.04912069507679</c:v>
                </c:pt>
                <c:pt idx="49">
                  <c:v>1003.6481787108582</c:v>
                </c:pt>
                <c:pt idx="50">
                  <c:v>1008.3665965125625</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470.0424678837532</c:v>
                </c:pt>
                <c:pt idx="14">
                  <c:v>469.95104179909873</c:v>
                </c:pt>
                <c:pt idx="15">
                  <c:v>469.88947191095667</c:v>
                </c:pt>
                <c:pt idx="16">
                  <c:v>469.84729169329165</c:v>
                </c:pt>
                <c:pt idx="17">
                  <c:v>469.82447407299009</c:v>
                </c:pt>
                <c:pt idx="18">
                  <c:v>469.78730820062668</c:v>
                </c:pt>
                <c:pt idx="19">
                  <c:v>469.74821962743499</c:v>
                </c:pt>
                <c:pt idx="20">
                  <c:v>469.71147663168296</c:v>
                </c:pt>
                <c:pt idx="21">
                  <c:v>470.0147064474537</c:v>
                </c:pt>
                <c:pt idx="22">
                  <c:v>469.93705771063094</c:v>
                </c:pt>
                <c:pt idx="23">
                  <c:v>469.85978294819665</c:v>
                </c:pt>
                <c:pt idx="24">
                  <c:v>469.77581143747983</c:v>
                </c:pt>
                <c:pt idx="25">
                  <c:v>469.68783884867423</c:v>
                </c:pt>
                <c:pt idx="26">
                  <c:v>469.60223673290739</c:v>
                </c:pt>
                <c:pt idx="27">
                  <c:v>469.50610584495263</c:v>
                </c:pt>
                <c:pt idx="28">
                  <c:v>469.40843085274383</c:v>
                </c:pt>
                <c:pt idx="29">
                  <c:v>469.30746599111671</c:v>
                </c:pt>
                <c:pt idx="30">
                  <c:v>469.2050462524885</c:v>
                </c:pt>
                <c:pt idx="31">
                  <c:v>469.11912736334938</c:v>
                </c:pt>
                <c:pt idx="32">
                  <c:v>469.01396039487713</c:v>
                </c:pt>
                <c:pt idx="33">
                  <c:v>468.90851112018333</c:v>
                </c:pt>
                <c:pt idx="34">
                  <c:v>468.80246215427121</c:v>
                </c:pt>
                <c:pt idx="35">
                  <c:v>468.70234618403674</c:v>
                </c:pt>
                <c:pt idx="36">
                  <c:v>468.59840120708992</c:v>
                </c:pt>
                <c:pt idx="37">
                  <c:v>468.49161884149356</c:v>
                </c:pt>
                <c:pt idx="38">
                  <c:v>468.38352238745512</c:v>
                </c:pt>
                <c:pt idx="39">
                  <c:v>468.27872389203355</c:v>
                </c:pt>
                <c:pt idx="40">
                  <c:v>468.17261037958468</c:v>
                </c:pt>
                <c:pt idx="41">
                  <c:v>468.06266019253724</c:v>
                </c:pt>
                <c:pt idx="42">
                  <c:v>467.95043418703682</c:v>
                </c:pt>
                <c:pt idx="43">
                  <c:v>467.83641102804586</c:v>
                </c:pt>
                <c:pt idx="44">
                  <c:v>467.72056606080008</c:v>
                </c:pt>
                <c:pt idx="45">
                  <c:v>467.6030122476605</c:v>
                </c:pt>
                <c:pt idx="46">
                  <c:v>467.48294277015196</c:v>
                </c:pt>
                <c:pt idx="47">
                  <c:v>467.37198920307196</c:v>
                </c:pt>
                <c:pt idx="48">
                  <c:v>467.25890677557101</c:v>
                </c:pt>
                <c:pt idx="49">
                  <c:v>467.14302967526646</c:v>
                </c:pt>
                <c:pt idx="50">
                  <c:v>467.02414520566191</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17021.790519603233</c:v>
                </c:pt>
                <c:pt idx="1">
                  <c:v>16558.862650160001</c:v>
                </c:pt>
                <c:pt idx="2">
                  <c:v>16957.948472333181</c:v>
                </c:pt>
                <c:pt idx="3">
                  <c:v>16769.907146505077</c:v>
                </c:pt>
                <c:pt idx="4">
                  <c:v>16584.658063779349</c:v>
                </c:pt>
                <c:pt idx="5">
                  <c:v>16201.588190693865</c:v>
                </c:pt>
                <c:pt idx="6">
                  <c:v>16229.541461457171</c:v>
                </c:pt>
                <c:pt idx="7">
                  <c:v>16847.135336493091</c:v>
                </c:pt>
                <c:pt idx="8">
                  <c:v>16894.02920900529</c:v>
                </c:pt>
                <c:pt idx="9">
                  <c:v>16779.254174947899</c:v>
                </c:pt>
                <c:pt idx="10">
                  <c:v>16465.845558736135</c:v>
                </c:pt>
                <c:pt idx="11">
                  <c:v>16468.339195121422</c:v>
                </c:pt>
                <c:pt idx="12">
                  <c:v>17203.003667400619</c:v>
                </c:pt>
                <c:pt idx="13">
                  <c:v>17195.462052168517</c:v>
                </c:pt>
                <c:pt idx="14">
                  <c:v>17095.092502103591</c:v>
                </c:pt>
                <c:pt idx="15">
                  <c:v>16937.779964672169</c:v>
                </c:pt>
                <c:pt idx="16">
                  <c:v>16727.160619550988</c:v>
                </c:pt>
                <c:pt idx="17">
                  <c:v>16569.298181128321</c:v>
                </c:pt>
                <c:pt idx="18">
                  <c:v>16423.74938535758</c:v>
                </c:pt>
                <c:pt idx="19">
                  <c:v>16276.712068558789</c:v>
                </c:pt>
                <c:pt idx="20">
                  <c:v>15199.34805014347</c:v>
                </c:pt>
                <c:pt idx="21">
                  <c:v>15251.357295418324</c:v>
                </c:pt>
                <c:pt idx="22">
                  <c:v>15314.404600847651</c:v>
                </c:pt>
                <c:pt idx="23">
                  <c:v>15394.864599319335</c:v>
                </c:pt>
                <c:pt idx="24">
                  <c:v>15486.675110092854</c:v>
                </c:pt>
                <c:pt idx="25">
                  <c:v>15572.835546308339</c:v>
                </c:pt>
                <c:pt idx="26">
                  <c:v>15686.982618787011</c:v>
                </c:pt>
                <c:pt idx="27">
                  <c:v>15805.822821914455</c:v>
                </c:pt>
                <c:pt idx="28">
                  <c:v>15933.642664272167</c:v>
                </c:pt>
                <c:pt idx="29">
                  <c:v>16065.76470495578</c:v>
                </c:pt>
                <c:pt idx="30">
                  <c:v>16154.299356036057</c:v>
                </c:pt>
                <c:pt idx="31">
                  <c:v>16231.235251289054</c:v>
                </c:pt>
                <c:pt idx="32">
                  <c:v>16307.022133985593</c:v>
                </c:pt>
                <c:pt idx="33">
                  <c:v>16381.784873307985</c:v>
                </c:pt>
                <c:pt idx="34">
                  <c:v>16438.295072039109</c:v>
                </c:pt>
                <c:pt idx="35">
                  <c:v>16501.945544431073</c:v>
                </c:pt>
                <c:pt idx="36">
                  <c:v>16570.254937783619</c:v>
                </c:pt>
                <c:pt idx="37">
                  <c:v>16639.061526043082</c:v>
                </c:pt>
                <c:pt idx="38">
                  <c:v>16696.218353104014</c:v>
                </c:pt>
                <c:pt idx="39">
                  <c:v>16753.523246185243</c:v>
                </c:pt>
                <c:pt idx="40">
                  <c:v>16817.485356179335</c:v>
                </c:pt>
                <c:pt idx="41">
                  <c:v>16922.726798014355</c:v>
                </c:pt>
                <c:pt idx="42">
                  <c:v>17030.883437169487</c:v>
                </c:pt>
                <c:pt idx="43">
                  <c:v>17141.966029757848</c:v>
                </c:pt>
                <c:pt idx="44">
                  <c:v>17255.648164215192</c:v>
                </c:pt>
                <c:pt idx="45">
                  <c:v>17374.000800206763</c:v>
                </c:pt>
                <c:pt idx="46">
                  <c:v>17466.543136115743</c:v>
                </c:pt>
                <c:pt idx="47">
                  <c:v>17562.189467743123</c:v>
                </c:pt>
                <c:pt idx="48">
                  <c:v>17663.000028239818</c:v>
                </c:pt>
                <c:pt idx="49">
                  <c:v>17769.523518007485</c:v>
                </c:pt>
                <c:pt idx="50">
                  <c:v>17887.736554803392</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2155.7364466862405</c:v>
                </c:pt>
                <c:pt idx="1">
                  <c:v>2118.7727412938139</c:v>
                </c:pt>
                <c:pt idx="2">
                  <c:v>2149.2536347032101</c:v>
                </c:pt>
                <c:pt idx="3">
                  <c:v>2127.4292286069426</c:v>
                </c:pt>
                <c:pt idx="4">
                  <c:v>2110.5878909746098</c:v>
                </c:pt>
                <c:pt idx="5">
                  <c:v>2072.1483225191987</c:v>
                </c:pt>
                <c:pt idx="6">
                  <c:v>2101.905941836299</c:v>
                </c:pt>
                <c:pt idx="7">
                  <c:v>2151.2208658093541</c:v>
                </c:pt>
                <c:pt idx="8">
                  <c:v>2156.0457121558738</c:v>
                </c:pt>
                <c:pt idx="9">
                  <c:v>2149.2138525216237</c:v>
                </c:pt>
                <c:pt idx="10">
                  <c:v>2105.3949279528888</c:v>
                </c:pt>
                <c:pt idx="11">
                  <c:v>2110.5059697888632</c:v>
                </c:pt>
                <c:pt idx="12">
                  <c:v>2057.1660243617025</c:v>
                </c:pt>
                <c:pt idx="13">
                  <c:v>2057.9471207508172</c:v>
                </c:pt>
                <c:pt idx="14">
                  <c:v>2047.3306996503288</c:v>
                </c:pt>
                <c:pt idx="15">
                  <c:v>2029.909099651961</c:v>
                </c:pt>
                <c:pt idx="16">
                  <c:v>2006.0583918919881</c:v>
                </c:pt>
                <c:pt idx="17">
                  <c:v>1988.9135570826006</c:v>
                </c:pt>
                <c:pt idx="18">
                  <c:v>1973.3116497679471</c:v>
                </c:pt>
                <c:pt idx="19">
                  <c:v>1957.5799058726916</c:v>
                </c:pt>
                <c:pt idx="20">
                  <c:v>1825.7204351959463</c:v>
                </c:pt>
                <c:pt idx="21">
                  <c:v>1834.6018146246179</c:v>
                </c:pt>
                <c:pt idx="22">
                  <c:v>1843.59837402728</c:v>
                </c:pt>
                <c:pt idx="23">
                  <c:v>1854.7199577952686</c:v>
                </c:pt>
                <c:pt idx="24">
                  <c:v>1867.2705960795981</c:v>
                </c:pt>
                <c:pt idx="25">
                  <c:v>1879.1266071899927</c:v>
                </c:pt>
                <c:pt idx="26">
                  <c:v>1894.5305586982324</c:v>
                </c:pt>
                <c:pt idx="27">
                  <c:v>1910.5201213268404</c:v>
                </c:pt>
                <c:pt idx="28">
                  <c:v>1927.6640018930991</c:v>
                </c:pt>
                <c:pt idx="29">
                  <c:v>1945.3793302878055</c:v>
                </c:pt>
                <c:pt idx="30">
                  <c:v>1957.6295062759043</c:v>
                </c:pt>
                <c:pt idx="31">
                  <c:v>1969.2733951584125</c:v>
                </c:pt>
                <c:pt idx="32">
                  <c:v>1980.7861560933247</c:v>
                </c:pt>
                <c:pt idx="33">
                  <c:v>1992.2461769301024</c:v>
                </c:pt>
                <c:pt idx="34">
                  <c:v>2001.4667136846888</c:v>
                </c:pt>
                <c:pt idx="35">
                  <c:v>2011.6930064705755</c:v>
                </c:pt>
                <c:pt idx="36">
                  <c:v>2022.5851419966511</c:v>
                </c:pt>
                <c:pt idx="37">
                  <c:v>2033.6211272120886</c:v>
                </c:pt>
                <c:pt idx="38">
                  <c:v>2043.2529212283325</c:v>
                </c:pt>
                <c:pt idx="39">
                  <c:v>2053.0089287145529</c:v>
                </c:pt>
                <c:pt idx="40">
                  <c:v>2063.716983644621</c:v>
                </c:pt>
                <c:pt idx="41">
                  <c:v>2079.2554874853363</c:v>
                </c:pt>
                <c:pt idx="42">
                  <c:v>2095.2498204975213</c:v>
                </c:pt>
                <c:pt idx="43">
                  <c:v>2111.7083833324377</c:v>
                </c:pt>
                <c:pt idx="44">
                  <c:v>2128.5946477310358</c:v>
                </c:pt>
                <c:pt idx="45">
                  <c:v>2146.1842858315231</c:v>
                </c:pt>
                <c:pt idx="46">
                  <c:v>2160.5097272687808</c:v>
                </c:pt>
                <c:pt idx="47">
                  <c:v>2175.3697066806917</c:v>
                </c:pt>
                <c:pt idx="48">
                  <c:v>2191.0033821048423</c:v>
                </c:pt>
                <c:pt idx="49">
                  <c:v>2207.4894320436447</c:v>
                </c:pt>
                <c:pt idx="50">
                  <c:v>2225.6234956092439</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465.71817250901415</c:v>
                </c:pt>
                <c:pt idx="13">
                  <c:v>472.43030886665508</c:v>
                </c:pt>
                <c:pt idx="14">
                  <c:v>475.26020951563441</c:v>
                </c:pt>
                <c:pt idx="15">
                  <c:v>475.62225056565433</c:v>
                </c:pt>
                <c:pt idx="16">
                  <c:v>473.51785566578292</c:v>
                </c:pt>
                <c:pt idx="17">
                  <c:v>473.57868177619878</c:v>
                </c:pt>
                <c:pt idx="18">
                  <c:v>474.08620802148442</c:v>
                </c:pt>
                <c:pt idx="19">
                  <c:v>474.43832313880165</c:v>
                </c:pt>
                <c:pt idx="20">
                  <c:v>430.13791774077765</c:v>
                </c:pt>
                <c:pt idx="21">
                  <c:v>436.17018154819584</c:v>
                </c:pt>
                <c:pt idx="22">
                  <c:v>442.33957767489903</c:v>
                </c:pt>
                <c:pt idx="23">
                  <c:v>449.56176583460007</c:v>
                </c:pt>
                <c:pt idx="24">
                  <c:v>457.4755815074173</c:v>
                </c:pt>
                <c:pt idx="25">
                  <c:v>465.24881857865472</c:v>
                </c:pt>
                <c:pt idx="26">
                  <c:v>474.60429360237572</c:v>
                </c:pt>
                <c:pt idx="27">
                  <c:v>484.36943256987252</c:v>
                </c:pt>
                <c:pt idx="28">
                  <c:v>494.79475842750259</c:v>
                </c:pt>
                <c:pt idx="29">
                  <c:v>505.6408135278183</c:v>
                </c:pt>
                <c:pt idx="30">
                  <c:v>514.37277870506068</c:v>
                </c:pt>
                <c:pt idx="31">
                  <c:v>526.07935560868066</c:v>
                </c:pt>
                <c:pt idx="32">
                  <c:v>538.07692665724505</c:v>
                </c:pt>
                <c:pt idx="33">
                  <c:v>550.41859451703033</c:v>
                </c:pt>
                <c:pt idx="34">
                  <c:v>562.12935228332526</c:v>
                </c:pt>
                <c:pt idx="35">
                  <c:v>574.66333192145669</c:v>
                </c:pt>
                <c:pt idx="36">
                  <c:v>587.89795464462247</c:v>
                </c:pt>
                <c:pt idx="37">
                  <c:v>601.61916431680834</c:v>
                </c:pt>
                <c:pt idx="38">
                  <c:v>615.10312814021074</c:v>
                </c:pt>
                <c:pt idx="39">
                  <c:v>629.08018146214295</c:v>
                </c:pt>
                <c:pt idx="40">
                  <c:v>643.98416568704056</c:v>
                </c:pt>
                <c:pt idx="41">
                  <c:v>659.54692839446705</c:v>
                </c:pt>
                <c:pt idx="42">
                  <c:v>675.75240268216317</c:v>
                </c:pt>
                <c:pt idx="43">
                  <c:v>692.62908298776517</c:v>
                </c:pt>
                <c:pt idx="44">
                  <c:v>710.18255550570029</c:v>
                </c:pt>
                <c:pt idx="45">
                  <c:v>728.58570581057472</c:v>
                </c:pt>
                <c:pt idx="46">
                  <c:v>745.71640447148525</c:v>
                </c:pt>
                <c:pt idx="47">
                  <c:v>763.61256993605571</c:v>
                </c:pt>
                <c:pt idx="48">
                  <c:v>782.43265964402781</c:v>
                </c:pt>
                <c:pt idx="49">
                  <c:v>802.25827714024319</c:v>
                </c:pt>
                <c:pt idx="50">
                  <c:v>823.58740826955477</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82212000309612776"/>
          <c:h val="0.70886559008750671"/>
        </c:manualLayout>
      </c:layout>
      <c:lineChart>
        <c:grouping val="standard"/>
        <c:varyColors val="0"/>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22400.815411577827</c:v>
                </c:pt>
                <c:pt idx="1">
                  <c:v>22528.596906718252</c:v>
                </c:pt>
                <c:pt idx="2">
                  <c:v>22956.75361922196</c:v>
                </c:pt>
                <c:pt idx="3">
                  <c:v>23035.291454353952</c:v>
                </c:pt>
                <c:pt idx="4">
                  <c:v>22907.748533017621</c:v>
                </c:pt>
                <c:pt idx="5">
                  <c:v>22714.563502155477</c:v>
                </c:pt>
                <c:pt idx="6">
                  <c:v>22499.296023279545</c:v>
                </c:pt>
                <c:pt idx="7">
                  <c:v>22342.877173804907</c:v>
                </c:pt>
              </c:numCache>
            </c:numRef>
          </c:val>
          <c:smooth val="0"/>
          <c:extLst xmlns:c15="http://schemas.microsoft.com/office/drawing/2012/chart">
            <c:ext xmlns:c16="http://schemas.microsoft.com/office/drawing/2014/chart" uri="{C3380CC4-5D6E-409C-BE32-E72D297353CC}">
              <c16:uniqueId val="{00000001-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ser>
          <c:idx val="7"/>
          <c:order val="7"/>
          <c:tx>
            <c:strRef>
              <c:f>'Emissions summary'!$E$78</c:f>
              <c:strCache>
                <c:ptCount val="1"/>
                <c:pt idx="0">
                  <c:v>Aggregated non-CO2 emissions (corrected 2017 inventory)</c:v>
                </c:pt>
              </c:strCache>
              <c:extLst xmlns:c15="http://schemas.microsoft.com/office/drawing/2012/chart"/>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ext>
              </c:extLst>
              <c:f>'Emissions summary'!$Z$78:$AG$78</c:f>
              <c:numCache>
                <c:formatCode>General</c:formatCode>
                <c:ptCount val="8"/>
                <c:pt idx="0">
                  <c:v>23986.77417374069</c:v>
                </c:pt>
                <c:pt idx="1">
                  <c:v>24215.606096707954</c:v>
                </c:pt>
                <c:pt idx="2">
                  <c:v>23466.796841445379</c:v>
                </c:pt>
                <c:pt idx="3">
                  <c:v>24452.726550481024</c:v>
                </c:pt>
                <c:pt idx="4">
                  <c:v>24798.187695034216</c:v>
                </c:pt>
                <c:pt idx="5">
                  <c:v>23781.729632572271</c:v>
                </c:pt>
                <c:pt idx="6">
                  <c:v>22214.078479972708</c:v>
                </c:pt>
                <c:pt idx="7">
                  <c:v>22369.490596120992</c:v>
                </c:pt>
              </c:numCache>
            </c:numRef>
          </c:val>
          <c:smooth val="0"/>
          <c:extLst xmlns:c15="http://schemas.microsoft.com/office/drawing/2012/chart">
            <c:ext xmlns:c16="http://schemas.microsoft.com/office/drawing/2014/chart" uri="{C3380CC4-5D6E-409C-BE32-E72D297353CC}">
              <c16:uniqueId val="{00000001-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27089.944016173558</c:v>
                      </c:pt>
                      <c:pt idx="3">
                        <c:v>27115.689810616634</c:v>
                      </c:pt>
                      <c:pt idx="4">
                        <c:v>26937.657558689451</c:v>
                      </c:pt>
                      <c:pt idx="5">
                        <c:v>26637.217058818183</c:v>
                      </c:pt>
                      <c:pt idx="6">
                        <c:v>26220.677760148574</c:v>
                      </c:pt>
                      <c:pt idx="7">
                        <c:v>25919.269067497189</c:v>
                      </c:pt>
                    </c:numCache>
                  </c:numRef>
                </c:val>
                <c:smooth val="0"/>
                <c:extLst>
                  <c:ext xmlns:c16="http://schemas.microsoft.com/office/drawing/2014/chart" uri="{C3380CC4-5D6E-409C-BE32-E72D297353CC}">
                    <c16:uniqueId val="{00000000-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15:formulaRef>
                          <c15:sqref>'Emissions summary'!$Z$73:$AG$73</c15:sqref>
                        </c15:formulaRef>
                      </c:ext>
                    </c:extLst>
                    <c:numCache>
                      <c:formatCode>General</c:formatCode>
                      <c:ptCount val="8"/>
                      <c:pt idx="0">
                        <c:v>50015.072106264684</c:v>
                      </c:pt>
                      <c:pt idx="1">
                        <c:v>50110.234805430198</c:v>
                      </c:pt>
                      <c:pt idx="2">
                        <c:v>50046.697635395518</c:v>
                      </c:pt>
                      <c:pt idx="3">
                        <c:v>50150.981264970585</c:v>
                      </c:pt>
                      <c:pt idx="4">
                        <c:v>49845.406091707075</c:v>
                      </c:pt>
                      <c:pt idx="5">
                        <c:v>49351.780560973661</c:v>
                      </c:pt>
                      <c:pt idx="6">
                        <c:v>48719.973783428119</c:v>
                      </c:pt>
                      <c:pt idx="7">
                        <c:v>48262.146241302093</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summary'!$E$79</c15:sqref>
                        </c15:formulaRef>
                      </c:ext>
                    </c:extLst>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15:formulaRef>
                          <c15:sqref>'Emissions summary'!$Z$79:$AG$79</c15:sqref>
                        </c15:formulaRef>
                      </c:ext>
                    </c:extLst>
                    <c:numCache>
                      <c:formatCode>General</c:formatCode>
                      <c:ptCount val="8"/>
                      <c:pt idx="0">
                        <c:v>51651.152113855147</c:v>
                      </c:pt>
                      <c:pt idx="1">
                        <c:v>52017.141007657308</c:v>
                      </c:pt>
                      <c:pt idx="2">
                        <c:v>50657.591158031471</c:v>
                      </c:pt>
                      <c:pt idx="3">
                        <c:v>52578.170372272165</c:v>
                      </c:pt>
                      <c:pt idx="4">
                        <c:v>52930.261314145857</c:v>
                      </c:pt>
                      <c:pt idx="5">
                        <c:v>51804.32607280316</c:v>
                      </c:pt>
                      <c:pt idx="6">
                        <c:v>48984.591344002147</c:v>
                      </c:pt>
                      <c:pt idx="7">
                        <c:v>48641.821257160249</c:v>
                      </c:pt>
                    </c:numCache>
                  </c:numRef>
                </c:val>
                <c:smooth val="0"/>
                <c:extLst xmlns:c15="http://schemas.microsoft.com/office/drawing/2012/chart">
                  <c:ext xmlns:c16="http://schemas.microsoft.com/office/drawing/2014/chart" uri="{C3380CC4-5D6E-409C-BE32-E72D297353CC}">
                    <c16:uniqueId val="{00000002-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manualLayout>
          <c:xMode val="edge"/>
          <c:yMode val="edge"/>
          <c:x val="0.11455250399330111"/>
          <c:y val="0.8499483744397186"/>
          <c:w val="0.85847304609712005"/>
          <c:h val="0.1316819421914260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52.688735600203692</c:v>
                </c:pt>
                <c:pt idx="1">
                  <c:v>53.946299970071799</c:v>
                </c:pt>
                <c:pt idx="2">
                  <c:v>52.486723389005981</c:v>
                </c:pt>
                <c:pt idx="3">
                  <c:v>53.321508829094746</c:v>
                </c:pt>
                <c:pt idx="4">
                  <c:v>54.316382696130638</c:v>
                </c:pt>
                <c:pt idx="5">
                  <c:v>55.299399175951585</c:v>
                </c:pt>
                <c:pt idx="6">
                  <c:v>55.912449105502922</c:v>
                </c:pt>
                <c:pt idx="7">
                  <c:v>56.057962296221497</c:v>
                </c:pt>
                <c:pt idx="8">
                  <c:v>55.894140106971001</c:v>
                </c:pt>
                <c:pt idx="9">
                  <c:v>55.427349848108761</c:v>
                </c:pt>
                <c:pt idx="10">
                  <c:v>55.155769250464225</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1472.6866480916424</c:v>
                </c:pt>
                <c:pt idx="13">
                  <c:v>1523.6569743523646</c:v>
                </c:pt>
                <c:pt idx="14">
                  <c:v>1551.7629185113378</c:v>
                </c:pt>
                <c:pt idx="15">
                  <c:v>1564.3765239217207</c:v>
                </c:pt>
                <c:pt idx="16">
                  <c:v>1561.1000437789799</c:v>
                </c:pt>
                <c:pt idx="17">
                  <c:v>1568.5727801644921</c:v>
                </c:pt>
                <c:pt idx="18">
                  <c:v>1577.5254675814529</c:v>
                </c:pt>
                <c:pt idx="19">
                  <c:v>1584.4596405628899</c:v>
                </c:pt>
                <c:pt idx="20">
                  <c:v>1322.3141291137015</c:v>
                </c:pt>
                <c:pt idx="21">
                  <c:v>1362.722678162688</c:v>
                </c:pt>
                <c:pt idx="22">
                  <c:v>1404.9070198612183</c:v>
                </c:pt>
                <c:pt idx="23">
                  <c:v>1454.5843700402634</c:v>
                </c:pt>
                <c:pt idx="24">
                  <c:v>1508.9886260110436</c:v>
                </c:pt>
                <c:pt idx="25">
                  <c:v>1563.0337536185054</c:v>
                </c:pt>
                <c:pt idx="26">
                  <c:v>1627.569986739775</c:v>
                </c:pt>
                <c:pt idx="27">
                  <c:v>1695.3888491305584</c:v>
                </c:pt>
                <c:pt idx="28">
                  <c:v>1768.1568036490316</c:v>
                </c:pt>
                <c:pt idx="29">
                  <c:v>1844.3357567688111</c:v>
                </c:pt>
                <c:pt idx="30">
                  <c:v>1907.5630433778931</c:v>
                </c:pt>
                <c:pt idx="31">
                  <c:v>1990.454061376611</c:v>
                </c:pt>
                <c:pt idx="32">
                  <c:v>2076.0253115818828</c:v>
                </c:pt>
                <c:pt idx="33">
                  <c:v>2164.6607351620637</c:v>
                </c:pt>
                <c:pt idx="34">
                  <c:v>2249.8975755301517</c:v>
                </c:pt>
                <c:pt idx="35">
                  <c:v>2341.3707007493563</c:v>
                </c:pt>
                <c:pt idx="36">
                  <c:v>2438.3483292610481</c:v>
                </c:pt>
                <c:pt idx="37">
                  <c:v>2539.4594739623371</c:v>
                </c:pt>
                <c:pt idx="38">
                  <c:v>2639.8382654606971</c:v>
                </c:pt>
                <c:pt idx="39">
                  <c:v>2744.4088158319455</c:v>
                </c:pt>
                <c:pt idx="40">
                  <c:v>2856.1940415000254</c:v>
                </c:pt>
                <c:pt idx="41">
                  <c:v>2973.737235381996</c:v>
                </c:pt>
                <c:pt idx="42">
                  <c:v>3096.7227998676908</c:v>
                </c:pt>
                <c:pt idx="43">
                  <c:v>3225.4078763127268</c:v>
                </c:pt>
                <c:pt idx="44">
                  <c:v>3359.890164721061</c:v>
                </c:pt>
                <c:pt idx="45">
                  <c:v>3501.4437410309283</c:v>
                </c:pt>
                <c:pt idx="46">
                  <c:v>3635.154770930631</c:v>
                </c:pt>
                <c:pt idx="47">
                  <c:v>3775.3495396159969</c:v>
                </c:pt>
                <c:pt idx="48">
                  <c:v>3923.2218901102815</c:v>
                </c:pt>
                <c:pt idx="49">
                  <c:v>4079.4377196724199</c:v>
                </c:pt>
                <c:pt idx="50">
                  <c:v>4247.659421185318</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1795.4603134065112</c:v>
                </c:pt>
                <c:pt idx="13">
                  <c:v>1866.1742059379949</c:v>
                </c:pt>
                <c:pt idx="14">
                  <c:v>1905.1671035817574</c:v>
                </c:pt>
                <c:pt idx="15">
                  <c:v>1922.6666411138858</c:v>
                </c:pt>
                <c:pt idx="16">
                  <c:v>1918.1210028633054</c:v>
                </c:pt>
                <c:pt idx="17">
                  <c:v>1928.4883345334663</c:v>
                </c:pt>
                <c:pt idx="18">
                  <c:v>1940.9088823760012</c:v>
                </c:pt>
                <c:pt idx="19">
                  <c:v>1950.5290358844538</c:v>
                </c:pt>
                <c:pt idx="20">
                  <c:v>1586.8403784996251</c:v>
                </c:pt>
                <c:pt idx="21">
                  <c:v>1642.9013458198438</c:v>
                </c:pt>
                <c:pt idx="22">
                  <c:v>1701.4259664024664</c:v>
                </c:pt>
                <c:pt idx="23">
                  <c:v>1770.34604322993</c:v>
                </c:pt>
                <c:pt idx="24">
                  <c:v>1845.8240123191274</c:v>
                </c:pt>
                <c:pt idx="25">
                  <c:v>1920.8037431910764</c:v>
                </c:pt>
                <c:pt idx="26">
                  <c:v>2010.3383526024534</c:v>
                </c:pt>
                <c:pt idx="27">
                  <c:v>2104.4271312808223</c:v>
                </c:pt>
                <c:pt idx="28">
                  <c:v>2205.3820533512444</c:v>
                </c:pt>
                <c:pt idx="29">
                  <c:v>2311.0692384109989</c:v>
                </c:pt>
                <c:pt idx="30">
                  <c:v>2398.7878754756662</c:v>
                </c:pt>
                <c:pt idx="31">
                  <c:v>2513.7870714510609</c:v>
                </c:pt>
                <c:pt idx="32">
                  <c:v>2632.5046986415946</c:v>
                </c:pt>
                <c:pt idx="33">
                  <c:v>2755.4734194120042</c:v>
                </c:pt>
                <c:pt idx="34">
                  <c:v>2873.7271017345556</c:v>
                </c:pt>
                <c:pt idx="35">
                  <c:v>3000.6327195872386</c:v>
                </c:pt>
                <c:pt idx="36">
                  <c:v>3135.1750328040653</c:v>
                </c:pt>
                <c:pt idx="37">
                  <c:v>3275.4519967687243</c:v>
                </c:pt>
                <c:pt idx="38">
                  <c:v>3414.7129274943154</c:v>
                </c:pt>
                <c:pt idx="39">
                  <c:v>3559.7893121948159</c:v>
                </c:pt>
                <c:pt idx="40">
                  <c:v>3714.8750064488804</c:v>
                </c:pt>
                <c:pt idx="41">
                  <c:v>3877.9490416720405</c:v>
                </c:pt>
                <c:pt idx="42">
                  <c:v>4048.5735722171212</c:v>
                </c:pt>
                <c:pt idx="43">
                  <c:v>4227.1053442052544</c:v>
                </c:pt>
                <c:pt idx="44">
                  <c:v>4413.6799021402148</c:v>
                </c:pt>
                <c:pt idx="45">
                  <c:v>4610.0648405340016</c:v>
                </c:pt>
                <c:pt idx="46">
                  <c:v>4795.5693897934361</c:v>
                </c:pt>
                <c:pt idx="47">
                  <c:v>4990.0691808205283</c:v>
                </c:pt>
                <c:pt idx="48">
                  <c:v>5195.2204966614981</c:v>
                </c:pt>
                <c:pt idx="49">
                  <c:v>5411.9471726272004</c:v>
                </c:pt>
                <c:pt idx="50">
                  <c:v>5645.3302446012394</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450.58106589890917</c:v>
                </c:pt>
                <c:pt idx="13">
                  <c:v>461.1430339651958</c:v>
                </c:pt>
                <c:pt idx="14">
                  <c:v>469.17034871500994</c:v>
                </c:pt>
                <c:pt idx="15">
                  <c:v>475.54125441738495</c:v>
                </c:pt>
                <c:pt idx="16">
                  <c:v>480.21556945846129</c:v>
                </c:pt>
                <c:pt idx="17">
                  <c:v>486.35049139452212</c:v>
                </c:pt>
                <c:pt idx="18">
                  <c:v>492.73053590365288</c:v>
                </c:pt>
                <c:pt idx="19">
                  <c:v>498.95795411173401</c:v>
                </c:pt>
                <c:pt idx="20">
                  <c:v>473.45507306478441</c:v>
                </c:pt>
                <c:pt idx="21">
                  <c:v>482.82770659714441</c:v>
                </c:pt>
                <c:pt idx="22">
                  <c:v>492.14557168874131</c:v>
                </c:pt>
                <c:pt idx="23">
                  <c:v>502.07312094788216</c:v>
                </c:pt>
                <c:pt idx="24">
                  <c:v>512.48650797655637</c:v>
                </c:pt>
                <c:pt idx="25">
                  <c:v>522.78083516989614</c:v>
                </c:pt>
                <c:pt idx="26">
                  <c:v>534.23565047631485</c:v>
                </c:pt>
                <c:pt idx="27">
                  <c:v>545.99516320746909</c:v>
                </c:pt>
                <c:pt idx="28">
                  <c:v>558.25306042011573</c:v>
                </c:pt>
                <c:pt idx="29">
                  <c:v>570.85098522226122</c:v>
                </c:pt>
                <c:pt idx="30">
                  <c:v>581.85160566178013</c:v>
                </c:pt>
                <c:pt idx="31">
                  <c:v>595.10910458835656</c:v>
                </c:pt>
                <c:pt idx="32">
                  <c:v>608.6127961074917</c:v>
                </c:pt>
                <c:pt idx="33">
                  <c:v>622.40566746246657</c:v>
                </c:pt>
                <c:pt idx="34">
                  <c:v>635.72896126282728</c:v>
                </c:pt>
                <c:pt idx="35">
                  <c:v>649.71982026407841</c:v>
                </c:pt>
                <c:pt idx="36">
                  <c:v>664.28959923385105</c:v>
                </c:pt>
                <c:pt idx="37">
                  <c:v>679.27410407875527</c:v>
                </c:pt>
                <c:pt idx="38">
                  <c:v>694.09592019898048</c:v>
                </c:pt>
                <c:pt idx="39">
                  <c:v>709.34374314799948</c:v>
                </c:pt>
                <c:pt idx="40">
                  <c:v>725.37323724690737</c:v>
                </c:pt>
                <c:pt idx="41">
                  <c:v>742.01040138896531</c:v>
                </c:pt>
                <c:pt idx="42">
                  <c:v>759.21620318413125</c:v>
                </c:pt>
                <c:pt idx="43">
                  <c:v>777.01937288035083</c:v>
                </c:pt>
                <c:pt idx="44">
                  <c:v>795.43017797895288</c:v>
                </c:pt>
                <c:pt idx="45">
                  <c:v>814.59768555735559</c:v>
                </c:pt>
                <c:pt idx="46">
                  <c:v>832.75684096884265</c:v>
                </c:pt>
                <c:pt idx="47">
                  <c:v>851.60017771320418</c:v>
                </c:pt>
                <c:pt idx="48">
                  <c:v>871.26740937758404</c:v>
                </c:pt>
                <c:pt idx="49">
                  <c:v>891.83469346914956</c:v>
                </c:pt>
                <c:pt idx="50">
                  <c:v>913.73372138701757</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420.75607614808507</c:v>
                </c:pt>
                <c:pt idx="13">
                  <c:v>430.4664168105034</c:v>
                </c:pt>
                <c:pt idx="14">
                  <c:v>437.84647707351036</c:v>
                </c:pt>
                <c:pt idx="15">
                  <c:v>443.70368704706362</c:v>
                </c:pt>
                <c:pt idx="16">
                  <c:v>448.00110502138961</c:v>
                </c:pt>
                <c:pt idx="17">
                  <c:v>453.6413589553743</c:v>
                </c:pt>
                <c:pt idx="18">
                  <c:v>459.50697085992078</c:v>
                </c:pt>
                <c:pt idx="19">
                  <c:v>465.23226295210515</c:v>
                </c:pt>
                <c:pt idx="20">
                  <c:v>441.78571764115361</c:v>
                </c:pt>
                <c:pt idx="21">
                  <c:v>450.40262160564538</c:v>
                </c:pt>
                <c:pt idx="22">
                  <c:v>458.96917319129818</c:v>
                </c:pt>
                <c:pt idx="23">
                  <c:v>468.09624919116806</c:v>
                </c:pt>
                <c:pt idx="24">
                  <c:v>477.6699891289735</c:v>
                </c:pt>
                <c:pt idx="25">
                  <c:v>487.1342692054111</c:v>
                </c:pt>
                <c:pt idx="26">
                  <c:v>497.66546548931672</c:v>
                </c:pt>
                <c:pt idx="27">
                  <c:v>508.47679098537077</c:v>
                </c:pt>
                <c:pt idx="28">
                  <c:v>519.74631547102433</c:v>
                </c:pt>
                <c:pt idx="29">
                  <c:v>531.32845060915577</c:v>
                </c:pt>
                <c:pt idx="30">
                  <c:v>541.44207444282904</c:v>
                </c:pt>
                <c:pt idx="31">
                  <c:v>553.63060124964818</c:v>
                </c:pt>
                <c:pt idx="32">
                  <c:v>566.04546976923382</c:v>
                </c:pt>
                <c:pt idx="33">
                  <c:v>578.72620111865228</c:v>
                </c:pt>
                <c:pt idx="34">
                  <c:v>590.97521765941838</c:v>
                </c:pt>
                <c:pt idx="35">
                  <c:v>603.8379726127929</c:v>
                </c:pt>
                <c:pt idx="36">
                  <c:v>617.23296834509586</c:v>
                </c:pt>
                <c:pt idx="37">
                  <c:v>631.00924998015603</c:v>
                </c:pt>
                <c:pt idx="38">
                  <c:v>644.63596072760788</c:v>
                </c:pt>
                <c:pt idx="39">
                  <c:v>658.65432873118311</c:v>
                </c:pt>
                <c:pt idx="40">
                  <c:v>673.39134056171986</c:v>
                </c:pt>
                <c:pt idx="41">
                  <c:v>688.68702508396564</c:v>
                </c:pt>
                <c:pt idx="42">
                  <c:v>704.5054971483155</c:v>
                </c:pt>
                <c:pt idx="43">
                  <c:v>720.87317043952191</c:v>
                </c:pt>
                <c:pt idx="44">
                  <c:v>737.79948457480668</c:v>
                </c:pt>
                <c:pt idx="45">
                  <c:v>755.42148712846654</c:v>
                </c:pt>
                <c:pt idx="46">
                  <c:v>772.11644247018705</c:v>
                </c:pt>
                <c:pt idx="47">
                  <c:v>789.44041257273511</c:v>
                </c:pt>
                <c:pt idx="48">
                  <c:v>807.52184570615043</c:v>
                </c:pt>
                <c:pt idx="49">
                  <c:v>826.43075868301503</c:v>
                </c:pt>
                <c:pt idx="50">
                  <c:v>846.5640349743029</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Clearing assumptions"/>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13597.343916991533</v>
          </cell>
          <cell r="AF545">
            <v>13591.541699530653</v>
          </cell>
          <cell r="AG545">
            <v>13585.739482069775</v>
          </cell>
          <cell r="AH545">
            <v>13579.937264608896</v>
          </cell>
          <cell r="AI545">
            <v>13574.135047148016</v>
          </cell>
          <cell r="AJ545">
            <v>13568.332829687137</v>
          </cell>
          <cell r="AK545">
            <v>13562.530612226257</v>
          </cell>
          <cell r="AL545">
            <v>13556.72839476538</v>
          </cell>
          <cell r="AM545">
            <v>13550.9261773045</v>
          </cell>
          <cell r="AN545">
            <v>13545.12395984362</v>
          </cell>
          <cell r="AO545">
            <v>13539.321742382741</v>
          </cell>
          <cell r="AP545">
            <v>13533.519524921861</v>
          </cell>
          <cell r="AQ545">
            <v>13527.717307460984</v>
          </cell>
          <cell r="AR545">
            <v>13521.915090000104</v>
          </cell>
          <cell r="AS545">
            <v>13516.112872539225</v>
          </cell>
          <cell r="AT545">
            <v>13510.310655078345</v>
          </cell>
          <cell r="AU545">
            <v>13504.508437617465</v>
          </cell>
          <cell r="AV545">
            <v>13498.706220156588</v>
          </cell>
          <cell r="AW545">
            <v>13492.904002695708</v>
          </cell>
          <cell r="AX545">
            <v>13487.101785234829</v>
          </cell>
          <cell r="AY545">
            <v>13481.299567773949</v>
          </cell>
          <cell r="AZ545">
            <v>13475.49735031307</v>
          </cell>
          <cell r="BA545">
            <v>13469.695132852192</v>
          </cell>
          <cell r="BB545">
            <v>13463.892915391312</v>
          </cell>
          <cell r="BC545">
            <v>13458.090697930433</v>
          </cell>
          <cell r="BD545">
            <v>13452.288480469553</v>
          </cell>
          <cell r="BE545">
            <v>13446.486263008674</v>
          </cell>
          <cell r="BF545">
            <v>13440.684045547796</v>
          </cell>
          <cell r="BG545">
            <v>13434.881828086916</v>
          </cell>
          <cell r="BH545">
            <v>13429.079610626037</v>
          </cell>
          <cell r="BI545">
            <v>13423.277393165157</v>
          </cell>
          <cell r="BJ545">
            <v>13417.475175704278</v>
          </cell>
          <cell r="BK545">
            <v>13411.6729582434</v>
          </cell>
          <cell r="BL545">
            <v>13405.87074078252</v>
          </cell>
          <cell r="BM545">
            <v>13400.068523321641</v>
          </cell>
          <cell r="BN545">
            <v>13394.266305860761</v>
          </cell>
          <cell r="BO545">
            <v>13388.464088399882</v>
          </cell>
          <cell r="BP545">
            <v>13382.661870939004</v>
          </cell>
          <cell r="BQ545">
            <v>13376.859653478125</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666658.3555590522</v>
          </cell>
          <cell r="AM547">
            <v>661979.50246895046</v>
          </cell>
          <cell r="AN547">
            <v>657300.64937884873</v>
          </cell>
          <cell r="AO547">
            <v>652621.79628874699</v>
          </cell>
          <cell r="AP547">
            <v>647942.94319864525</v>
          </cell>
          <cell r="AQ547">
            <v>643264.09010854363</v>
          </cell>
          <cell r="AR547">
            <v>638585.2370184419</v>
          </cell>
          <cell r="AS547">
            <v>633906.38392834016</v>
          </cell>
          <cell r="AT547">
            <v>629227.53083823842</v>
          </cell>
          <cell r="AU547">
            <v>624548.67774813669</v>
          </cell>
          <cell r="AV547">
            <v>619869.82465803507</v>
          </cell>
          <cell r="AW547">
            <v>615190.97156793333</v>
          </cell>
          <cell r="AX547">
            <v>610512.11847783159</v>
          </cell>
          <cell r="AY547">
            <v>605833.26538772986</v>
          </cell>
          <cell r="AZ547">
            <v>601154.41229762812</v>
          </cell>
          <cell r="BA547">
            <v>596475.55920752638</v>
          </cell>
          <cell r="BB547">
            <v>591796.70611742476</v>
          </cell>
          <cell r="BC547">
            <v>587117.85302732303</v>
          </cell>
          <cell r="BD547">
            <v>582438.99993722129</v>
          </cell>
          <cell r="BE547">
            <v>577760.14684711955</v>
          </cell>
          <cell r="BF547">
            <v>573081.29375701782</v>
          </cell>
          <cell r="BG547">
            <v>568402.44066691608</v>
          </cell>
          <cell r="BH547">
            <v>563723.58757681435</v>
          </cell>
          <cell r="BI547">
            <v>559044.73448671272</v>
          </cell>
          <cell r="BJ547">
            <v>554365.88139661099</v>
          </cell>
          <cell r="BK547">
            <v>549687.02830650925</v>
          </cell>
          <cell r="BL547">
            <v>545008.17521640752</v>
          </cell>
          <cell r="BM547">
            <v>540329.32212630589</v>
          </cell>
          <cell r="BN547">
            <v>535650.46903620427</v>
          </cell>
          <cell r="BO547">
            <v>530971.61594610265</v>
          </cell>
          <cell r="BP547">
            <v>526292.76285600092</v>
          </cell>
          <cell r="BQ547">
            <v>521613.90976589912</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2029778.8780198463</v>
          </cell>
          <cell r="AF554">
            <v>2042800.9812413759</v>
          </cell>
          <cell r="AG554">
            <v>2055823.0844629053</v>
          </cell>
          <cell r="AH554">
            <v>2068845.1876844347</v>
          </cell>
          <cell r="AI554">
            <v>2081867.2909059643</v>
          </cell>
          <cell r="AJ554">
            <v>2094889.3941274937</v>
          </cell>
          <cell r="AK554">
            <v>2107911.4973490234</v>
          </cell>
          <cell r="AL554">
            <v>2129780.2741153426</v>
          </cell>
          <cell r="AM554">
            <v>2151649.0508816615</v>
          </cell>
          <cell r="AN554">
            <v>2173517.8276479808</v>
          </cell>
          <cell r="AO554">
            <v>2195386.6044142996</v>
          </cell>
          <cell r="AP554">
            <v>2217255.3811806189</v>
          </cell>
          <cell r="AQ554">
            <v>2239124.1579469377</v>
          </cell>
          <cell r="AR554">
            <v>2260992.934713257</v>
          </cell>
          <cell r="AS554">
            <v>2282861.7114795758</v>
          </cell>
          <cell r="AT554">
            <v>2304730.4882458951</v>
          </cell>
          <cell r="AU554">
            <v>2326599.2650122144</v>
          </cell>
          <cell r="AV554">
            <v>2348468.0417785333</v>
          </cell>
          <cell r="AW554">
            <v>2370336.8185448521</v>
          </cell>
          <cell r="AX554">
            <v>2392578.6068636663</v>
          </cell>
          <cell r="AY554">
            <v>2414820.3951824801</v>
          </cell>
          <cell r="AZ554">
            <v>2437062.1835012939</v>
          </cell>
          <cell r="BA554">
            <v>2459303.9718201077</v>
          </cell>
          <cell r="BB554">
            <v>2481545.7601389214</v>
          </cell>
          <cell r="BC554">
            <v>2503787.5484577357</v>
          </cell>
          <cell r="BD554">
            <v>2526029.336776549</v>
          </cell>
          <cell r="BE554">
            <v>2548271.1250953628</v>
          </cell>
          <cell r="BF554">
            <v>2570512.9134141766</v>
          </cell>
          <cell r="BG554">
            <v>2592754.7017329903</v>
          </cell>
          <cell r="BH554">
            <v>2614996.4900518041</v>
          </cell>
          <cell r="BI554">
            <v>2637238.2783706179</v>
          </cell>
          <cell r="BJ554">
            <v>2659480.0666894317</v>
          </cell>
          <cell r="BK554">
            <v>2681721.8550082454</v>
          </cell>
          <cell r="BL554">
            <v>2703963.6433270597</v>
          </cell>
          <cell r="BM554">
            <v>2726205.4316458735</v>
          </cell>
          <cell r="BN554">
            <v>2748447.2199646872</v>
          </cell>
          <cell r="BO554">
            <v>2770689.008283501</v>
          </cell>
          <cell r="BP554">
            <v>2792930.7966023148</v>
          </cell>
          <cell r="BQ554">
            <v>2815172.5849211286</v>
          </cell>
        </row>
        <row r="555">
          <cell r="AE555">
            <v>273139.2561664434</v>
          </cell>
          <cell r="AF555">
            <v>272318.52883358276</v>
          </cell>
          <cell r="AG555">
            <v>271497.80150072213</v>
          </cell>
          <cell r="AH555">
            <v>270677.07416786149</v>
          </cell>
          <cell r="AI555">
            <v>269856.34683500085</v>
          </cell>
          <cell r="AJ555">
            <v>269035.61950214021</v>
          </cell>
          <cell r="AK555">
            <v>268214.89216927957</v>
          </cell>
          <cell r="AL555">
            <v>267394.16483641899</v>
          </cell>
          <cell r="AM555">
            <v>266573.43750355835</v>
          </cell>
          <cell r="AN555">
            <v>265752.71017069771</v>
          </cell>
          <cell r="AO555">
            <v>264931.98283783707</v>
          </cell>
          <cell r="AP555">
            <v>264111.25550497643</v>
          </cell>
          <cell r="AQ555">
            <v>263290.5281721158</v>
          </cell>
          <cell r="AR555">
            <v>262469.80083925516</v>
          </cell>
          <cell r="AS555">
            <v>261649.07350639458</v>
          </cell>
          <cell r="AT555">
            <v>260828.34617353394</v>
          </cell>
          <cell r="AU555">
            <v>260007.6188406733</v>
          </cell>
          <cell r="AV555">
            <v>259186.89150781266</v>
          </cell>
          <cell r="AW555">
            <v>258366.16417495205</v>
          </cell>
          <cell r="AX555">
            <v>257545.43684209141</v>
          </cell>
          <cell r="AY555">
            <v>256724.70950923077</v>
          </cell>
          <cell r="AZ555">
            <v>255903.98217637016</v>
          </cell>
          <cell r="BA555">
            <v>255083.25484350952</v>
          </cell>
          <cell r="BB555">
            <v>254262.52751064888</v>
          </cell>
          <cell r="BC555">
            <v>253441.80017778825</v>
          </cell>
          <cell r="BD555">
            <v>252621.07284492764</v>
          </cell>
          <cell r="BE555">
            <v>251800.345512067</v>
          </cell>
          <cell r="BF555">
            <v>250979.61817920636</v>
          </cell>
          <cell r="BG555">
            <v>250158.89084634575</v>
          </cell>
          <cell r="BH555">
            <v>249338.16351348511</v>
          </cell>
          <cell r="BI555">
            <v>248517.43618062447</v>
          </cell>
          <cell r="BJ555">
            <v>247696.70884776386</v>
          </cell>
          <cell r="BK555">
            <v>246875.98151490322</v>
          </cell>
          <cell r="BL555">
            <v>246055.25418204258</v>
          </cell>
          <cell r="BM555">
            <v>245234.52684918194</v>
          </cell>
          <cell r="BN555">
            <v>244413.79951632133</v>
          </cell>
          <cell r="BO555">
            <v>243593.0721834607</v>
          </cell>
          <cell r="BP555">
            <v>242772.34485060006</v>
          </cell>
          <cell r="BQ555">
            <v>241951.61751773945</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sheetData sheetId="23">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2015.9027318282567</v>
          </cell>
          <cell r="H37">
            <v>2015.9027318282567</v>
          </cell>
          <cell r="I37">
            <v>2015.9027318282567</v>
          </cell>
          <cell r="J37">
            <v>2015.9027318282567</v>
          </cell>
          <cell r="K37">
            <v>2015.9027318282567</v>
          </cell>
          <cell r="L37">
            <v>2015.9027318282567</v>
          </cell>
          <cell r="M37">
            <v>2015.9027318282567</v>
          </cell>
          <cell r="N37">
            <v>2015.9027318282567</v>
          </cell>
          <cell r="O37">
            <v>2015.9027318282567</v>
          </cell>
          <cell r="P37">
            <v>2015.9027318282567</v>
          </cell>
          <cell r="Q37">
            <v>2015.9027318282567</v>
          </cell>
          <cell r="R37">
            <v>2015.9027318282567</v>
          </cell>
          <cell r="S37">
            <v>2015.9027318282567</v>
          </cell>
          <cell r="T37">
            <v>2015.9027318282567</v>
          </cell>
          <cell r="U37">
            <v>2015.9027318282567</v>
          </cell>
          <cell r="V37">
            <v>2015.9027318282567</v>
          </cell>
          <cell r="W37">
            <v>2015.9027318282567</v>
          </cell>
          <cell r="X37">
            <v>2015.9027318282567</v>
          </cell>
          <cell r="Y37">
            <v>2015.9027318282567</v>
          </cell>
          <cell r="Z37">
            <v>2015.9027318282567</v>
          </cell>
          <cell r="AA37">
            <v>2015.9027318282567</v>
          </cell>
          <cell r="AB37">
            <v>2015.9027318282567</v>
          </cell>
          <cell r="AC37">
            <v>2015.9027318282567</v>
          </cell>
          <cell r="AD37">
            <v>2015.9027318282567</v>
          </cell>
          <cell r="AE37">
            <v>2015.9027318282567</v>
          </cell>
          <cell r="AF37">
            <v>2015.9027318282567</v>
          </cell>
          <cell r="AG37">
            <v>2015.9027318282567</v>
          </cell>
          <cell r="AH37">
            <v>2015.9027318282567</v>
          </cell>
          <cell r="AI37">
            <v>2015.9027318282567</v>
          </cell>
          <cell r="AJ37">
            <v>2015.9027318282567</v>
          </cell>
          <cell r="AK37">
            <v>2015.9027318282567</v>
          </cell>
          <cell r="AL37">
            <v>2015.9027318282567</v>
          </cell>
          <cell r="AM37">
            <v>2015.9027318282567</v>
          </cell>
          <cell r="AN37">
            <v>2015.9027318282567</v>
          </cell>
          <cell r="AO37">
            <v>2015.9027318282567</v>
          </cell>
          <cell r="AP37">
            <v>2015.9027318282567</v>
          </cell>
          <cell r="AQ37">
            <v>2015.9027318282567</v>
          </cell>
          <cell r="AR37">
            <v>2015.9027318282567</v>
          </cell>
          <cell r="AS37">
            <v>2015.9027318282567</v>
          </cell>
        </row>
        <row r="42">
          <cell r="G42">
            <v>-16356.408910494018</v>
          </cell>
          <cell r="H42">
            <v>-16356.408910494018</v>
          </cell>
          <cell r="I42">
            <v>-16356.408910494018</v>
          </cell>
          <cell r="J42">
            <v>-16356.408910494018</v>
          </cell>
          <cell r="K42">
            <v>-16356.408910494018</v>
          </cell>
          <cell r="L42">
            <v>-16356.408910494018</v>
          </cell>
          <cell r="M42">
            <v>-16356.408910494018</v>
          </cell>
          <cell r="N42">
            <v>-16356.408910494018</v>
          </cell>
          <cell r="O42">
            <v>-16356.408910494018</v>
          </cell>
          <cell r="P42">
            <v>-16356.408910494018</v>
          </cell>
          <cell r="Q42">
            <v>-16356.408910494018</v>
          </cell>
          <cell r="R42">
            <v>-16356.408910494018</v>
          </cell>
          <cell r="S42">
            <v>-16356.408910494018</v>
          </cell>
          <cell r="T42">
            <v>-16356.408910494018</v>
          </cell>
          <cell r="U42">
            <v>-16356.408910494018</v>
          </cell>
          <cell r="V42">
            <v>-16356.408910494018</v>
          </cell>
          <cell r="W42">
            <v>-16356.408910494018</v>
          </cell>
          <cell r="X42">
            <v>-16356.408910494018</v>
          </cell>
          <cell r="Y42">
            <v>-16356.408910494018</v>
          </cell>
          <cell r="Z42">
            <v>-16356.408910494018</v>
          </cell>
          <cell r="AA42">
            <v>-16356.408910494018</v>
          </cell>
          <cell r="AB42">
            <v>-16356.408910494018</v>
          </cell>
          <cell r="AC42">
            <v>-16356.408910494018</v>
          </cell>
          <cell r="AD42">
            <v>-16356.408910494018</v>
          </cell>
          <cell r="AE42">
            <v>-16356.408910494018</v>
          </cell>
          <cell r="AF42">
            <v>-16356.408910494018</v>
          </cell>
          <cell r="AG42">
            <v>-16356.408910494018</v>
          </cell>
          <cell r="AH42">
            <v>-16356.408910494018</v>
          </cell>
          <cell r="AI42">
            <v>-16356.408910494018</v>
          </cell>
          <cell r="AJ42">
            <v>-16356.40018606854</v>
          </cell>
          <cell r="AK42">
            <v>-16356.391461643068</v>
          </cell>
          <cell r="AL42">
            <v>-16356.382737217593</v>
          </cell>
          <cell r="AM42">
            <v>-16356.374012792119</v>
          </cell>
          <cell r="AN42">
            <v>-16356.365288366647</v>
          </cell>
          <cell r="AO42">
            <v>-16356.35656394117</v>
          </cell>
          <cell r="AP42">
            <v>-16356.347839515698</v>
          </cell>
          <cell r="AQ42">
            <v>-16356.339115090224</v>
          </cell>
          <cell r="AR42">
            <v>-16356.330390664745</v>
          </cell>
          <cell r="AS42">
            <v>-16356.321666239275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98" t="s">
        <v>700</v>
      </c>
      <c r="C18" s="98"/>
      <c r="D18" s="42" t="s">
        <v>283</v>
      </c>
    </row>
    <row r="19" spans="1:4" ht="51" customHeight="1" x14ac:dyDescent="0.25">
      <c r="A19" s="58" t="s">
        <v>7</v>
      </c>
      <c r="B19" s="97" t="s">
        <v>701</v>
      </c>
      <c r="C19" s="97"/>
      <c r="D19" s="29"/>
    </row>
    <row r="20" spans="1:4" ht="75" x14ac:dyDescent="0.25">
      <c r="A20" s="59" t="s">
        <v>316</v>
      </c>
      <c r="B20" s="97" t="s">
        <v>827</v>
      </c>
      <c r="C20" s="97"/>
      <c r="D20" s="60" t="s">
        <v>828</v>
      </c>
    </row>
    <row r="21" spans="1:4" ht="45" customHeight="1" x14ac:dyDescent="0.25">
      <c r="A21" s="63" t="s">
        <v>826</v>
      </c>
      <c r="B21" s="97" t="s">
        <v>781</v>
      </c>
      <c r="C21" s="97"/>
      <c r="D21" s="60"/>
    </row>
    <row r="22" spans="1:4" ht="99" customHeight="1" x14ac:dyDescent="0.25">
      <c r="A22" s="90" t="s">
        <v>829</v>
      </c>
      <c r="B22" s="99" t="s">
        <v>830</v>
      </c>
      <c r="C22" s="100"/>
      <c r="D22" s="60"/>
    </row>
    <row r="23" spans="1:4" x14ac:dyDescent="0.25">
      <c r="A23" s="61" t="s">
        <v>8</v>
      </c>
      <c r="B23" s="97" t="s">
        <v>728</v>
      </c>
      <c r="C23" s="97"/>
      <c r="D23" s="29"/>
    </row>
    <row r="24" spans="1:4" ht="60" customHeight="1" x14ac:dyDescent="0.25">
      <c r="A24" s="92" t="s">
        <v>876</v>
      </c>
      <c r="B24" s="99" t="s">
        <v>878</v>
      </c>
      <c r="C24" s="100"/>
      <c r="D24" s="91"/>
    </row>
    <row r="25" spans="1:4" ht="75" x14ac:dyDescent="0.25">
      <c r="A25" s="62" t="s">
        <v>783</v>
      </c>
      <c r="B25" s="97" t="s">
        <v>782</v>
      </c>
      <c r="C25" s="97"/>
      <c r="D25" s="84" t="s">
        <v>729</v>
      </c>
    </row>
    <row r="26" spans="1:4" ht="90" x14ac:dyDescent="0.25">
      <c r="A26" s="64" t="s">
        <v>142</v>
      </c>
      <c r="B26" s="97" t="s">
        <v>831</v>
      </c>
      <c r="C26" s="97"/>
      <c r="D26" s="60" t="s">
        <v>801</v>
      </c>
    </row>
    <row r="27" spans="1:4" ht="63" customHeight="1" x14ac:dyDescent="0.25">
      <c r="A27" s="64" t="s">
        <v>279</v>
      </c>
      <c r="B27" s="97" t="s">
        <v>730</v>
      </c>
      <c r="C27" s="97"/>
      <c r="D27" s="60" t="s">
        <v>731</v>
      </c>
    </row>
    <row r="28" spans="1:4" ht="46.5" customHeight="1" x14ac:dyDescent="0.25">
      <c r="A28" s="64" t="s">
        <v>699</v>
      </c>
      <c r="B28" s="97" t="s">
        <v>732</v>
      </c>
      <c r="C28" s="97"/>
      <c r="D28" s="29"/>
    </row>
    <row r="29" spans="1:4" x14ac:dyDescent="0.25">
      <c r="A29" s="64" t="s">
        <v>784</v>
      </c>
      <c r="B29" s="97" t="s">
        <v>733</v>
      </c>
      <c r="C29" s="97"/>
      <c r="D29" s="29"/>
    </row>
    <row r="30" spans="1:4" x14ac:dyDescent="0.25">
      <c r="A30" s="65" t="s">
        <v>785</v>
      </c>
      <c r="B30" s="97" t="s">
        <v>734</v>
      </c>
      <c r="C30" s="97"/>
      <c r="D30" s="29"/>
    </row>
    <row r="33" spans="1:3" ht="15.75" x14ac:dyDescent="0.25">
      <c r="A33" s="20" t="s">
        <v>702</v>
      </c>
      <c r="B33" s="104" t="s">
        <v>283</v>
      </c>
      <c r="C33" s="104"/>
    </row>
    <row r="34" spans="1:3" ht="50.25" customHeight="1" x14ac:dyDescent="0.25">
      <c r="A34" s="66" t="s">
        <v>324</v>
      </c>
      <c r="B34" s="105" t="s">
        <v>707</v>
      </c>
      <c r="C34" s="105"/>
    </row>
    <row r="35" spans="1:3" x14ac:dyDescent="0.25">
      <c r="A35" s="67" t="s">
        <v>703</v>
      </c>
      <c r="B35" s="103"/>
      <c r="C35" s="103"/>
    </row>
    <row r="36" spans="1:3" x14ac:dyDescent="0.25">
      <c r="A36" s="68" t="s">
        <v>704</v>
      </c>
      <c r="B36" s="103" t="s">
        <v>706</v>
      </c>
      <c r="C36" s="103"/>
    </row>
    <row r="37" spans="1:3" x14ac:dyDescent="0.25">
      <c r="A37" s="69" t="s">
        <v>708</v>
      </c>
      <c r="B37" s="101"/>
      <c r="C37" s="102"/>
    </row>
    <row r="38" spans="1:3" x14ac:dyDescent="0.25">
      <c r="A38" s="70" t="s">
        <v>714</v>
      </c>
      <c r="B38" s="101"/>
      <c r="C38" s="102"/>
    </row>
    <row r="39" spans="1:3" x14ac:dyDescent="0.25">
      <c r="A39" s="71" t="s">
        <v>715</v>
      </c>
      <c r="B39" s="101"/>
      <c r="C39" s="102"/>
    </row>
  </sheetData>
  <mergeCells count="20">
    <mergeCell ref="B37:C37"/>
    <mergeCell ref="B38:C38"/>
    <mergeCell ref="B39:C39"/>
    <mergeCell ref="B28:C28"/>
    <mergeCell ref="B29:C29"/>
    <mergeCell ref="B30:C30"/>
    <mergeCell ref="B36:C36"/>
    <mergeCell ref="B33:C33"/>
    <mergeCell ref="B34:C34"/>
    <mergeCell ref="B35:C35"/>
    <mergeCell ref="B25:C25"/>
    <mergeCell ref="B21:C21"/>
    <mergeCell ref="B26:C26"/>
    <mergeCell ref="B27:C27"/>
    <mergeCell ref="B18:C18"/>
    <mergeCell ref="B19:C19"/>
    <mergeCell ref="B20:C20"/>
    <mergeCell ref="B23:C23"/>
    <mergeCell ref="B22:C22"/>
    <mergeCell ref="B24:C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AT8" activePane="bottomRight" state="frozen"/>
      <selection pane="topRight" activeCell="B1" sqref="B1"/>
      <selection pane="bottomLeft" activeCell="A4" sqref="A4"/>
      <selection pane="bottomRight" activeCell="AG21" sqref="AG21"/>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38.966686065966421</v>
      </c>
      <c r="D4" s="22">
        <f>(Drivers!E5*1000000)/Drivers!E4</f>
        <v>39.158399099362391</v>
      </c>
      <c r="E4" s="22">
        <f>(Drivers!F5*1000000)/Drivers!F4</f>
        <v>39.33854546294647</v>
      </c>
      <c r="F4" s="22">
        <f>(Drivers!G5*1000000)/Drivers!G4</f>
        <v>39.536098196596761</v>
      </c>
      <c r="G4" s="22">
        <f>(Drivers!H5*1000000)/Drivers!H4</f>
        <v>39.788245719106854</v>
      </c>
      <c r="H4" s="22">
        <f>(Drivers!I5*1000000)/Drivers!I4</f>
        <v>40.119742210629724</v>
      </c>
      <c r="I4" s="22">
        <f>(Drivers!J5*1000000)/Drivers!J4</f>
        <v>41.00783454948661</v>
      </c>
      <c r="J4" s="22">
        <f>(Drivers!K5*1000000)/Drivers!K4</f>
        <v>41.3434492546236</v>
      </c>
      <c r="K4" s="22">
        <f>(Drivers!L5*1000000)/Drivers!L4</f>
        <v>40.970651743423559</v>
      </c>
      <c r="L4" s="22">
        <f>(Drivers!M5*1000000)/Drivers!M4</f>
        <v>41.454052960084283</v>
      </c>
      <c r="M4" s="22">
        <f>(Drivers!N5*1000000)/Drivers!N4</f>
        <v>42.672507376216586</v>
      </c>
      <c r="N4" s="22">
        <f>(Drivers!O5*1000000)/Drivers!O4</f>
        <v>43.328446600151622</v>
      </c>
      <c r="O4" s="22">
        <f>(Drivers!P5*1000000)/Drivers!P4</f>
        <v>44.410238344526149</v>
      </c>
      <c r="P4" s="22">
        <f>(Drivers!Q5*1000000)/Drivers!Q4</f>
        <v>45.178012991045733</v>
      </c>
      <c r="Q4" s="22">
        <f>(Drivers!R5*1000000)/Drivers!R4</f>
        <v>46.638548392746891</v>
      </c>
      <c r="R4" s="22">
        <f>(Drivers!S5*1000000)/Drivers!S4</f>
        <v>48.511998091640798</v>
      </c>
      <c r="S4" s="22">
        <f>(Drivers!T5*1000000)/Drivers!T4</f>
        <v>50.550052099116385</v>
      </c>
      <c r="T4" s="22">
        <f>(Drivers!U5*1000000)/Drivers!U4</f>
        <v>52.688735600203692</v>
      </c>
      <c r="U4" s="22">
        <f>(Drivers!V5*1000000)/Drivers!V4</f>
        <v>53.946299970071799</v>
      </c>
      <c r="V4" s="22">
        <f>(Drivers!W5*1000000)/Drivers!W4</f>
        <v>52.486723389005981</v>
      </c>
      <c r="W4" s="22">
        <f>(Drivers!X5*1000000)/Drivers!X4</f>
        <v>53.321508829094746</v>
      </c>
      <c r="X4" s="22">
        <f>(Drivers!Y5*1000000)/Drivers!Y4</f>
        <v>54.316382696130638</v>
      </c>
      <c r="Y4" s="22">
        <f>(Drivers!Z5*1000000)/Drivers!Z4</f>
        <v>55.299399175951585</v>
      </c>
      <c r="Z4" s="22">
        <f>(Drivers!AA5*1000000)/Drivers!AA4</f>
        <v>55.912449105502922</v>
      </c>
      <c r="AA4" s="22">
        <f>(Drivers!AB5*1000000)/Drivers!AB4</f>
        <v>56.057962296221497</v>
      </c>
      <c r="AB4" s="22">
        <f>(Drivers!AC5*1000000)/Drivers!AC4</f>
        <v>55.894140106971001</v>
      </c>
      <c r="AC4" s="22">
        <f>(Drivers!AD5*1000000)/Drivers!AD4</f>
        <v>55.427349848108761</v>
      </c>
      <c r="AD4" s="22">
        <f>(Drivers!AE5*1000000)/Drivers!AE4</f>
        <v>55.155769250464225</v>
      </c>
      <c r="AE4" s="22">
        <f>(Drivers!AF5*1000000)/Drivers!AF4</f>
        <v>54.91393849456896</v>
      </c>
      <c r="AF4" s="22">
        <f>(Drivers!AG5*1000000)/Drivers!AG4</f>
        <v>54.637896248674856</v>
      </c>
      <c r="AG4" s="22">
        <f>(Drivers!AH5*1000000)/Drivers!AH4</f>
        <v>49.705574248930205</v>
      </c>
      <c r="AH4" s="22">
        <f>(Drivers!AI5*1000000)/Drivers!AI4</f>
        <v>50.13595659209939</v>
      </c>
      <c r="AI4" s="22">
        <f>(Drivers!AJ5*1000000)/Drivers!AJ4</f>
        <v>50.600589611308202</v>
      </c>
      <c r="AJ4" s="22">
        <f>(Drivers!AK5*1000000)/Drivers!AK4</f>
        <v>51.195347047695918</v>
      </c>
      <c r="AK4" s="22">
        <f>(Drivers!AL5*1000000)/Drivers!AL4</f>
        <v>51.859219618811629</v>
      </c>
      <c r="AL4" s="22">
        <f>(Drivers!AM5*1000000)/Drivers!AM4</f>
        <v>52.507527069108825</v>
      </c>
      <c r="AM4" s="22">
        <f>(Drivers!AN5*1000000)/Drivers!AN4</f>
        <v>53.316703875355323</v>
      </c>
      <c r="AN4" s="22">
        <f>(Drivers!AO5*1000000)/Drivers!AO4</f>
        <v>54.167243369354239</v>
      </c>
      <c r="AO4" s="22">
        <f>(Drivers!AP5*1000000)/Drivers!AP4</f>
        <v>55.085104190867888</v>
      </c>
      <c r="AP4" s="22">
        <f>(Drivers!AQ5*1000000)/Drivers!AQ4</f>
        <v>56.043225159173517</v>
      </c>
      <c r="AQ4" s="22">
        <f>(Drivers!AR5*1000000)/Drivers!AR4</f>
        <v>56.786711068551696</v>
      </c>
      <c r="AR4" s="22">
        <f>(Drivers!AS5*1000000)/Drivers!AS4</f>
        <v>57.824572696077965</v>
      </c>
      <c r="AS4" s="22">
        <f>(Drivers!AT5*1000000)/Drivers!AT4</f>
        <v>58.89028286603056</v>
      </c>
      <c r="AT4" s="22">
        <f>(Drivers!AU5*1000000)/Drivers!AU4</f>
        <v>59.989698056533676</v>
      </c>
      <c r="AU4" s="22">
        <f>(Drivers!AV5*1000000)/Drivers!AV4</f>
        <v>61.025052462492617</v>
      </c>
      <c r="AV4" s="22">
        <f>(Drivers!AW5*1000000)/Drivers!AW4</f>
        <v>62.142215852076959</v>
      </c>
      <c r="AW4" s="22">
        <f>(Drivers!AX5*1000000)/Drivers!AX4</f>
        <v>63.329190390171718</v>
      </c>
      <c r="AX4" s="22">
        <f>(Drivers!AY5*1000000)/Drivers!AY4</f>
        <v>64.565058383936517</v>
      </c>
      <c r="AY4" s="22">
        <f>(Drivers!AZ5*1000000)/Drivers!AZ4</f>
        <v>65.778660093701063</v>
      </c>
      <c r="AZ4" s="22">
        <f>(Drivers!BA5*1000000)/Drivers!BA4</f>
        <v>67.041839150906839</v>
      </c>
      <c r="BA4" s="22">
        <f>(Drivers!BB5*1000000)/Drivers!BB4</f>
        <v>68.397823075932649</v>
      </c>
      <c r="BB4" s="22">
        <f>(Drivers!BC5*1000000)/Drivers!BC4</f>
        <v>69.824798006786025</v>
      </c>
      <c r="BC4" s="22">
        <f>(Drivers!BD5*1000000)/Drivers!BD4</f>
        <v>71.317812948653994</v>
      </c>
      <c r="BD4" s="22">
        <f>(Drivers!BE5*1000000)/Drivers!BE4</f>
        <v>72.880211589024654</v>
      </c>
      <c r="BE4" s="22">
        <f>(Drivers!BF5*1000000)/Drivers!BF4</f>
        <v>74.513077453350164</v>
      </c>
      <c r="BF4" s="22">
        <f>(Drivers!BG5*1000000)/Drivers!BG4</f>
        <v>76.233999199794269</v>
      </c>
      <c r="BG4" s="22">
        <f>(Drivers!BH5*1000000)/Drivers!BH4</f>
        <v>77.835801176702233</v>
      </c>
      <c r="BH4" s="22">
        <f>(Drivers!BI5*1000000)/Drivers!BI4</f>
        <v>79.519113889722917</v>
      </c>
      <c r="BI4" s="22">
        <f>(Drivers!BJ5*1000000)/Drivers!BJ4</f>
        <v>81.300179368366415</v>
      </c>
      <c r="BJ4" s="22">
        <f>(Drivers!BK5*1000000)/Drivers!BK4</f>
        <v>83.187970951585967</v>
      </c>
      <c r="BK4" s="22">
        <f>(Drivers!BL5*1000000)/Drivers!BL4</f>
        <v>85.232049122408412</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923107.93514631921</v>
      </c>
      <c r="Z5" s="28">
        <f>((Data!$AJ$5*'Intermediate calculations'!Z4)+Data!$AK$5)*Drivers!AA4</f>
        <v>948655.44159353746</v>
      </c>
      <c r="AA5" s="28">
        <f>((Data!$AJ$5*'Intermediate calculations'!AA4)+Data!$AK$5)*Drivers!AB4</f>
        <v>965933.93568306789</v>
      </c>
      <c r="AB5" s="28">
        <f>((Data!$AJ$5*'Intermediate calculations'!AB4)+Data!$AK$5)*Drivers!AC4</f>
        <v>977697.91618392256</v>
      </c>
      <c r="AC5" s="28">
        <f>((Data!$AJ$5*'Intermediate calculations'!AC4)+Data!$AK$5)*Drivers!AD4</f>
        <v>983809.20066532854</v>
      </c>
      <c r="AD5" s="28">
        <f>((Data!$AJ$5*'Intermediate calculations'!AD4)+Data!$AK$5)*Drivers!AE4</f>
        <v>994197.59185738687</v>
      </c>
      <c r="AE5" s="28">
        <f>((Data!$AJ$5*'Intermediate calculations'!AE4)+Data!$AK$5)*Drivers!AF4</f>
        <v>1005238.621376999</v>
      </c>
      <c r="AF5" s="28">
        <f>((Data!$AJ$5*'Intermediate calculations'!AF4)+Data!$AK$5)*Drivers!AG4</f>
        <v>1015652.6802257308</v>
      </c>
      <c r="AG5" s="28">
        <f>((Data!$AJ$5*'Intermediate calculations'!AG4)+Data!$AK$5)*Drivers!AH4</f>
        <v>925999.12857451499</v>
      </c>
      <c r="AH5" s="28">
        <f>((Data!$AJ$5*'Intermediate calculations'!AH4)+Data!$AK$5)*Drivers!AI4</f>
        <v>947700.12543953222</v>
      </c>
      <c r="AI5" s="28">
        <f>((Data!$AJ$5*'Intermediate calculations'!AI4)+Data!$AK$5)*Drivers!AJ4</f>
        <v>969678.89767811797</v>
      </c>
      <c r="AJ5" s="28">
        <f>((Data!$AJ$5*'Intermediate calculations'!AJ4)+Data!$AK$5)*Drivers!AK4</f>
        <v>994047.5181068863</v>
      </c>
      <c r="AK5" s="28">
        <f>((Data!$AJ$5*'Intermediate calculations'!AK4)+Data!$AK$5)*Drivers!AL4</f>
        <v>1020070.3649048101</v>
      </c>
      <c r="AL5" s="28">
        <f>((Data!$AJ$5*'Intermediate calculations'!AL4)+Data!$AK$5)*Drivers!AM4</f>
        <v>1045848.5499040388</v>
      </c>
      <c r="AM5" s="28">
        <f>((Data!$AJ$5*'Intermediate calculations'!AM4)+Data!$AK$5)*Drivers!AN4</f>
        <v>1075417.2524026972</v>
      </c>
      <c r="AN5" s="28">
        <f>((Data!$AJ$5*'Intermediate calculations'!AN4)+Data!$AK$5)*Drivers!AO4</f>
        <v>1106087.3871591981</v>
      </c>
      <c r="AO5" s="28">
        <f>((Data!$AJ$5*'Intermediate calculations'!AO4)+Data!$AK$5)*Drivers!AP4</f>
        <v>1138474.6009003392</v>
      </c>
      <c r="AP5" s="28">
        <f>((Data!$AJ$5*'Intermediate calculations'!AP4)+Data!$AK$5)*Drivers!AQ4</f>
        <v>1172040.2325070926</v>
      </c>
      <c r="AQ5" s="28">
        <f>((Data!$AJ$5*'Intermediate calculations'!AQ4)+Data!$AK$5)*Drivers!AR4</f>
        <v>1200687.8693933024</v>
      </c>
      <c r="AR5" s="28">
        <f>((Data!$AJ$5*'Intermediate calculations'!AR4)+Data!$AK$5)*Drivers!AS4</f>
        <v>1236558.565777946</v>
      </c>
      <c r="AS5" s="28">
        <f>((Data!$AJ$5*'Intermediate calculations'!AS4)+Data!$AK$5)*Drivers!AT4</f>
        <v>1273324.8192173371</v>
      </c>
      <c r="AT5" s="28">
        <f>((Data!$AJ$5*'Intermediate calculations'!AT4)+Data!$AK$5)*Drivers!AU4</f>
        <v>1311126.0995215196</v>
      </c>
      <c r="AU5" s="28">
        <f>((Data!$AJ$5*'Intermediate calculations'!AU4)+Data!$AK$5)*Drivers!AV4</f>
        <v>1347563.8216071655</v>
      </c>
      <c r="AV5" s="28">
        <f>((Data!$AJ$5*'Intermediate calculations'!AV4)+Data!$AK$5)*Drivers!AW4</f>
        <v>1386222.506202742</v>
      </c>
      <c r="AW5" s="28">
        <f>((Data!$AJ$5*'Intermediate calculations'!AW4)+Data!$AK$5)*Drivers!AX4</f>
        <v>1426826.6050827566</v>
      </c>
      <c r="AX5" s="28">
        <f>((Data!$AJ$5*'Intermediate calculations'!AX4)+Data!$AK$5)*Drivers!AY4</f>
        <v>1468862.6067107476</v>
      </c>
      <c r="AY5" s="28">
        <f>((Data!$AJ$5*'Intermediate calculations'!AY4)+Data!$AK$5)*Drivers!AZ4</f>
        <v>1510515.702371286</v>
      </c>
      <c r="AZ5" s="28">
        <f>((Data!$AJ$5*'Intermediate calculations'!AZ4)+Data!$AK$5)*Drivers!BA4</f>
        <v>1553628.752072352</v>
      </c>
      <c r="BA5" s="28">
        <f>((Data!$AJ$5*'Intermediate calculations'!BA4)+Data!$AK$5)*Drivers!BB4</f>
        <v>1599324.7806738853</v>
      </c>
      <c r="BB5" s="28">
        <f>((Data!$AJ$5*'Intermediate calculations'!BB4)+Data!$AK$5)*Drivers!BC4</f>
        <v>1647058.8346558339</v>
      </c>
      <c r="BC5" s="28">
        <f>((Data!$AJ$5*'Intermediate calculations'!BC4)+Data!$AK$5)*Drivers!BD4</f>
        <v>1696710.9157775007</v>
      </c>
      <c r="BD5" s="28">
        <f>((Data!$AJ$5*'Intermediate calculations'!BD4)+Data!$AK$5)*Drivers!BE4</f>
        <v>1748374.3457259974</v>
      </c>
      <c r="BE5" s="28">
        <f>((Data!$AJ$5*'Intermediate calculations'!BE4)+Data!$AK$5)*Drivers!BF4</f>
        <v>1802083.6425513492</v>
      </c>
      <c r="BF5" s="28">
        <f>((Data!$AJ$5*'Intermediate calculations'!BF4)+Data!$AK$5)*Drivers!BG4</f>
        <v>1858310.919968121</v>
      </c>
      <c r="BG5" s="28">
        <f>((Data!$AJ$5*'Intermediate calculations'!BG4)+Data!$AK$5)*Drivers!BH4</f>
        <v>1911500.6383278959</v>
      </c>
      <c r="BH5" s="28">
        <f>((Data!$AJ$5*'Intermediate calculations'!BH4)+Data!$AK$5)*Drivers!BI4</f>
        <v>1966985.1470157066</v>
      </c>
      <c r="BI5" s="28">
        <f>((Data!$AJ$5*'Intermediate calculations'!BI4)+Data!$AK$5)*Drivers!BJ4</f>
        <v>2025206.8780482935</v>
      </c>
      <c r="BJ5" s="28">
        <f>((Data!$AJ$5*'Intermediate calculations'!BJ4)+Data!$AK$5)*Drivers!BK4</f>
        <v>2086410.0438195101</v>
      </c>
      <c r="BK5" s="28">
        <f>((Data!$AJ$5*'Intermediate calculations'!BK4)+Data!$AK$5)*Drivers!BL4</f>
        <v>2151956.3796173381</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0.13254164403356342</v>
      </c>
      <c r="AP6" s="22"/>
      <c r="AQ6" s="22">
        <f>(AQ8-AD8)/AD8</f>
        <v>0.23494218216025983</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17.6416683876615</v>
      </c>
      <c r="Z7" s="53">
        <f>Z5*ttokg/Drivers!AA4</f>
        <v>17.863975179079826</v>
      </c>
      <c r="AA7" s="53">
        <f>AA5*ttokg/Drivers!AB4</f>
        <v>17.916741795595652</v>
      </c>
      <c r="AB7" s="53">
        <f>AB5*ttokg/Drivers!AC4</f>
        <v>17.857335891606631</v>
      </c>
      <c r="AC7" s="53">
        <f>AC5*ttokg/Drivers!AD4</f>
        <v>17.68806640846854</v>
      </c>
      <c r="AD7" s="53">
        <f>AD5*ttokg/Drivers!AE4</f>
        <v>17.589584688850675</v>
      </c>
      <c r="AE7" s="53">
        <f>AE5*ttokg/Drivers!AF4</f>
        <v>17.501890984279676</v>
      </c>
      <c r="AF7" s="53">
        <f>AF5*ttokg/Drivers!AG4</f>
        <v>17.401791362662337</v>
      </c>
      <c r="AG7" s="53">
        <f>AG5*ttokg/Drivers!AH4</f>
        <v>15.613211631794851</v>
      </c>
      <c r="AH7" s="53">
        <f>AH5*ttokg/Drivers!AI4</f>
        <v>15.769278720593087</v>
      </c>
      <c r="AI7" s="53">
        <f>AI5*ttokg/Drivers!AJ4</f>
        <v>15.937765936247638</v>
      </c>
      <c r="AJ7" s="53">
        <f>AJ5*ttokg/Drivers!AK4</f>
        <v>16.153439425440123</v>
      </c>
      <c r="AK7" s="53">
        <f>AK5*ttokg/Drivers!AL4</f>
        <v>16.394175740838406</v>
      </c>
      <c r="AL7" s="53">
        <f>AL5*ttokg/Drivers!AM4</f>
        <v>16.629267765453179</v>
      </c>
      <c r="AM7" s="53">
        <f>AM5*ttokg/Drivers!AN4</f>
        <v>16.922694924997003</v>
      </c>
      <c r="AN7" s="53">
        <f>AN5*ttokg/Drivers!AO4</f>
        <v>17.231121199548316</v>
      </c>
      <c r="AO7" s="53">
        <f>AO5*ttokg/Drivers!AP4</f>
        <v>17.563959822250098</v>
      </c>
      <c r="AP7" s="53">
        <f>AP5*ttokg/Drivers!AQ4</f>
        <v>17.911397751833626</v>
      </c>
      <c r="AQ7" s="53">
        <f>AQ5*ttokg/Drivers!AR4</f>
        <v>18.181003796971847</v>
      </c>
      <c r="AR7" s="53">
        <f>AR5*ttokg/Drivers!AS4</f>
        <v>18.557357625966532</v>
      </c>
      <c r="AS7" s="53">
        <f>AS5*ttokg/Drivers!AT4</f>
        <v>18.943810012703498</v>
      </c>
      <c r="AT7" s="53">
        <f>AT5*ttokg/Drivers!AU4</f>
        <v>19.342484658366025</v>
      </c>
      <c r="AU7" s="53">
        <f>AU5*ttokg/Drivers!AV4</f>
        <v>19.717929307936426</v>
      </c>
      <c r="AV7" s="53">
        <f>AV5*ttokg/Drivers!AW4</f>
        <v>20.123039881573188</v>
      </c>
      <c r="AW7" s="53">
        <f>AW5*ttokg/Drivers!AX4</f>
        <v>20.553465672914864</v>
      </c>
      <c r="AX7" s="53">
        <f>AX5*ttokg/Drivers!AY4</f>
        <v>21.001621418583948</v>
      </c>
      <c r="AY7" s="53">
        <f>AY5*ttokg/Drivers!AZ4</f>
        <v>21.441702868972502</v>
      </c>
      <c r="AZ7" s="53">
        <f>AZ5*ttokg/Drivers!BA4</f>
        <v>21.899762269451934</v>
      </c>
      <c r="BA7" s="53">
        <f>BA5*ttokg/Drivers!BB4</f>
        <v>22.391474968624632</v>
      </c>
      <c r="BB7" s="53">
        <f>BB5*ttokg/Drivers!BC4</f>
        <v>22.908930730416444</v>
      </c>
      <c r="BC7" s="53">
        <f>BC5*ttokg/Drivers!BD4</f>
        <v>23.450334203880981</v>
      </c>
      <c r="BD7" s="53">
        <f>BD5*ttokg/Drivers!BE4</f>
        <v>24.016897891297695</v>
      </c>
      <c r="BE7" s="53">
        <f>BE5*ttokg/Drivers!BF4</f>
        <v>24.609014705307246</v>
      </c>
      <c r="BF7" s="53">
        <f>BF5*ttokg/Drivers!BG4</f>
        <v>25.233062720472994</v>
      </c>
      <c r="BG7" s="53">
        <f>BG5*ttokg/Drivers!BH4</f>
        <v>25.813915014566803</v>
      </c>
      <c r="BH7" s="53">
        <f>BH5*ttokg/Drivers!BI4</f>
        <v>26.424325080936399</v>
      </c>
      <c r="BI7" s="53">
        <f>BI5*ttokg/Drivers!BJ4</f>
        <v>27.070182673894543</v>
      </c>
      <c r="BJ7" s="53">
        <f>BJ5*ttokg/Drivers!BK4</f>
        <v>27.75474174404923</v>
      </c>
      <c r="BK7" s="53">
        <f>BK5*ttokg/Drivers!BL4</f>
        <v>28.495974126045173</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922975.29024721915</v>
      </c>
      <c r="Z8" s="22">
        <f>((Data!$AJ$14*'Intermediate calculations'!Z5)+Data!$AK$14)</f>
        <v>952165.02254237351</v>
      </c>
      <c r="AA8" s="22">
        <f>((Data!$AJ$14*'Intermediate calculations'!AA5)+Data!$AK$14)</f>
        <v>971906.85597644304</v>
      </c>
      <c r="AB8" s="22">
        <f>((Data!$AJ$14*'Intermediate calculations'!AB5)+Data!$AK$14)</f>
        <v>985347.98935103719</v>
      </c>
      <c r="AC8" s="22">
        <f>((Data!$AJ$14*'Intermediate calculations'!AC5)+Data!$AK$14)</f>
        <v>992330.54001054354</v>
      </c>
      <c r="AD8" s="22">
        <f>((Data!$AJ$14*'Intermediate calculations'!AD5)+Data!$AK$14)</f>
        <v>1004199.9707316987</v>
      </c>
      <c r="AE8" s="22">
        <f>((Data!$AJ$14*'Intermediate calculations'!AE5)+Data!$AK$14)</f>
        <v>1016815.0843282535</v>
      </c>
      <c r="AF8" s="22">
        <f>((Data!$AJ$14*'Intermediate calculations'!AF5)+Data!$AK$14)</f>
        <v>1028713.8420613615</v>
      </c>
      <c r="AG8" s="22">
        <f>((Data!$AJ$14*'Intermediate calculations'!AG5)+Data!$AK$14)</f>
        <v>926278.67182603991</v>
      </c>
      <c r="AH8" s="22">
        <f>((Data!$AJ$14*'Intermediate calculations'!AH5)+Data!$AK$14)</f>
        <v>951073.51003604499</v>
      </c>
      <c r="AI8" s="22">
        <f>((Data!$AJ$14*'Intermediate calculations'!AI5)+Data!$AK$14)</f>
        <v>976185.72516146046</v>
      </c>
      <c r="AJ8" s="22">
        <f>((Data!$AJ$14*'Intermediate calculations'!AJ5)+Data!$AK$14)</f>
        <v>1004028.5014491412</v>
      </c>
      <c r="AK8" s="22">
        <f>((Data!$AJ$14*'Intermediate calculations'!AK5)+Data!$AK$14)</f>
        <v>1033761.3418403771</v>
      </c>
      <c r="AL8" s="22">
        <f>((Data!$AJ$14*'Intermediate calculations'!AL5)+Data!$AK$14)</f>
        <v>1063214.6397869708</v>
      </c>
      <c r="AM8" s="22">
        <f>((Data!$AJ$14*'Intermediate calculations'!AM5)+Data!$AK$14)</f>
        <v>1096998.857124741</v>
      </c>
      <c r="AN8" s="22">
        <f>((Data!$AJ$14*'Intermediate calculations'!AN5)+Data!$AK$14)</f>
        <v>1132041.5343757744</v>
      </c>
      <c r="AO8" s="22">
        <f>((Data!$AJ$14*'Intermediate calculations'!AO5)+Data!$AK$14)</f>
        <v>1169046.0890411395</v>
      </c>
      <c r="AP8" s="22">
        <f>((Data!$AJ$14*'Intermediate calculations'!AP5)+Data!$AK$14)</f>
        <v>1207397.0648180956</v>
      </c>
      <c r="AQ8" s="22">
        <f>((Data!$AJ$14*'Intermediate calculations'!AQ5)+Data!$AK$14)</f>
        <v>1240128.903180673</v>
      </c>
      <c r="AR8" s="22">
        <f>((Data!$AJ$14*'Intermediate calculations'!AR5)+Data!$AK$14)</f>
        <v>1281113.5694091266</v>
      </c>
      <c r="AS8" s="22">
        <f>((Data!$AJ$14*'Intermediate calculations'!AS5)+Data!$AK$14)</f>
        <v>1323121.4693820213</v>
      </c>
      <c r="AT8" s="22">
        <f>((Data!$AJ$14*'Intermediate calculations'!AT5)+Data!$AK$14)</f>
        <v>1366311.9566717632</v>
      </c>
      <c r="AU8" s="22">
        <f>((Data!$AJ$14*'Intermediate calculations'!AU5)+Data!$AK$14)</f>
        <v>1407944.4876321789</v>
      </c>
      <c r="AV8" s="22">
        <f>((Data!$AJ$14*'Intermediate calculations'!AV5)+Data!$AK$14)</f>
        <v>1452114.6165862144</v>
      </c>
      <c r="AW8" s="22">
        <f>((Data!$AJ$14*'Intermediate calculations'!AW5)+Data!$AK$14)</f>
        <v>1498507.511283875</v>
      </c>
      <c r="AX8" s="22">
        <f>((Data!$AJ$14*'Intermediate calculations'!AX5)+Data!$AK$14)</f>
        <v>1546536.4505001064</v>
      </c>
      <c r="AY8" s="22">
        <f>((Data!$AJ$14*'Intermediate calculations'!AY5)+Data!$AK$14)</f>
        <v>1594127.8940763134</v>
      </c>
      <c r="AZ8" s="22">
        <f>((Data!$AJ$14*'Intermediate calculations'!AZ5)+Data!$AK$14)</f>
        <v>1643387.4326462245</v>
      </c>
      <c r="BA8" s="22">
        <f>((Data!$AJ$14*'Intermediate calculations'!BA5)+Data!$AK$14)</f>
        <v>1695598.197113052</v>
      </c>
      <c r="BB8" s="22">
        <f>((Data!$AJ$14*'Intermediate calculations'!BB5)+Data!$AK$14)</f>
        <v>1750137.5416856508</v>
      </c>
      <c r="BC8" s="22">
        <f>((Data!$AJ$14*'Intermediate calculations'!BC5)+Data!$AK$14)</f>
        <v>1806868.3603599935</v>
      </c>
      <c r="BD8" s="22">
        <f>((Data!$AJ$14*'Intermediate calculations'!BD5)+Data!$AK$14)</f>
        <v>1865897.2793960539</v>
      </c>
      <c r="BE8" s="22">
        <f>((Data!$AJ$14*'Intermediate calculations'!BE5)+Data!$AK$14)</f>
        <v>1927263.737971259</v>
      </c>
      <c r="BF8" s="22">
        <f>((Data!$AJ$14*'Intermediate calculations'!BF5)+Data!$AK$14)</f>
        <v>1991507.1575344098</v>
      </c>
      <c r="BG8" s="22">
        <f>((Data!$AJ$14*'Intermediate calculations'!BG5)+Data!$AK$14)</f>
        <v>2052279.9630128695</v>
      </c>
      <c r="BH8" s="22">
        <f>((Data!$AJ$14*'Intermediate calculations'!BH5)+Data!$AK$14)</f>
        <v>2115674.7196976929</v>
      </c>
      <c r="BI8" s="22">
        <f>((Data!$AJ$14*'Intermediate calculations'!BI5)+Data!$AK$14)</f>
        <v>2182196.9357156376</v>
      </c>
      <c r="BJ8" s="22">
        <f>((Data!$AJ$14*'Intermediate calculations'!BJ5)+Data!$AK$14)</f>
        <v>2252125.6400363008</v>
      </c>
      <c r="BK8" s="22">
        <f>((Data!$AJ$14*'Intermediate calculations'!BK5)+Data!$AK$14)</f>
        <v>2327016.7061691061</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646082.70317305333</v>
      </c>
      <c r="Z9" s="22">
        <f t="shared" si="1"/>
        <v>671276.34089237323</v>
      </c>
      <c r="AA9" s="22">
        <f t="shared" si="1"/>
        <v>690053.86774327455</v>
      </c>
      <c r="AB9" s="22">
        <f t="shared" si="1"/>
        <v>704523.81238599156</v>
      </c>
      <c r="AC9" s="22">
        <f t="shared" si="1"/>
        <v>714477.98880759138</v>
      </c>
      <c r="AD9" s="22">
        <f t="shared" si="1"/>
        <v>728044.9787804815</v>
      </c>
      <c r="AE9" s="22">
        <f t="shared" si="1"/>
        <v>742275.01155962504</v>
      </c>
      <c r="AF9" s="22">
        <f t="shared" si="1"/>
        <v>756104.67391510075</v>
      </c>
      <c r="AG9" s="22">
        <f t="shared" si="1"/>
        <v>685446.21715126955</v>
      </c>
      <c r="AH9" s="22">
        <f t="shared" si="1"/>
        <v>705696.54444674542</v>
      </c>
      <c r="AI9" s="22">
        <f t="shared" si="1"/>
        <v>726282.17952012655</v>
      </c>
      <c r="AJ9" s="22">
        <f t="shared" si="1"/>
        <v>749005.26208105928</v>
      </c>
      <c r="AK9" s="22">
        <f t="shared" si="1"/>
        <v>773253.48369660205</v>
      </c>
      <c r="AL9" s="22">
        <f t="shared" si="1"/>
        <v>797410.9798402281</v>
      </c>
      <c r="AM9" s="22">
        <f t="shared" si="1"/>
        <v>824943.14055780519</v>
      </c>
      <c r="AN9" s="22">
        <f t="shared" si="1"/>
        <v>853559.31691933388</v>
      </c>
      <c r="AO9" s="22">
        <f t="shared" si="1"/>
        <v>883798.84331510146</v>
      </c>
      <c r="AP9" s="22">
        <f t="shared" si="1"/>
        <v>915206.97513211647</v>
      </c>
      <c r="AQ9" s="22">
        <f t="shared" si="1"/>
        <v>942497.96641731146</v>
      </c>
      <c r="AR9" s="22">
        <f t="shared" si="1"/>
        <v>978770.76702857274</v>
      </c>
      <c r="AS9" s="22">
        <f t="shared" si="1"/>
        <v>1016157.2884853925</v>
      </c>
      <c r="AT9" s="22">
        <f t="shared" si="1"/>
        <v>1054792.8305506012</v>
      </c>
      <c r="AU9" s="22">
        <f t="shared" si="1"/>
        <v>1092564.922402571</v>
      </c>
      <c r="AV9" s="22">
        <f t="shared" si="1"/>
        <v>1132649.4009372473</v>
      </c>
      <c r="AW9" s="22">
        <f t="shared" si="1"/>
        <v>1174829.8888465581</v>
      </c>
      <c r="AX9" s="22">
        <f t="shared" si="1"/>
        <v>1218670.722994084</v>
      </c>
      <c r="AY9" s="22">
        <f t="shared" si="1"/>
        <v>1262549.2921084403</v>
      </c>
      <c r="AZ9" s="22">
        <f t="shared" si="1"/>
        <v>1308136.3963863947</v>
      </c>
      <c r="BA9" s="22">
        <f t="shared" si="1"/>
        <v>1356478.5576904416</v>
      </c>
      <c r="BB9" s="22">
        <f t="shared" si="1"/>
        <v>1405360.4459735777</v>
      </c>
      <c r="BC9" s="22">
        <f t="shared" si="1"/>
        <v>1456335.8984501548</v>
      </c>
      <c r="BD9" s="22">
        <f t="shared" si="1"/>
        <v>1509510.8990314077</v>
      </c>
      <c r="BE9" s="22">
        <f t="shared" si="1"/>
        <v>1564938.1552326626</v>
      </c>
      <c r="BF9" s="22">
        <f t="shared" si="1"/>
        <v>1623078.3333905442</v>
      </c>
      <c r="BG9" s="22">
        <f t="shared" si="1"/>
        <v>1678765.0097445273</v>
      </c>
      <c r="BH9" s="22">
        <f t="shared" si="1"/>
        <v>1736968.9448718061</v>
      </c>
      <c r="BI9" s="22">
        <f t="shared" si="1"/>
        <v>1798130.2750296856</v>
      </c>
      <c r="BJ9" s="22">
        <f t="shared" si="1"/>
        <v>1862507.9043100209</v>
      </c>
      <c r="BK9" s="22">
        <f t="shared" si="1"/>
        <v>1931423.866120358</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276892.58707416581</v>
      </c>
      <c r="Z10" s="22">
        <f t="shared" si="2"/>
        <v>280888.68165000028</v>
      </c>
      <c r="AA10" s="22">
        <f t="shared" si="2"/>
        <v>281852.98823316849</v>
      </c>
      <c r="AB10" s="22">
        <f t="shared" si="2"/>
        <v>280824.17696504563</v>
      </c>
      <c r="AC10" s="22">
        <f t="shared" si="2"/>
        <v>277852.55120295216</v>
      </c>
      <c r="AD10" s="22">
        <f t="shared" si="2"/>
        <v>276154.99195121718</v>
      </c>
      <c r="AE10" s="22">
        <f t="shared" si="2"/>
        <v>274540.07276862848</v>
      </c>
      <c r="AF10" s="22">
        <f t="shared" si="2"/>
        <v>272609.16814626078</v>
      </c>
      <c r="AG10" s="22">
        <f t="shared" si="2"/>
        <v>240832.45467477036</v>
      </c>
      <c r="AH10" s="22">
        <f t="shared" si="2"/>
        <v>245376.96558929957</v>
      </c>
      <c r="AI10" s="22">
        <f t="shared" ref="AI10:BK10" si="3">AI8-AI9</f>
        <v>249903.54564133391</v>
      </c>
      <c r="AJ10" s="22">
        <f t="shared" si="3"/>
        <v>255023.23936808191</v>
      </c>
      <c r="AK10" s="22">
        <f t="shared" si="3"/>
        <v>260507.85814377503</v>
      </c>
      <c r="AL10" s="22">
        <f t="shared" si="3"/>
        <v>265803.6599467427</v>
      </c>
      <c r="AM10" s="22">
        <f t="shared" si="3"/>
        <v>272055.71656693576</v>
      </c>
      <c r="AN10" s="22">
        <f t="shared" si="3"/>
        <v>278482.21745644056</v>
      </c>
      <c r="AO10" s="22">
        <f t="shared" si="3"/>
        <v>285247.245726038</v>
      </c>
      <c r="AP10" s="22">
        <f t="shared" si="3"/>
        <v>292190.08968597918</v>
      </c>
      <c r="AQ10" s="22">
        <f t="shared" si="3"/>
        <v>297630.93676336156</v>
      </c>
      <c r="AR10" s="22">
        <f t="shared" si="3"/>
        <v>302342.80238055391</v>
      </c>
      <c r="AS10" s="22">
        <f t="shared" si="3"/>
        <v>306964.18089662888</v>
      </c>
      <c r="AT10" s="22">
        <f t="shared" si="3"/>
        <v>311519.12612116197</v>
      </c>
      <c r="AU10" s="22">
        <f t="shared" si="3"/>
        <v>315379.56522960798</v>
      </c>
      <c r="AV10" s="22">
        <f t="shared" si="3"/>
        <v>319465.21564896707</v>
      </c>
      <c r="AW10" s="22">
        <f t="shared" si="3"/>
        <v>323677.62243731692</v>
      </c>
      <c r="AX10" s="22">
        <f t="shared" si="3"/>
        <v>327865.72750602243</v>
      </c>
      <c r="AY10" s="22">
        <f t="shared" si="3"/>
        <v>331578.60196787305</v>
      </c>
      <c r="AZ10" s="22">
        <f t="shared" si="3"/>
        <v>335251.03625982977</v>
      </c>
      <c r="BA10" s="22">
        <f t="shared" si="3"/>
        <v>339119.6394226104</v>
      </c>
      <c r="BB10" s="22">
        <f t="shared" si="3"/>
        <v>344777.09571207315</v>
      </c>
      <c r="BC10" s="22">
        <f t="shared" si="3"/>
        <v>350532.46190983872</v>
      </c>
      <c r="BD10" s="22">
        <f t="shared" si="3"/>
        <v>356386.3803646462</v>
      </c>
      <c r="BE10" s="22">
        <f t="shared" si="3"/>
        <v>362325.58273859648</v>
      </c>
      <c r="BF10" s="22">
        <f t="shared" si="3"/>
        <v>368428.82414386561</v>
      </c>
      <c r="BG10" s="22">
        <f t="shared" si="3"/>
        <v>373514.95326834219</v>
      </c>
      <c r="BH10" s="22">
        <f t="shared" si="3"/>
        <v>378705.77482588682</v>
      </c>
      <c r="BI10" s="22">
        <f t="shared" si="3"/>
        <v>384066.66068595205</v>
      </c>
      <c r="BJ10" s="22">
        <f t="shared" si="3"/>
        <v>389617.73572627991</v>
      </c>
      <c r="BK10" s="22">
        <f t="shared" si="3"/>
        <v>395592.84004874807</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40.800173149901823</v>
      </c>
      <c r="Z11" s="22">
        <f>((Data!$AJ$15*LN('Intermediate calculations'!Z2))+Data!$AK$15)</f>
        <v>40.08046900346568</v>
      </c>
      <c r="AA11" s="22">
        <f>((Data!$AJ$15*LN('Intermediate calculations'!AA2))+Data!$AK$15)</f>
        <v>39.404410876809749</v>
      </c>
      <c r="AB11" s="22">
        <f>((Data!$AJ$15*LN('Intermediate calculations'!AB2))+Data!$AK$15)</f>
        <v>38.767006320287059</v>
      </c>
      <c r="AC11" s="22">
        <f>((Data!$AJ$15*LN('Intermediate calculations'!AC2))+Data!$AK$15)</f>
        <v>38.16407333315599</v>
      </c>
      <c r="AD11" s="22">
        <f>((Data!$AJ$15*LN('Intermediate calculations'!AD2))+Data!$AK$15)</f>
        <v>37.592073913206484</v>
      </c>
      <c r="AE11" s="22">
        <f>((Data!$AJ$15*LN('Intermediate calculations'!AE2))+Data!$AK$15)</f>
        <v>37.047988259567326</v>
      </c>
      <c r="AF11" s="22">
        <f>((Data!$AJ$15*LN('Intermediate calculations'!AF2))+Data!$AK$15)</f>
        <v>36.529218266785207</v>
      </c>
      <c r="AG11" s="22">
        <f>((Data!$AJ$15*LN('Intermediate calculations'!AG2))+Data!$AK$15)</f>
        <v>36.033512488674354</v>
      </c>
      <c r="AH11" s="22">
        <f>((Data!$AJ$15*LN('Intermediate calculations'!AH2))+Data!$AK$15)</f>
        <v>35.55890708359172</v>
      </c>
      <c r="AI11" s="22">
        <f>((Data!$AJ$15*LN('Intermediate calculations'!AI2))+Data!$AK$15)</f>
        <v>35.103678822947288</v>
      </c>
      <c r="AJ11" s="22">
        <f>((Data!$AJ$15*LN('Intermediate calculations'!AJ2))+Data!$AK$15)</f>
        <v>34.666307321632139</v>
      </c>
      <c r="AK11" s="22">
        <f>((Data!$AJ$15*LN('Intermediate calculations'!AK2))+Data!$AK$15)</f>
        <v>34.245444400413099</v>
      </c>
      <c r="AL11" s="22">
        <f>((Data!$AJ$15*LN('Intermediate calculations'!AL2))+Data!$AK$15)</f>
        <v>33.839889022871994</v>
      </c>
      <c r="AM11" s="22">
        <f>((Data!$AJ$15*LN('Intermediate calculations'!AM2))+Data!$AK$15)</f>
        <v>33.448566632353419</v>
      </c>
      <c r="AN11" s="22">
        <f>((Data!$AJ$15*LN('Intermediate calculations'!AN2))+Data!$AK$15)</f>
        <v>33.070511993332524</v>
      </c>
      <c r="AO11" s="22">
        <f>((Data!$AJ$15*LN('Intermediate calculations'!AO2))+Data!$AK$15)</f>
        <v>32.704854847326516</v>
      </c>
      <c r="AP11" s="22">
        <f>((Data!$AJ$15*LN('Intermediate calculations'!AP2))+Data!$AK$15)</f>
        <v>32.350807846896387</v>
      </c>
      <c r="AQ11" s="22">
        <f>((Data!$AJ$15*LN('Intermediate calculations'!AQ2))+Data!$AK$15)</f>
        <v>32.007656346911247</v>
      </c>
      <c r="AR11" s="22">
        <f>((Data!$AJ$15*LN('Intermediate calculations'!AR2))+Data!$AK$15)</f>
        <v>31.674749720240449</v>
      </c>
      <c r="AS11" s="22">
        <f>((Data!$AJ$15*LN('Intermediate calculations'!AS2))+Data!$AK$15)</f>
        <v>31.35149393261279</v>
      </c>
      <c r="AT11" s="22">
        <f>((Data!$AJ$15*LN('Intermediate calculations'!AT2))+Data!$AK$15)</f>
        <v>31.037345163717767</v>
      </c>
      <c r="AU11" s="22">
        <f>((Data!$AJ$15*LN('Intermediate calculations'!AU2))+Data!$AK$15)</f>
        <v>30.731804302481592</v>
      </c>
      <c r="AV11" s="22">
        <f>((Data!$AJ$15*LN('Intermediate calculations'!AV2))+Data!$AK$15)</f>
        <v>30.434412176586697</v>
      </c>
      <c r="AW11" s="22">
        <f>((Data!$AJ$15*LN('Intermediate calculations'!AW2))+Data!$AK$15)</f>
        <v>30.144745401758179</v>
      </c>
      <c r="AX11" s="22">
        <f>((Data!$AJ$15*LN('Intermediate calculations'!AX2))+Data!$AK$15)</f>
        <v>29.862412756637191</v>
      </c>
      <c r="AY11" s="22">
        <f>((Data!$AJ$15*LN('Intermediate calculations'!AY2))+Data!$AK$15)</f>
        <v>29.5870520053465</v>
      </c>
      <c r="AZ11" s="22">
        <f>((Data!$AJ$15*LN('Intermediate calculations'!AZ2))+Data!$AK$15)</f>
        <v>29.318327102998026</v>
      </c>
      <c r="BA11" s="22">
        <f>((Data!$AJ$15*LN('Intermediate calculations'!BA2))+Data!$AK$15)</f>
        <v>29.055925730061041</v>
      </c>
      <c r="BB11" s="22">
        <f>((Data!$AJ$15*LN('Intermediate calculations'!BB2))+Data!$AK$15)</f>
        <v>28.799557110215915</v>
      </c>
      <c r="BC11" s="22">
        <f>((Data!$AJ$15*LN('Intermediate calculations'!BC2))+Data!$AK$15)</f>
        <v>28.54895007345857</v>
      </c>
      <c r="BD11" s="22">
        <f>((Data!$AJ$15*LN('Intermediate calculations'!BD2))+Data!$AK$15)</f>
        <v>28.303851332105054</v>
      </c>
      <c r="BE11" s="22">
        <f>((Data!$AJ$15*LN('Intermediate calculations'!BE2))+Data!$AK$15)</f>
        <v>28.064023942217389</v>
      </c>
      <c r="BF11" s="22">
        <f>((Data!$AJ$15*LN('Intermediate calculations'!BF2))+Data!$AK$15)</f>
        <v>27.829245927022427</v>
      </c>
      <c r="BG11" s="22">
        <f>((Data!$AJ$15*LN('Intermediate calculations'!BG2))+Data!$AK$15)</f>
        <v>27.5993090422783</v>
      </c>
      <c r="BH11" s="22">
        <f>((Data!$AJ$15*LN('Intermediate calculations'!BH2))+Data!$AK$15)</f>
        <v>27.374017666377988</v>
      </c>
      <c r="BI11" s="22">
        <f>((Data!$AJ$15*LN('Intermediate calculations'!BI2))+Data!$AK$15)</f>
        <v>27.153187800366496</v>
      </c>
      <c r="BJ11" s="22">
        <f>((Data!$AJ$15*LN('Intermediate calculations'!BJ2))+Data!$AK$15)</f>
        <v>26.936646165062839</v>
      </c>
      <c r="BK11" s="22">
        <f>((Data!$AJ$15*LN('Intermediate calculations'!BK2))+Data!$AK$15)</f>
        <v>26.724229384186962</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1955084.6369745624</v>
      </c>
      <c r="Z12" s="22">
        <f>((Data!$AJ$6*'Intermediate calculations'!Z4)+Data!$AK$6)*Drivers!AA4</f>
        <v>1996489.4139013106</v>
      </c>
      <c r="AA12" s="22">
        <f>((Data!$AJ$6*'Intermediate calculations'!AA4)+Data!$AK$6)*Drivers!AB4</f>
        <v>2029829.7906060033</v>
      </c>
      <c r="AB12" s="22">
        <f>((Data!$AJ$6*'Intermediate calculations'!AB4)+Data!$AK$6)*Drivers!AC4</f>
        <v>2057996.9299393962</v>
      </c>
      <c r="AC12" s="22">
        <f>((Data!$AJ$6*'Intermediate calculations'!AC4)+Data!$AK$6)*Drivers!AD4</f>
        <v>2080869.1988669655</v>
      </c>
      <c r="AD12" s="22">
        <f>((Data!$AJ$6*'Intermediate calculations'!AD4)+Data!$AK$6)*Drivers!AE4</f>
        <v>2108815.8106768145</v>
      </c>
      <c r="AE12" s="22">
        <f>((Data!$AJ$6*'Intermediate calculations'!AE4)+Data!$AK$6)*Drivers!AF4</f>
        <v>2137671.0534060374</v>
      </c>
      <c r="AF12" s="22">
        <f>((Data!$AJ$6*'Intermediate calculations'!AF4)+Data!$AK$6)*Drivers!AG4</f>
        <v>2166153.6671059988</v>
      </c>
      <c r="AG12" s="22">
        <f>((Data!$AJ$6*'Intermediate calculations'!AG4)+Data!$AK$6)*Drivers!AH4</f>
        <v>2090661.9728695771</v>
      </c>
      <c r="AH12" s="22">
        <f>((Data!$AJ$6*'Intermediate calculations'!AH4)+Data!$AK$6)*Drivers!AI4</f>
        <v>2128253.3162366985</v>
      </c>
      <c r="AI12" s="22">
        <f>((Data!$AJ$6*'Intermediate calculations'!AI4)+Data!$AK$6)*Drivers!AJ4</f>
        <v>2165270.7938710293</v>
      </c>
      <c r="AJ12" s="22">
        <f>((Data!$AJ$6*'Intermediate calculations'!AJ4)+Data!$AK$6)*Drivers!AK4</f>
        <v>2203877.1665677698</v>
      </c>
      <c r="AK12" s="22">
        <f>((Data!$AJ$6*'Intermediate calculations'!AK4)+Data!$AK$6)*Drivers!AL4</f>
        <v>2243968.693687838</v>
      </c>
      <c r="AL12" s="22">
        <f>((Data!$AJ$6*'Intermediate calculations'!AL4)+Data!$AK$6)*Drivers!AM4</f>
        <v>2283555.5574386334</v>
      </c>
      <c r="AM12" s="22">
        <f>((Data!$AJ$6*'Intermediate calculations'!AM4)+Data!$AK$6)*Drivers!AN4</f>
        <v>2326830.7056972026</v>
      </c>
      <c r="AN12" s="22">
        <f>((Data!$AJ$6*'Intermediate calculations'!AN4)+Data!$AK$6)*Drivers!AO4</f>
        <v>2370981.2777892314</v>
      </c>
      <c r="AO12" s="22">
        <f>((Data!$AJ$6*'Intermediate calculations'!AO4)+Data!$AK$6)*Drivers!AP4</f>
        <v>2416637.7328794459</v>
      </c>
      <c r="AP12" s="22">
        <f>((Data!$AJ$6*'Intermediate calculations'!AP4)+Data!$AK$6)*Drivers!AQ4</f>
        <v>2463315.5290567372</v>
      </c>
      <c r="AQ12" s="22">
        <f>((Data!$AJ$6*'Intermediate calculations'!AQ4)+Data!$AK$6)*Drivers!AR4</f>
        <v>2504654.7125846576</v>
      </c>
      <c r="AR12" s="22">
        <f>((Data!$AJ$6*'Intermediate calculations'!AR4)+Data!$AK$6)*Drivers!AS4</f>
        <v>2553296.8547362075</v>
      </c>
      <c r="AS12" s="22">
        <f>((Data!$AJ$6*'Intermediate calculations'!AS4)+Data!$AK$6)*Drivers!AT4</f>
        <v>2602641.4192008725</v>
      </c>
      <c r="AT12" s="22">
        <f>((Data!$AJ$6*'Intermediate calculations'!AT4)+Data!$AK$6)*Drivers!AU4</f>
        <v>2652825.8517528465</v>
      </c>
      <c r="AU12" s="22">
        <f>((Data!$AJ$6*'Intermediate calculations'!AU4)+Data!$AK$6)*Drivers!AV4</f>
        <v>2701368.8331141439</v>
      </c>
      <c r="AV12" s="22">
        <f>((Data!$AJ$6*'Intermediate calculations'!AV4)+Data!$AK$6)*Drivers!AW4</f>
        <v>2751998.0383034269</v>
      </c>
      <c r="AW12" s="22">
        <f>((Data!$AJ$6*'Intermediate calculations'!AW4)+Data!$AK$6)*Drivers!AX4</f>
        <v>2804419.4812844591</v>
      </c>
      <c r="AX12" s="22">
        <f>((Data!$AJ$6*'Intermediate calculations'!AX4)+Data!$AK$6)*Drivers!AY4</f>
        <v>2858091.3585177618</v>
      </c>
      <c r="AY12" s="22">
        <f>((Data!$AJ$6*'Intermediate calculations'!AY4)+Data!$AK$6)*Drivers!AZ4</f>
        <v>2911116.1794642541</v>
      </c>
      <c r="AZ12" s="22">
        <f>((Data!$AJ$6*'Intermediate calculations'!AZ4)+Data!$AK$6)*Drivers!BA4</f>
        <v>2965434.9885245739</v>
      </c>
      <c r="BA12" s="22">
        <f>((Data!$AJ$6*'Intermediate calculations'!BA4)+Data!$AK$6)*Drivers!BB4</f>
        <v>3022212.0332882302</v>
      </c>
      <c r="BB12" s="22">
        <f>((Data!$AJ$6*'Intermediate calculations'!BB4)+Data!$AK$6)*Drivers!BC4</f>
        <v>3080873.8241632045</v>
      </c>
      <c r="BC12" s="22">
        <f>((Data!$AJ$6*'Intermediate calculations'!BC4)+Data!$AK$6)*Drivers!BD4</f>
        <v>3141289.7470940859</v>
      </c>
      <c r="BD12" s="22">
        <f>((Data!$AJ$6*'Intermediate calculations'!BD4)+Data!$AK$6)*Drivers!BE4</f>
        <v>3203551.5685865991</v>
      </c>
      <c r="BE12" s="22">
        <f>((Data!$AJ$6*'Intermediate calculations'!BE4)+Data!$AK$6)*Drivers!BF4</f>
        <v>3267691.0620061611</v>
      </c>
      <c r="BF12" s="22">
        <f>((Data!$AJ$6*'Intermediate calculations'!BF4)+Data!$AK$6)*Drivers!BG4</f>
        <v>3334194.9398523467</v>
      </c>
      <c r="BG12" s="22">
        <f>((Data!$AJ$6*'Intermediate calculations'!BG4)+Data!$AK$6)*Drivers!BH4</f>
        <v>3397269.9024724304</v>
      </c>
      <c r="BH12" s="22">
        <f>((Data!$AJ$6*'Intermediate calculations'!BH4)+Data!$AK$6)*Drivers!BI4</f>
        <v>3462466.7792973621</v>
      </c>
      <c r="BI12" s="22">
        <f>((Data!$AJ$6*'Intermediate calculations'!BI4)+Data!$AK$6)*Drivers!BJ4</f>
        <v>3530241.7939668824</v>
      </c>
      <c r="BJ12" s="22">
        <f>((Data!$AJ$6*'Intermediate calculations'!BJ4)+Data!$AK$6)*Drivers!BK4</f>
        <v>3600840.9679502202</v>
      </c>
      <c r="BK12" s="22">
        <f>((Data!$AJ$6*'Intermediate calculations'!BK4)+Data!$AK$6)*Drivers!BL4</f>
        <v>3675678.5996330525</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37.363945777207228</v>
      </c>
      <c r="Z13" s="53">
        <f>Z12*ttokg/Drivers!AA4</f>
        <v>37.595565019179887</v>
      </c>
      <c r="AA13" s="53">
        <f>AA12*ttokg/Drivers!AB4</f>
        <v>37.65054203378606</v>
      </c>
      <c r="AB13" s="53">
        <f>AB12*ttokg/Drivers!AC4</f>
        <v>37.588647611385149</v>
      </c>
      <c r="AC13" s="53">
        <f>AC12*ttokg/Drivers!AD4</f>
        <v>37.4122874150843</v>
      </c>
      <c r="AD13" s="53">
        <f>AD12*ttokg/Drivers!AE4</f>
        <v>37.309680287787273</v>
      </c>
      <c r="AE13" s="53">
        <f>AE12*ttokg/Drivers!AF4</f>
        <v>37.218313086412444</v>
      </c>
      <c r="AF13" s="53">
        <f>AF12*ttokg/Drivers!AG4</f>
        <v>37.114020283062459</v>
      </c>
      <c r="AG13" s="53">
        <f>AG12*ttokg/Drivers!AH4</f>
        <v>35.250516793906208</v>
      </c>
      <c r="AH13" s="53">
        <f>AH12*ttokg/Drivers!AI4</f>
        <v>35.413121546436258</v>
      </c>
      <c r="AI13" s="53">
        <f>AI12*ttokg/Drivers!AJ4</f>
        <v>35.588666706001604</v>
      </c>
      <c r="AJ13" s="53">
        <f>AJ12*ttokg/Drivers!AK4</f>
        <v>35.813374776149409</v>
      </c>
      <c r="AK13" s="53">
        <f>AK12*ttokg/Drivers!AL4</f>
        <v>36.064195556441788</v>
      </c>
      <c r="AL13" s="53">
        <f>AL12*ttokg/Drivers!AM4</f>
        <v>36.309135606125764</v>
      </c>
      <c r="AM13" s="53">
        <f>AM12*ttokg/Drivers!AN4</f>
        <v>36.61485445454295</v>
      </c>
      <c r="AN13" s="53">
        <f>AN12*ttokg/Drivers!AO4</f>
        <v>36.936200732181398</v>
      </c>
      <c r="AO13" s="53">
        <f>AO12*ttokg/Drivers!AP4</f>
        <v>37.282981993327581</v>
      </c>
      <c r="AP13" s="53">
        <f>AP12*ttokg/Drivers!AQ4</f>
        <v>37.644974127572624</v>
      </c>
      <c r="AQ13" s="53">
        <f>AQ12*ttokg/Drivers!AR4</f>
        <v>37.925873993059184</v>
      </c>
      <c r="AR13" s="53">
        <f>AR12*ttokg/Drivers!AS4</f>
        <v>38.317993316221127</v>
      </c>
      <c r="AS13" s="53">
        <f>AS12*ttokg/Drivers!AT4</f>
        <v>38.720634226575065</v>
      </c>
      <c r="AT13" s="53">
        <f>AT12*ttokg/Drivers!AU4</f>
        <v>39.136009387328983</v>
      </c>
      <c r="AU13" s="53">
        <f>AU12*ttokg/Drivers!AV4</f>
        <v>39.527181445462581</v>
      </c>
      <c r="AV13" s="53">
        <f>AV12*ttokg/Drivers!AW4</f>
        <v>39.949262135765409</v>
      </c>
      <c r="AW13" s="53">
        <f>AW12*ttokg/Drivers!AX4</f>
        <v>40.39771850041349</v>
      </c>
      <c r="AX13" s="53">
        <f>AX12*ttokg/Drivers!AY4</f>
        <v>40.864647528696004</v>
      </c>
      <c r="AY13" s="53">
        <f>AY12*ttokg/Drivers!AZ4</f>
        <v>41.323164028776347</v>
      </c>
      <c r="AZ13" s="53">
        <f>AZ12*ttokg/Drivers!BA4</f>
        <v>41.800411576818419</v>
      </c>
      <c r="BA13" s="53">
        <f>BA12*ttokg/Drivers!BB4</f>
        <v>42.312722163121634</v>
      </c>
      <c r="BB13" s="53">
        <f>BB12*ttokg/Drivers!BC4</f>
        <v>42.851854191144433</v>
      </c>
      <c r="BC13" s="53">
        <f>BC12*ttokg/Drivers!BD4</f>
        <v>43.415937102535324</v>
      </c>
      <c r="BD13" s="53">
        <f>BD12*ttokg/Drivers!BE4</f>
        <v>44.006234191398235</v>
      </c>
      <c r="BE13" s="53">
        <f>BE12*ttokg/Drivers!BF4</f>
        <v>44.623154829518022</v>
      </c>
      <c r="BF13" s="53">
        <f>BF12*ttokg/Drivers!BG4</f>
        <v>45.273344269548403</v>
      </c>
      <c r="BG13" s="53">
        <f>BG12*ttokg/Drivers!BH4</f>
        <v>45.878528516047282</v>
      </c>
      <c r="BH13" s="53">
        <f>BH12*ttokg/Drivers!BI4</f>
        <v>46.514508712437049</v>
      </c>
      <c r="BI13" s="53">
        <f>BI12*ttokg/Drivers!BJ4</f>
        <v>47.187421335343615</v>
      </c>
      <c r="BJ13" s="53">
        <f>BJ12*ttokg/Drivers!BK4</f>
        <v>47.900656643644972</v>
      </c>
      <c r="BK13" s="53">
        <f>BK12*ttokg/Drivers!BL4</f>
        <v>48.672939313680089</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1.7987103136344083E-2</v>
      </c>
      <c r="Z14" s="22">
        <f>((Data!$AJ$6*LN('Intermediate calculations'!Z4))+Data!$AK$6)</f>
        <v>1.7991268548423377E-2</v>
      </c>
      <c r="AA14" s="22">
        <f>((Data!$AJ$6*LN('Intermediate calculations'!AA4))+Data!$AK$6)</f>
        <v>1.7992250540806325E-2</v>
      </c>
      <c r="AB14" s="22">
        <f>((Data!$AJ$6*LN('Intermediate calculations'!AB4))+Data!$AK$6)</f>
        <v>1.7991144809600734E-2</v>
      </c>
      <c r="AC14" s="22">
        <f>((Data!$AJ$6*LN('Intermediate calculations'!AC4))+Data!$AK$6)</f>
        <v>1.7987976306735522E-2</v>
      </c>
      <c r="AD14" s="22">
        <f>((Data!$AJ$6*LN('Intermediate calculations'!AD4))+Data!$AK$6)</f>
        <v>1.7986120556338477E-2</v>
      </c>
      <c r="AE14" s="22">
        <f>((Data!$AJ$6*LN('Intermediate calculations'!AE4))+Data!$AK$6)</f>
        <v>1.7984460383884848E-2</v>
      </c>
      <c r="AF14" s="22">
        <f>((Data!$AJ$6*LN('Intermediate calculations'!AF4))+Data!$AK$6)</f>
        <v>1.7982556389774355E-2</v>
      </c>
      <c r="AG14" s="22">
        <f>((Data!$AJ$6*LN('Intermediate calculations'!AG4))+Data!$AK$6)</f>
        <v>1.7946811108967058E-2</v>
      </c>
      <c r="AH14" s="22">
        <f>((Data!$AJ$6*LN('Intermediate calculations'!AH4))+Data!$AK$6)</f>
        <v>1.7950068385940505E-2</v>
      </c>
      <c r="AI14" s="22">
        <f>((Data!$AJ$6*LN('Intermediate calculations'!AI4))+Data!$AK$6)</f>
        <v>1.7953553643496725E-2</v>
      </c>
      <c r="AJ14" s="22">
        <f>((Data!$AJ$6*LN('Intermediate calculations'!AJ4))+Data!$AK$6)</f>
        <v>1.795796856681273E-2</v>
      </c>
      <c r="AK14" s="22">
        <f>((Data!$AJ$6*LN('Intermediate calculations'!AK4))+Data!$AK$6)</f>
        <v>1.7962836361769804E-2</v>
      </c>
      <c r="AL14" s="22">
        <f>((Data!$AJ$6*LN('Intermediate calculations'!AL4))+Data!$AK$6)</f>
        <v>1.7967530255332782E-2</v>
      </c>
      <c r="AM14" s="22">
        <f>((Data!$AJ$6*LN('Intermediate calculations'!AM4))+Data!$AK$6)</f>
        <v>1.7973308228943021E-2</v>
      </c>
      <c r="AN14" s="22">
        <f>((Data!$AJ$6*LN('Intermediate calculations'!AN4))+Data!$AK$6)</f>
        <v>1.797928778204879E-2</v>
      </c>
      <c r="AO14" s="22">
        <f>((Data!$AJ$6*LN('Intermediate calculations'!AO4))+Data!$AK$6)</f>
        <v>1.7985636193374305E-2</v>
      </c>
      <c r="AP14" s="22">
        <f>((Data!$AJ$6*LN('Intermediate calculations'!AP4))+Data!$AK$6)</f>
        <v>1.799215120365617E-2</v>
      </c>
      <c r="AQ14" s="22">
        <f>((Data!$AJ$6*LN('Intermediate calculations'!AQ4))+Data!$AK$6)</f>
        <v>1.7997130448360311E-2</v>
      </c>
      <c r="AR14" s="22">
        <f>((Data!$AJ$6*LN('Intermediate calculations'!AR4))+Data!$AK$6)</f>
        <v>1.8003973230833231E-2</v>
      </c>
      <c r="AS14" s="22">
        <f>((Data!$AJ$6*LN('Intermediate calculations'!AS4))+Data!$AK$6)</f>
        <v>1.8010872988345354E-2</v>
      </c>
      <c r="AT14" s="22">
        <f>((Data!$AJ$6*LN('Intermediate calculations'!AT4))+Data!$AK$6)</f>
        <v>1.8017861330707863E-2</v>
      </c>
      <c r="AU14" s="22">
        <f>((Data!$AJ$6*LN('Intermediate calculations'!AU4))+Data!$AK$6)</f>
        <v>1.8024326354207258E-2</v>
      </c>
      <c r="AV14" s="22">
        <f>((Data!$AJ$6*LN('Intermediate calculations'!AV4))+Data!$AK$6)</f>
        <v>1.8031180322336027E-2</v>
      </c>
      <c r="AW14" s="22">
        <f>((Data!$AJ$6*LN('Intermediate calculations'!AW4))+Data!$AK$6)</f>
        <v>1.8038328879235628E-2</v>
      </c>
      <c r="AX14" s="22">
        <f>((Data!$AJ$6*LN('Intermediate calculations'!AX4))+Data!$AK$6)</f>
        <v>1.8045630905200429E-2</v>
      </c>
      <c r="AY14" s="22">
        <f>((Data!$AJ$6*LN('Intermediate calculations'!AY4))+Data!$AK$6)</f>
        <v>1.8052666606741236E-2</v>
      </c>
      <c r="AZ14" s="22">
        <f>((Data!$AJ$6*LN('Intermediate calculations'!AZ4))+Data!$AK$6)</f>
        <v>1.8059853177191644E-2</v>
      </c>
      <c r="BA14" s="22">
        <f>((Data!$AJ$6*LN('Intermediate calculations'!BA4))+Data!$AK$6)</f>
        <v>1.8067418578581157E-2</v>
      </c>
      <c r="BB14" s="22">
        <f>((Data!$AJ$6*LN('Intermediate calculations'!BB4))+Data!$AK$6)</f>
        <v>1.8075219778971252E-2</v>
      </c>
      <c r="BC14" s="22">
        <f>((Data!$AJ$6*LN('Intermediate calculations'!BC4))+Data!$AK$6)</f>
        <v>1.8083213168754848E-2</v>
      </c>
      <c r="BD14" s="22">
        <f>((Data!$AJ$6*LN('Intermediate calculations'!BD4))+Data!$AK$6)</f>
        <v>1.8091400800901894E-2</v>
      </c>
      <c r="BE14" s="22">
        <f>((Data!$AJ$6*LN('Intermediate calculations'!BE4))+Data!$AK$6)</f>
        <v>1.8099772225162951E-2</v>
      </c>
      <c r="BF14" s="22">
        <f>((Data!$AJ$6*LN('Intermediate calculations'!BF4))+Data!$AK$6)</f>
        <v>1.8108398829429839E-2</v>
      </c>
      <c r="BG14" s="22">
        <f>((Data!$AJ$6*LN('Intermediate calculations'!BG4))+Data!$AK$6)</f>
        <v>1.8116255087451551E-2</v>
      </c>
      <c r="BH14" s="22">
        <f>((Data!$AJ$6*LN('Intermediate calculations'!BH4))+Data!$AK$6)</f>
        <v>1.8124338781028156E-2</v>
      </c>
      <c r="BI14" s="22">
        <f>((Data!$AJ$6*LN('Intermediate calculations'!BI4))+Data!$AK$6)</f>
        <v>1.813270767910273E-2</v>
      </c>
      <c r="BJ14" s="22">
        <f>((Data!$AJ$6*LN('Intermediate calculations'!BJ4))+Data!$AK$6)</f>
        <v>1.8141380238484623E-2</v>
      </c>
      <c r="BK14" s="22">
        <f>((Data!$AJ$6*LN('Intermediate calculations'!BK4))+Data!$AK$6)</f>
        <v>1.8150551601753048E-2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2858742.7002823409</v>
      </c>
      <c r="Z15" s="22">
        <f>((Data!$AJ$17*'Intermediate calculations'!Z12)+Data!$AK$17)</f>
        <v>2904045.8384861574</v>
      </c>
      <c r="AA15" s="22">
        <f>((Data!$AJ$17*'Intermediate calculations'!AA12)+Data!$AK$17)</f>
        <v>2940525.293412148</v>
      </c>
      <c r="AB15" s="22">
        <f>((Data!$AJ$17*'Intermediate calculations'!AB12)+Data!$AK$17)</f>
        <v>2971344.4379829401</v>
      </c>
      <c r="AC15" s="22">
        <f>((Data!$AJ$17*'Intermediate calculations'!AC12)+Data!$AK$17)</f>
        <v>2996370.1871155519</v>
      </c>
      <c r="AD15" s="22">
        <f>((Data!$AJ$17*'Intermediate calculations'!AD12)+Data!$AK$17)</f>
        <v>3026948.040955699</v>
      </c>
      <c r="AE15" s="22">
        <f>((Data!$AJ$17*'Intermediate calculations'!AE12)+Data!$AK$17)</f>
        <v>3058520.0755443498</v>
      </c>
      <c r="AF15" s="22">
        <f>((Data!$AJ$17*'Intermediate calculations'!AF12)+Data!$AK$17)</f>
        <v>3089684.3971669031</v>
      </c>
      <c r="AG15" s="22">
        <f>((Data!$AJ$17*'Intermediate calculations'!AG12)+Data!$AK$17)</f>
        <v>3007084.9748035502</v>
      </c>
      <c r="AH15" s="22">
        <f>((Data!$AJ$17*'Intermediate calculations'!AH12)+Data!$AK$17)</f>
        <v>3048215.635327111</v>
      </c>
      <c r="AI15" s="22">
        <f>((Data!$AJ$17*'Intermediate calculations'!AI12)+Data!$AK$17)</f>
        <v>3088718.3992519518</v>
      </c>
      <c r="AJ15" s="22">
        <f>((Data!$AJ$17*'Intermediate calculations'!AJ12)+Data!$AK$17)</f>
        <v>3130959.6566054868</v>
      </c>
      <c r="AK15" s="22">
        <f>((Data!$AJ$17*'Intermediate calculations'!AK12)+Data!$AK$17)</f>
        <v>3174825.8993130811</v>
      </c>
      <c r="AL15" s="22">
        <f>((Data!$AJ$17*'Intermediate calculations'!AL12)+Data!$AK$17)</f>
        <v>3218139.9633576907</v>
      </c>
      <c r="AM15" s="22">
        <f>((Data!$AJ$17*'Intermediate calculations'!AM12)+Data!$AK$17)</f>
        <v>3265489.5729405908</v>
      </c>
      <c r="AN15" s="22">
        <f>((Data!$AJ$17*'Intermediate calculations'!AN12)+Data!$AK$17)</f>
        <v>3313797.0296575138</v>
      </c>
      <c r="AO15" s="22">
        <f>((Data!$AJ$17*'Intermediate calculations'!AO12)+Data!$AK$17)</f>
        <v>3363752.1519495063</v>
      </c>
      <c r="AP15" s="22">
        <f>((Data!$AJ$17*'Intermediate calculations'!AP12)+Data!$AK$17)</f>
        <v>3414824.7770963721</v>
      </c>
      <c r="AQ15" s="22">
        <f>((Data!$AJ$17*'Intermediate calculations'!AQ12)+Data!$AK$17)</f>
        <v>3460056.1461220179</v>
      </c>
      <c r="AR15" s="22">
        <f>((Data!$AJ$17*'Intermediate calculations'!AR12)+Data!$AK$17)</f>
        <v>3513278.065233428</v>
      </c>
      <c r="AS15" s="22">
        <f>((Data!$AJ$17*'Intermediate calculations'!AS12)+Data!$AK$17)</f>
        <v>3567268.5414411556</v>
      </c>
      <c r="AT15" s="22">
        <f>((Data!$AJ$17*'Intermediate calculations'!AT12)+Data!$AK$17)</f>
        <v>3622177.9613760682</v>
      </c>
      <c r="AU15" s="22">
        <f>((Data!$AJ$17*'Intermediate calculations'!AU12)+Data!$AK$17)</f>
        <v>3675291.3834656691</v>
      </c>
      <c r="AV15" s="22">
        <f>((Data!$AJ$17*'Intermediate calculations'!AV12)+Data!$AK$17)</f>
        <v>3730687.4524723291</v>
      </c>
      <c r="AW15" s="22">
        <f>((Data!$AJ$17*'Intermediate calculations'!AW12)+Data!$AK$17)</f>
        <v>3788044.5028536096</v>
      </c>
      <c r="AX15" s="22">
        <f>((Data!$AJ$17*'Intermediate calculations'!AX12)+Data!$AK$17)</f>
        <v>3846769.7189382259</v>
      </c>
      <c r="AY15" s="22">
        <f>((Data!$AJ$17*'Intermediate calculations'!AY12)+Data!$AK$17)</f>
        <v>3904786.9567999691</v>
      </c>
      <c r="AZ15" s="22">
        <f>((Data!$AJ$17*'Intermediate calculations'!AZ12)+Data!$AK$17)</f>
        <v>3964220.0149294687</v>
      </c>
      <c r="BA15" s="22">
        <f>((Data!$AJ$17*'Intermediate calculations'!BA12)+Data!$AK$17)</f>
        <v>4026342.7576816594</v>
      </c>
      <c r="BB15" s="22">
        <f>((Data!$AJ$17*'Intermediate calculations'!BB12)+Data!$AK$17)</f>
        <v>4090527.7000131691</v>
      </c>
      <c r="BC15" s="22">
        <f>((Data!$AJ$17*'Intermediate calculations'!BC12)+Data!$AK$17)</f>
        <v>4156631.9302349892</v>
      </c>
      <c r="BD15" s="22">
        <f>((Data!$AJ$17*'Intermediate calculations'!BD12)+Data!$AK$17)</f>
        <v>4224755.8548943801</v>
      </c>
      <c r="BE15" s="22">
        <f>((Data!$AJ$17*'Intermediate calculations'!BE12)+Data!$AK$17)</f>
        <v>4294934.2388970256</v>
      </c>
      <c r="BF15" s="22">
        <f>((Data!$AJ$17*'Intermediate calculations'!BF12)+Data!$AK$17)</f>
        <v>4367699.6199178118</v>
      </c>
      <c r="BG15" s="22">
        <f>((Data!$AJ$17*'Intermediate calculations'!BG12)+Data!$AK$17)</f>
        <v>4436713.2449358525</v>
      </c>
      <c r="BH15" s="22">
        <f>((Data!$AJ$17*'Intermediate calculations'!BH12)+Data!$AK$17)</f>
        <v>4508048.5675843125</v>
      </c>
      <c r="BI15" s="22">
        <f>((Data!$AJ$17*'Intermediate calculations'!BI12)+Data!$AK$17)</f>
        <v>4582204.7660773285</v>
      </c>
      <c r="BJ15" s="22">
        <f>((Data!$AJ$17*'Intermediate calculations'!BJ12)+Data!$AK$17)</f>
        <v>4659451.0254087308</v>
      </c>
      <c r="BK15" s="22">
        <f>((Data!$AJ$17*'Intermediate calculations'!BK12)+Data!$AK$17)</f>
        <v>4741334.8036252344</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163476.93497135045</v>
      </c>
      <c r="Z18" s="22">
        <f t="shared" si="4"/>
        <v>165081.94433286911</v>
      </c>
      <c r="AA18" s="22">
        <f t="shared" si="4"/>
        <v>166736.38675052085</v>
      </c>
      <c r="AB18" s="22">
        <f t="shared" si="4"/>
        <v>168445.62915063897</v>
      </c>
      <c r="AC18" s="22">
        <f t="shared" si="4"/>
        <v>170211.89724637615</v>
      </c>
      <c r="AD18" s="22">
        <f t="shared" si="4"/>
        <v>172048.86159782251</v>
      </c>
      <c r="AE18" s="22">
        <f t="shared" si="4"/>
        <v>173910.93409080571</v>
      </c>
      <c r="AF18" s="22">
        <f t="shared" si="4"/>
        <v>175802.2131538892</v>
      </c>
      <c r="AG18" s="22">
        <f t="shared" si="4"/>
        <v>177611.31392168012</v>
      </c>
      <c r="AH18" s="22">
        <f t="shared" si="4"/>
        <v>179232.69802202217</v>
      </c>
      <c r="AI18" s="22">
        <f t="shared" si="4"/>
        <v>180762.371261872</v>
      </c>
      <c r="AJ18" s="22">
        <f t="shared" si="4"/>
        <v>182198.68167803629</v>
      </c>
      <c r="AK18" s="22">
        <f t="shared" si="4"/>
        <v>183611.44362389584</v>
      </c>
      <c r="AL18" s="22">
        <f t="shared" si="4"/>
        <v>184997.30727229812</v>
      </c>
      <c r="AM18" s="22">
        <f t="shared" si="4"/>
        <v>186359.61124489678</v>
      </c>
      <c r="AN18" s="22">
        <f t="shared" si="4"/>
        <v>187694.14400774741</v>
      </c>
      <c r="AO18" s="22">
        <f t="shared" si="4"/>
        <v>189000.42802135609</v>
      </c>
      <c r="AP18" s="22">
        <f t="shared" si="4"/>
        <v>190286.03161632249</v>
      </c>
      <c r="AQ18" s="22">
        <f t="shared" si="4"/>
        <v>191543.22641889655</v>
      </c>
      <c r="AR18" s="22">
        <f t="shared" si="4"/>
        <v>192784.81031867713</v>
      </c>
      <c r="AS18" s="22">
        <f t="shared" si="4"/>
        <v>194002.81497462143</v>
      </c>
      <c r="AT18" s="22">
        <f t="shared" si="4"/>
        <v>195196.55874311694</v>
      </c>
      <c r="AU18" s="22">
        <f t="shared" si="4"/>
        <v>196365.23460249393</v>
      </c>
      <c r="AV18" s="22">
        <f t="shared" si="4"/>
        <v>197512.12870839919</v>
      </c>
      <c r="AW18" s="22">
        <f t="shared" si="4"/>
        <v>198636.19607621615</v>
      </c>
      <c r="AX18" s="22">
        <f t="shared" si="4"/>
        <v>199736.13618169431</v>
      </c>
      <c r="AY18" s="22">
        <f t="shared" si="4"/>
        <v>200809.19753458301</v>
      </c>
      <c r="AZ18" s="22">
        <f t="shared" si="4"/>
        <v>201859.69046046844</v>
      </c>
      <c r="BA18" s="22">
        <f t="shared" si="4"/>
        <v>202888.25784608442</v>
      </c>
      <c r="BB18" s="22">
        <f t="shared" si="4"/>
        <v>203893.6781790446</v>
      </c>
      <c r="BC18" s="22">
        <f t="shared" si="4"/>
        <v>204875.22068106334</v>
      </c>
      <c r="BD18" s="22">
        <f t="shared" si="4"/>
        <v>205832.40784088822</v>
      </c>
      <c r="BE18" s="22">
        <f t="shared" si="4"/>
        <v>206764.83177710336</v>
      </c>
      <c r="BF18" s="22">
        <f t="shared" si="4"/>
        <v>207672.47163411888</v>
      </c>
      <c r="BG18" s="22">
        <f t="shared" si="4"/>
        <v>208548.54051262542</v>
      </c>
      <c r="BH18" s="22">
        <f t="shared" si="4"/>
        <v>209398.51565936735</v>
      </c>
      <c r="BI18" s="22">
        <f t="shared" si="4"/>
        <v>210222.38932612553</v>
      </c>
      <c r="BJ18" s="22">
        <f t="shared" si="4"/>
        <v>211019.53858714452</v>
      </c>
      <c r="BK18" s="22">
        <f t="shared" si="4"/>
        <v>211791.01779603414</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168481.56018826345</v>
      </c>
      <c r="Z19" s="22">
        <f>(((Data!$AJ$7*'Intermediate calculations'!Z4)+Data!$AK$7)*Drivers!AA4)</f>
        <v>171010.62353885011</v>
      </c>
      <c r="AA19" s="22">
        <f>(((Data!$AJ$7*'Intermediate calculations'!AA4)+Data!$AK$7)*Drivers!AB4)</f>
        <v>173617.58009901614</v>
      </c>
      <c r="AB19" s="22">
        <f>(((Data!$AJ$7*'Intermediate calculations'!AB4)+Data!$AK$7)*Drivers!AC4)</f>
        <v>176310.88670211105</v>
      </c>
      <c r="AC19" s="22">
        <f>(((Data!$AJ$7*'Intermediate calculations'!AC4)+Data!$AK$7)*Drivers!AD4)</f>
        <v>179094.05047382423</v>
      </c>
      <c r="AD19" s="22">
        <f>(((Data!$AJ$7*'Intermediate calculations'!AD4)+Data!$AK$7)*Drivers!AE4)</f>
        <v>181988.61254241012</v>
      </c>
      <c r="AE19" s="22">
        <f>(((Data!$AJ$7*'Intermediate calculations'!AE4)+Data!$AK$7)*Drivers!AF4)</f>
        <v>184922.73829335481</v>
      </c>
      <c r="AF19" s="22">
        <f>(((Data!$AJ$7*'Intermediate calculations'!AF4)+Data!$AK$7)*Drivers!AG4)</f>
        <v>187902.88574847646</v>
      </c>
      <c r="AG19" s="22">
        <f>(((Data!$AJ$7*'Intermediate calculations'!AG4)+Data!$AK$7)*Drivers!AH4)</f>
        <v>190753.54229854728</v>
      </c>
      <c r="AH19" s="22">
        <f>(((Data!$AJ$7*'Intermediate calculations'!AH4)+Data!$AK$7)*Drivers!AI4)</f>
        <v>193308.40783622794</v>
      </c>
      <c r="AI19" s="22">
        <f>(((Data!$AJ$7*'Intermediate calculations'!AI4)+Data!$AK$7)*Drivers!AJ4)</f>
        <v>195718.76170831796</v>
      </c>
      <c r="AJ19" s="22">
        <f>(((Data!$AJ$7*'Intermediate calculations'!AJ4)+Data!$AK$7)*Drivers!AK4)</f>
        <v>197982.00086484838</v>
      </c>
      <c r="AK19" s="22">
        <f>(((Data!$AJ$7*'Intermediate calculations'!AK4)+Data!$AK$7)*Drivers!AL4)</f>
        <v>200208.13396166477</v>
      </c>
      <c r="AL19" s="22">
        <f>(((Data!$AJ$7*'Intermediate calculations'!AL4)+Data!$AK$7)*Drivers!AM4)</f>
        <v>202391.88257155954</v>
      </c>
      <c r="AM19" s="22">
        <f>(((Data!$AJ$7*'Intermediate calculations'!AM4)+Data!$AK$7)*Drivers!AN4)</f>
        <v>204538.50746488589</v>
      </c>
      <c r="AN19" s="22">
        <f>(((Data!$AJ$7*'Intermediate calculations'!AN4)+Data!$AK$7)*Drivers!AO4)</f>
        <v>206641.37239614656</v>
      </c>
      <c r="AO19" s="22">
        <f>(((Data!$AJ$7*'Intermediate calculations'!AO4)+Data!$AK$7)*Drivers!AP4)</f>
        <v>208699.72489145468</v>
      </c>
      <c r="AP19" s="22">
        <f>(((Data!$AJ$7*'Intermediate calculations'!AP4)+Data!$AK$7)*Drivers!AQ4)</f>
        <v>210725.49060557829</v>
      </c>
      <c r="AQ19" s="22">
        <f>(((Data!$AJ$7*'Intermediate calculations'!AQ4)+Data!$AK$7)*Drivers!AR4)</f>
        <v>212706.49169876165</v>
      </c>
      <c r="AR19" s="22">
        <f>(((Data!$AJ$7*'Intermediate calculations'!AR4)+Data!$AK$7)*Drivers!AS4)</f>
        <v>214662.89420512607</v>
      </c>
      <c r="AS19" s="22">
        <f>(((Data!$AJ$7*'Intermediate calculations'!AS4)+Data!$AK$7)*Drivers!AT4)</f>
        <v>216582.14216096222</v>
      </c>
      <c r="AT19" s="22">
        <f>(((Data!$AJ$7*'Intermediate calculations'!AT4)+Data!$AK$7)*Drivers!AU4)</f>
        <v>218463.16147915268</v>
      </c>
      <c r="AU19" s="22">
        <f>(((Data!$AJ$7*'Intermediate calculations'!AU4)+Data!$AK$7)*Drivers!AV4)</f>
        <v>220304.68051046168</v>
      </c>
      <c r="AV19" s="22">
        <f>(((Data!$AJ$7*'Intermediate calculations'!AV4)+Data!$AK$7)*Drivers!AW4)</f>
        <v>222111.8773529176</v>
      </c>
      <c r="AW19" s="22">
        <f>(((Data!$AJ$7*'Intermediate calculations'!AW4)+Data!$AK$7)*Drivers!AX4)</f>
        <v>223883.10539164153</v>
      </c>
      <c r="AX19" s="22">
        <f>(((Data!$AJ$7*'Intermediate calculations'!AX4)+Data!$AK$7)*Drivers!AY4)</f>
        <v>225616.31534997659</v>
      </c>
      <c r="AY19" s="22">
        <f>(((Data!$AJ$7*'Intermediate calculations'!AY4)+Data!$AK$7)*Drivers!AZ4)</f>
        <v>227307.17161884837</v>
      </c>
      <c r="AZ19" s="22">
        <f>(((Data!$AJ$7*'Intermediate calculations'!AZ4)+Data!$AK$7)*Drivers!BA4)</f>
        <v>228962.46611282785</v>
      </c>
      <c r="BA19" s="22">
        <f>(((Data!$AJ$7*'Intermediate calculations'!BA4)+Data!$AK$7)*Drivers!BB4)</f>
        <v>230583.21184860886</v>
      </c>
      <c r="BB19" s="22">
        <f>(((Data!$AJ$7*'Intermediate calculations'!BB4)+Data!$AK$7)*Drivers!BC4)</f>
        <v>232167.48405099541</v>
      </c>
      <c r="BC19" s="22">
        <f>(((Data!$AJ$7*'Intermediate calculations'!BC4)+Data!$AK$7)*Drivers!BD4)</f>
        <v>233714.1312098318</v>
      </c>
      <c r="BD19" s="22">
        <f>(((Data!$AJ$7*'Intermediate calculations'!BD4)+Data!$AK$7)*Drivers!BE4)</f>
        <v>235222.40089573234</v>
      </c>
      <c r="BE19" s="22">
        <f>(((Data!$AJ$7*'Intermediate calculations'!BE4)+Data!$AK$7)*Drivers!BF4)</f>
        <v>236691.65039721821</v>
      </c>
      <c r="BF19" s="22">
        <f>(((Data!$AJ$7*'Intermediate calculations'!BF4)+Data!$AK$7)*Drivers!BG4)</f>
        <v>238121.8468514854</v>
      </c>
      <c r="BG19" s="22">
        <f>(((Data!$AJ$7*'Intermediate calculations'!BG4)+Data!$AK$7)*Drivers!BH4)</f>
        <v>239502.29592944216</v>
      </c>
      <c r="BH19" s="22">
        <f>(((Data!$AJ$7*'Intermediate calculations'!BH4)+Data!$AK$7)*Drivers!BI4)</f>
        <v>240841.62829975341</v>
      </c>
      <c r="BI19" s="22">
        <f>(((Data!$AJ$7*'Intermediate calculations'!BI4)+Data!$AK$7)*Drivers!BJ4)</f>
        <v>242139.83175330827</v>
      </c>
      <c r="BJ19" s="22">
        <f>(((Data!$AJ$7*'Intermediate calculations'!BJ4)+Data!$AK$7)*Drivers!BK4)</f>
        <v>243395.92472654974</v>
      </c>
      <c r="BK19" s="22">
        <f>(((Data!$AJ$7*'Intermediate calculations'!BK4)+Data!$AK$7)*Drivers!BL4)</f>
        <v>244611.56859737186</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3.2198789557648481E-3</v>
      </c>
      <c r="Z20" s="22">
        <f>Z19/Drivers!AA4</f>
        <v>3.2202730309809397E-3</v>
      </c>
      <c r="AA20" s="22">
        <f>AA19/Drivers!AB4</f>
        <v>3.2203665684553151E-3</v>
      </c>
      <c r="AB20" s="22">
        <f>AB19/Drivers!AC4</f>
        <v>3.2202612617559462E-3</v>
      </c>
      <c r="AC20" s="22">
        <f>AC19/Drivers!AD4</f>
        <v>3.2199612038597402E-3</v>
      </c>
      <c r="AD20" s="22">
        <f>AD19/Drivers!AE4</f>
        <v>3.2197866288740107E-3</v>
      </c>
      <c r="AE20" s="22">
        <f>AE19/Drivers!AF4</f>
        <v>3.21963117741273E-3</v>
      </c>
      <c r="AF20" s="22">
        <f>AF19/Drivers!AG4</f>
        <v>3.219453734430589E-3</v>
      </c>
      <c r="AG20" s="22">
        <f>AG19/Drivers!AH4</f>
        <v>3.2162831837720118E-3</v>
      </c>
      <c r="AH20" s="22">
        <f>AH19/Drivers!AI4</f>
        <v>3.21655983826084E-3</v>
      </c>
      <c r="AI20" s="22">
        <f>AI19/Drivers!AJ4</f>
        <v>3.2168585094597447E-3</v>
      </c>
      <c r="AJ20" s="22">
        <f>AJ19/Drivers!AK4</f>
        <v>3.2172408260606744E-3</v>
      </c>
      <c r="AK20" s="22">
        <f>AK19/Drivers!AL4</f>
        <v>3.2176675706279737E-3</v>
      </c>
      <c r="AL20" s="22">
        <f>AL19/Drivers!AM4</f>
        <v>3.2180843097649576E-3</v>
      </c>
      <c r="AM20" s="22">
        <f>AM19/Drivers!AN4</f>
        <v>3.21860445748769E-3</v>
      </c>
      <c r="AN20" s="22">
        <f>AN19/Drivers!AO4</f>
        <v>3.2191511935996033E-3</v>
      </c>
      <c r="AO20" s="22">
        <f>AO19/Drivers!AP4</f>
        <v>3.2197412045989427E-3</v>
      </c>
      <c r="AP20" s="22">
        <f>AP19/Drivers!AQ4</f>
        <v>3.2203570952620449E-3</v>
      </c>
      <c r="AQ20" s="22">
        <f>AQ19/Drivers!AR4</f>
        <v>3.2208350161560466E-3</v>
      </c>
      <c r="AR20" s="22">
        <f>AR19/Drivers!AS4</f>
        <v>3.2215021649891593E-3</v>
      </c>
      <c r="AS20" s="22">
        <f>AS19/Drivers!AT4</f>
        <v>3.2221872151706704E-3</v>
      </c>
      <c r="AT20" s="22">
        <f>AT19/Drivers!AU4</f>
        <v>3.2228939313089272E-3</v>
      </c>
      <c r="AU20" s="22">
        <f>AU19/Drivers!AV4</f>
        <v>3.2235594684725277E-3</v>
      </c>
      <c r="AV20" s="22">
        <f>AV19/Drivers!AW4</f>
        <v>3.2242775933477423E-3</v>
      </c>
      <c r="AW20" s="22">
        <f>AW19/Drivers!AX4</f>
        <v>3.2250405935946168E-3</v>
      </c>
      <c r="AX20" s="22">
        <f>AX19/Drivers!AY4</f>
        <v>3.2258350230908559E-3</v>
      </c>
      <c r="AY20" s="22">
        <f>AY19/Drivers!AZ4</f>
        <v>3.2266151395756158E-3</v>
      </c>
      <c r="AZ20" s="22">
        <f>AZ19/Drivers!BA4</f>
        <v>3.2274271249228682E-3</v>
      </c>
      <c r="BA20" s="22">
        <f>BA19/Drivers!BB4</f>
        <v>3.2282987662566524E-3</v>
      </c>
      <c r="BB20" s="22">
        <f>BB19/Drivers!BC4</f>
        <v>3.2292160413873159E-3</v>
      </c>
      <c r="BC20" s="22">
        <f>BC19/Drivers!BD4</f>
        <v>3.2301757677611113E-3</v>
      </c>
      <c r="BD20" s="22">
        <f>BD19/Drivers!BE4</f>
        <v>3.2311800947370148E-3</v>
      </c>
      <c r="BE20" s="22">
        <f>BE19/Drivers!BF4</f>
        <v>3.2322297188170676E-3</v>
      </c>
      <c r="BF20" s="22">
        <f>BF19/Drivers!BG4</f>
        <v>3.2333359461835759E-3</v>
      </c>
      <c r="BG20" s="22">
        <f>BG19/Drivers!BH4</f>
        <v>3.2343656020562173E-3</v>
      </c>
      <c r="BH20" s="22">
        <f>BH19/Drivers!BI4</f>
        <v>3.2354476539237019E-3</v>
      </c>
      <c r="BI20" s="22">
        <f>BI19/Drivers!BJ4</f>
        <v>3.2365925423406736E-3</v>
      </c>
      <c r="BJ20" s="22">
        <f>BJ19/Drivers!BK4</f>
        <v>3.2378060354677938E-3</v>
      </c>
      <c r="BK20" s="22">
        <f>BK19/Drivers!BL4</f>
        <v>3.2391199913269246E-3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3.2198789557648482</v>
      </c>
      <c r="Z21" s="22">
        <f t="shared" ref="Z21:BK21" si="7">Z20*1000</f>
        <v>3.2202730309809398</v>
      </c>
      <c r="AA21" s="22">
        <f t="shared" si="7"/>
        <v>3.2203665684553151</v>
      </c>
      <c r="AB21" s="22">
        <f t="shared" si="7"/>
        <v>3.2202612617559461</v>
      </c>
      <c r="AC21" s="22">
        <f t="shared" si="7"/>
        <v>3.2199612038597403</v>
      </c>
      <c r="AD21" s="22">
        <f t="shared" si="7"/>
        <v>3.2197866288740107</v>
      </c>
      <c r="AE21" s="22">
        <f t="shared" si="7"/>
        <v>3.21963117741273</v>
      </c>
      <c r="AF21" s="22">
        <f t="shared" si="7"/>
        <v>3.2194537344305889</v>
      </c>
      <c r="AG21" s="22">
        <f t="shared" si="7"/>
        <v>3.2162831837720116</v>
      </c>
      <c r="AH21" s="22">
        <f t="shared" si="7"/>
        <v>3.21655983826084</v>
      </c>
      <c r="AI21" s="22">
        <f t="shared" si="7"/>
        <v>3.2168585094597448</v>
      </c>
      <c r="AJ21" s="22">
        <f t="shared" si="7"/>
        <v>3.2172408260606744</v>
      </c>
      <c r="AK21" s="22">
        <f t="shared" si="7"/>
        <v>3.2176675706279738</v>
      </c>
      <c r="AL21" s="22">
        <f t="shared" si="7"/>
        <v>3.2180843097649574</v>
      </c>
      <c r="AM21" s="22">
        <f t="shared" si="7"/>
        <v>3.21860445748769</v>
      </c>
      <c r="AN21" s="22">
        <f t="shared" si="7"/>
        <v>3.2191511935996031</v>
      </c>
      <c r="AO21" s="22">
        <f t="shared" si="7"/>
        <v>3.2197412045989426</v>
      </c>
      <c r="AP21" s="22">
        <f t="shared" si="7"/>
        <v>3.2203570952620448</v>
      </c>
      <c r="AQ21" s="22">
        <f t="shared" si="7"/>
        <v>3.2208350161560464</v>
      </c>
      <c r="AR21" s="22">
        <f t="shared" si="7"/>
        <v>3.2215021649891593</v>
      </c>
      <c r="AS21" s="22">
        <f t="shared" si="7"/>
        <v>3.2221872151706705</v>
      </c>
      <c r="AT21" s="22">
        <f t="shared" si="7"/>
        <v>3.2228939313089273</v>
      </c>
      <c r="AU21" s="22">
        <f t="shared" si="7"/>
        <v>3.2235594684725277</v>
      </c>
      <c r="AV21" s="22">
        <f t="shared" si="7"/>
        <v>3.2242775933477423</v>
      </c>
      <c r="AW21" s="22">
        <f t="shared" si="7"/>
        <v>3.2250405935946169</v>
      </c>
      <c r="AX21" s="22">
        <f t="shared" si="7"/>
        <v>3.2258350230908559</v>
      </c>
      <c r="AY21" s="22">
        <f t="shared" si="7"/>
        <v>3.2266151395756157</v>
      </c>
      <c r="AZ21" s="22">
        <f t="shared" si="7"/>
        <v>3.2274271249228681</v>
      </c>
      <c r="BA21" s="22">
        <f t="shared" si="7"/>
        <v>3.2282987662566525</v>
      </c>
      <c r="BB21" s="22">
        <f t="shared" si="7"/>
        <v>3.2292160413873159</v>
      </c>
      <c r="BC21" s="22">
        <f t="shared" si="7"/>
        <v>3.2301757677611111</v>
      </c>
      <c r="BD21" s="22">
        <f t="shared" si="7"/>
        <v>3.2311800947370148</v>
      </c>
      <c r="BE21" s="22">
        <f t="shared" si="7"/>
        <v>3.2322297188170674</v>
      </c>
      <c r="BF21" s="22">
        <f t="shared" si="7"/>
        <v>3.2333359461835758</v>
      </c>
      <c r="BG21" s="22">
        <f t="shared" si="7"/>
        <v>3.2343656020562173</v>
      </c>
      <c r="BH21" s="22">
        <f t="shared" si="7"/>
        <v>3.235447653923702</v>
      </c>
      <c r="BI21" s="22">
        <f t="shared" si="7"/>
        <v>3.2365925423406736</v>
      </c>
      <c r="BJ21" s="22">
        <f t="shared" si="7"/>
        <v>3.237806035467794</v>
      </c>
      <c r="BK21" s="22">
        <f t="shared" si="7"/>
        <v>3.2391199913269246</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10754.142139676393</v>
      </c>
      <c r="Z22" s="22">
        <f>((Data!$AJ$8*'Intermediate calculations'!Z4)+Data!$AK$8)*Drivers!AA4</f>
        <v>10915.571715245753</v>
      </c>
      <c r="AA22" s="22">
        <f>((Data!$AJ$8*'Intermediate calculations'!AA4)+Data!$AK$8)*Drivers!AB4</f>
        <v>11081.973197809544</v>
      </c>
      <c r="AB22" s="22">
        <f>((Data!$AJ$8*'Intermediate calculations'!AB4)+Data!$AK$8)*Drivers!AC4</f>
        <v>11253.886385241132</v>
      </c>
      <c r="AC22" s="22">
        <f>((Data!$AJ$8*'Intermediate calculations'!AC4)+Data!$AK$8)*Drivers!AD4</f>
        <v>11431.535136627082</v>
      </c>
      <c r="AD22" s="22">
        <f>((Data!$AJ$8*'Intermediate calculations'!AD4)+Data!$AK$8)*Drivers!AE4</f>
        <v>11616.294417600648</v>
      </c>
      <c r="AE22" s="22">
        <f>((Data!$AJ$8*'Intermediate calculations'!AE4)+Data!$AK$8)*Drivers!AF4</f>
        <v>11803.579040001372</v>
      </c>
      <c r="AF22" s="22">
        <f>((Data!$AJ$8*'Intermediate calculations'!AF4)+Data!$AK$8)*Drivers!AG4</f>
        <v>11993.801217987862</v>
      </c>
      <c r="AG22" s="22">
        <f>((Data!$AJ$8*'Intermediate calculations'!AG4)+Data!$AK$8)*Drivers!AH4</f>
        <v>12175.758019056211</v>
      </c>
      <c r="AH22" s="22">
        <f>((Data!$AJ$8*'Intermediate calculations'!AH4)+Data!$AK$8)*Drivers!AI4</f>
        <v>12338.834542737955</v>
      </c>
      <c r="AI22" s="22">
        <f>((Data!$AJ$8*'Intermediate calculations'!AI4)+Data!$AK$8)*Drivers!AJ4</f>
        <v>12492.686917552215</v>
      </c>
      <c r="AJ22" s="22">
        <f>((Data!$AJ$8*'Intermediate calculations'!AJ4)+Data!$AK$8)*Drivers!AK4</f>
        <v>12637.148991373302</v>
      </c>
      <c r="AK22" s="22">
        <f>((Data!$AJ$8*'Intermediate calculations'!AK4)+Data!$AK$8)*Drivers!AL4</f>
        <v>12779.242593297755</v>
      </c>
      <c r="AL22" s="22">
        <f>((Data!$AJ$8*'Intermediate calculations'!AL4)+Data!$AK$8)*Drivers!AM4</f>
        <v>12918.630802439975</v>
      </c>
      <c r="AM22" s="22">
        <f>((Data!$AJ$8*'Intermediate calculations'!AM4)+Data!$AK$8)*Drivers!AN4</f>
        <v>13055.649412652294</v>
      </c>
      <c r="AN22" s="22">
        <f>((Data!$AJ$8*'Intermediate calculations'!AN4)+Data!$AK$8)*Drivers!AO4</f>
        <v>13189.87483379659</v>
      </c>
      <c r="AO22" s="22">
        <f>((Data!$AJ$8*'Intermediate calculations'!AO4)+Data!$AK$8)*Drivers!AP4</f>
        <v>13321.259035624769</v>
      </c>
      <c r="AP22" s="22">
        <f>((Data!$AJ$8*'Intermediate calculations'!AP4)+Data!$AK$8)*Drivers!AQ4</f>
        <v>13450.5632301433</v>
      </c>
      <c r="AQ22" s="22">
        <f>((Data!$AJ$8*'Intermediate calculations'!AQ4)+Data!$AK$8)*Drivers!AR4</f>
        <v>13577.010108431597</v>
      </c>
      <c r="AR22" s="22">
        <f>((Data!$AJ$8*'Intermediate calculations'!AR4)+Data!$AK$8)*Drivers!AS4</f>
        <v>13701.886864156986</v>
      </c>
      <c r="AS22" s="22">
        <f>((Data!$AJ$8*'Intermediate calculations'!AS4)+Data!$AK$8)*Drivers!AT4</f>
        <v>13824.392052827379</v>
      </c>
      <c r="AT22" s="22">
        <f>((Data!$AJ$8*'Intermediate calculations'!AT4)+Data!$AK$8)*Drivers!AU4</f>
        <v>13944.457115690599</v>
      </c>
      <c r="AU22" s="22">
        <f>((Data!$AJ$8*'Intermediate calculations'!AU4)+Data!$AK$8)*Drivers!AV4</f>
        <v>14062.000883646493</v>
      </c>
      <c r="AV22" s="22">
        <f>((Data!$AJ$8*'Intermediate calculations'!AV4)+Data!$AK$8)*Drivers!AW4</f>
        <v>14177.353873590488</v>
      </c>
      <c r="AW22" s="22">
        <f>((Data!$AJ$8*'Intermediate calculations'!AW4)+Data!$AK$8)*Drivers!AX4</f>
        <v>14290.410982445208</v>
      </c>
      <c r="AX22" s="22">
        <f>((Data!$AJ$8*'Intermediate calculations'!AX4)+Data!$AK$8)*Drivers!AY4</f>
        <v>14401.041405317659</v>
      </c>
      <c r="AY22" s="22">
        <f>((Data!$AJ$8*'Intermediate calculations'!AY4)+Data!$AK$8)*Drivers!AZ4</f>
        <v>14508.96840120309</v>
      </c>
      <c r="AZ22" s="22">
        <f>((Data!$AJ$8*'Intermediate calculations'!AZ4)+Data!$AK$8)*Drivers!BA4</f>
        <v>14614.625496563485</v>
      </c>
      <c r="BA22" s="22">
        <f>((Data!$AJ$8*'Intermediate calculations'!BA4)+Data!$AK$8)*Drivers!BB4</f>
        <v>14718.077352038867</v>
      </c>
      <c r="BB22" s="22">
        <f>((Data!$AJ$8*'Intermediate calculations'!BB4)+Data!$AK$8)*Drivers!BC4</f>
        <v>14819.20110963801</v>
      </c>
      <c r="BC22" s="22">
        <f>((Data!$AJ$8*'Intermediate calculations'!BC4)+Data!$AK$8)*Drivers!BD4</f>
        <v>14917.923268712671</v>
      </c>
      <c r="BD22" s="22">
        <f>((Data!$AJ$8*'Intermediate calculations'!BD4)+Data!$AK$8)*Drivers!BE4</f>
        <v>15014.19580185526</v>
      </c>
      <c r="BE22" s="22">
        <f>((Data!$AJ$8*'Intermediate calculations'!BE4)+Data!$AK$8)*Drivers!BF4</f>
        <v>15107.977684928826</v>
      </c>
      <c r="BF22" s="22">
        <f>((Data!$AJ$8*'Intermediate calculations'!BF4)+Data!$AK$8)*Drivers!BG4</f>
        <v>15199.266820307583</v>
      </c>
      <c r="BG22" s="22">
        <f>((Data!$AJ$8*'Intermediate calculations'!BG4)+Data!$AK$8)*Drivers!BH4</f>
        <v>15287.380591240995</v>
      </c>
      <c r="BH22" s="22">
        <f>((Data!$AJ$8*'Intermediate calculations'!BH4)+Data!$AK$8)*Drivers!BI4</f>
        <v>15372.869891473629</v>
      </c>
      <c r="BI22" s="22">
        <f>((Data!$AJ$8*'Intermediate calculations'!BI4)+Data!$AK$8)*Drivers!BJ4</f>
        <v>15455.733941700533</v>
      </c>
      <c r="BJ22" s="22">
        <f>((Data!$AJ$8*'Intermediate calculations'!BJ4)+Data!$AK$8)*Drivers!BK4</f>
        <v>15535.910088928713</v>
      </c>
      <c r="BK22" s="22">
        <f>((Data!$AJ$8*'Intermediate calculations'!BK4)+Data!$AK$8)*Drivers!BL4</f>
        <v>15613.504378555655</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2.0552418866584139E-4</v>
      </c>
      <c r="Z23" s="22">
        <f>Z22/Drivers!AA4</f>
        <v>2.0554934240303872E-4</v>
      </c>
      <c r="AA23" s="22">
        <f>AA22/Drivers!AB4</f>
        <v>2.0555531288012654E-4</v>
      </c>
      <c r="AB23" s="22">
        <f>AB22/Drivers!AC4</f>
        <v>2.0554859117591148E-4</v>
      </c>
      <c r="AC23" s="22">
        <f>AC22/Drivers!AD4</f>
        <v>2.055294385442388E-4</v>
      </c>
      <c r="AD23" s="22">
        <f>AD22/Drivers!AE4</f>
        <v>2.0551829546004328E-4</v>
      </c>
      <c r="AE23" s="22">
        <f>AE22/Drivers!AF4</f>
        <v>2.0550837302634451E-4</v>
      </c>
      <c r="AF23" s="22">
        <f>AF22/Drivers!AG4</f>
        <v>2.0549704687854829E-4</v>
      </c>
      <c r="AG23" s="22">
        <f>AG22/Drivers!AH4</f>
        <v>2.0529467130459654E-4</v>
      </c>
      <c r="AH23" s="22">
        <f>AH22/Drivers!AI4</f>
        <v>2.0531233010175577E-4</v>
      </c>
      <c r="AI23" s="22">
        <f>AI22/Drivers!AJ4</f>
        <v>2.0533139422083483E-4</v>
      </c>
      <c r="AJ23" s="22">
        <f>AJ22/Drivers!AK4</f>
        <v>2.0535579740812819E-4</v>
      </c>
      <c r="AK23" s="22">
        <f>AK22/Drivers!AL4</f>
        <v>2.0538303642306219E-4</v>
      </c>
      <c r="AL23" s="22">
        <f>AL22/Drivers!AM4</f>
        <v>2.0540963679350799E-4</v>
      </c>
      <c r="AM23" s="22">
        <f>AM22/Drivers!AN4</f>
        <v>2.0544283771198026E-4</v>
      </c>
      <c r="AN23" s="22">
        <f>AN22/Drivers!AO4</f>
        <v>2.0547773576167684E-4</v>
      </c>
      <c r="AO23" s="22">
        <f>AO22/Drivers!AP4</f>
        <v>2.0551539603823042E-4</v>
      </c>
      <c r="AP23" s="22">
        <f>AP22/Drivers!AQ4</f>
        <v>2.055547082082157E-4</v>
      </c>
      <c r="AQ23" s="22">
        <f>AQ22/Drivers!AR4</f>
        <v>2.0558521379719451E-4</v>
      </c>
      <c r="AR23" s="22">
        <f>AR22/Drivers!AS4</f>
        <v>2.0562779776526552E-4</v>
      </c>
      <c r="AS23" s="22">
        <f>AS22/Drivers!AT4</f>
        <v>2.0567152437259603E-4</v>
      </c>
      <c r="AT23" s="22">
        <f>AT22/Drivers!AU4</f>
        <v>2.0571663391333583E-4</v>
      </c>
      <c r="AU23" s="22">
        <f>AU22/Drivers!AV4</f>
        <v>2.0575911500888479E-4</v>
      </c>
      <c r="AV23" s="22">
        <f>AV22/Drivers!AW4</f>
        <v>2.0580495276687722E-4</v>
      </c>
      <c r="AW23" s="22">
        <f>AW22/Drivers!AX4</f>
        <v>2.0585365491029476E-4</v>
      </c>
      <c r="AX23" s="22">
        <f>AX22/Drivers!AY4</f>
        <v>2.0590436317601213E-4</v>
      </c>
      <c r="AY23" s="22">
        <f>AY22/Drivers!AZ4</f>
        <v>2.0595415784525211E-4</v>
      </c>
      <c r="AZ23" s="22">
        <f>AZ22/Drivers!BA4</f>
        <v>2.0600598669720443E-4</v>
      </c>
      <c r="BA23" s="22">
        <f>BA22/Drivers!BB4</f>
        <v>2.0606162337808426E-4</v>
      </c>
      <c r="BB23" s="22">
        <f>BB22/Drivers!BC4</f>
        <v>2.0612017285450961E-4</v>
      </c>
      <c r="BC23" s="22">
        <f>BC22/Drivers!BD4</f>
        <v>2.0618143198475184E-4</v>
      </c>
      <c r="BD23" s="22">
        <f>BD22/Drivers!BE4</f>
        <v>2.0624553796193718E-4</v>
      </c>
      <c r="BE23" s="22">
        <f>BE22/Drivers!BF4</f>
        <v>2.0631253524364267E-4</v>
      </c>
      <c r="BF23" s="22">
        <f>BF22/Drivers!BG4</f>
        <v>2.0638314550107937E-4</v>
      </c>
      <c r="BG23" s="22">
        <f>BG22/Drivers!BH4</f>
        <v>2.0644886821635436E-4</v>
      </c>
      <c r="BH23" s="22">
        <f>BH22/Drivers!BI4</f>
        <v>2.0651793535683211E-4</v>
      </c>
      <c r="BI23" s="22">
        <f>BI22/Drivers!BJ4</f>
        <v>2.0659101334089412E-4</v>
      </c>
      <c r="BJ23" s="22">
        <f>BJ22/Drivers!BK4</f>
        <v>2.0666847034900819E-4</v>
      </c>
      <c r="BK23" s="22">
        <f>BK22/Drivers!BL4</f>
        <v>2.0675233987193142E-4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0.20552418866584138</v>
      </c>
      <c r="Z24" s="22">
        <f t="shared" ref="Z24" si="10">Z23*1000</f>
        <v>0.20554934240303871</v>
      </c>
      <c r="AA24" s="22">
        <f t="shared" ref="AA24" si="11">AA23*1000</f>
        <v>0.20555531288012655</v>
      </c>
      <c r="AB24" s="22">
        <f t="shared" ref="AB24" si="12">AB23*1000</f>
        <v>0.20554859117591148</v>
      </c>
      <c r="AC24" s="22">
        <f t="shared" ref="AC24" si="13">AC23*1000</f>
        <v>0.2055294385442388</v>
      </c>
      <c r="AD24" s="22">
        <f t="shared" ref="AD24" si="14">AD23*1000</f>
        <v>0.20551829546004327</v>
      </c>
      <c r="AE24" s="22">
        <f t="shared" ref="AE24" si="15">AE23*1000</f>
        <v>0.2055083730263445</v>
      </c>
      <c r="AF24" s="22">
        <f t="shared" ref="AF24" si="16">AF23*1000</f>
        <v>0.20549704687854828</v>
      </c>
      <c r="AG24" s="22">
        <f t="shared" ref="AG24" si="17">AG23*1000</f>
        <v>0.20529467130459653</v>
      </c>
      <c r="AH24" s="22">
        <f t="shared" ref="AH24" si="18">AH23*1000</f>
        <v>0.20531233010175579</v>
      </c>
      <c r="AI24" s="22">
        <f t="shared" ref="AI24" si="19">AI23*1000</f>
        <v>0.20533139422083482</v>
      </c>
      <c r="AJ24" s="22">
        <f t="shared" ref="AJ24" si="20">AJ23*1000</f>
        <v>0.2053557974081282</v>
      </c>
      <c r="AK24" s="22">
        <f t="shared" ref="AK24" si="21">AK23*1000</f>
        <v>0.20538303642306219</v>
      </c>
      <c r="AL24" s="22">
        <f t="shared" ref="AL24" si="22">AL23*1000</f>
        <v>0.20540963679350799</v>
      </c>
      <c r="AM24" s="22">
        <f t="shared" ref="AM24" si="23">AM23*1000</f>
        <v>0.20544283771198027</v>
      </c>
      <c r="AN24" s="22">
        <f t="shared" ref="AN24" si="24">AN23*1000</f>
        <v>0.20547773576167686</v>
      </c>
      <c r="AO24" s="22">
        <f t="shared" ref="AO24" si="25">AO23*1000</f>
        <v>0.20551539603823044</v>
      </c>
      <c r="AP24" s="22">
        <f t="shared" ref="AP24" si="26">AP23*1000</f>
        <v>0.2055547082082157</v>
      </c>
      <c r="AQ24" s="22">
        <f t="shared" ref="AQ24" si="27">AQ23*1000</f>
        <v>0.20558521379719452</v>
      </c>
      <c r="AR24" s="22">
        <f t="shared" ref="AR24" si="28">AR23*1000</f>
        <v>0.20562779776526552</v>
      </c>
      <c r="AS24" s="22">
        <f t="shared" ref="AS24" si="29">AS23*1000</f>
        <v>0.20567152437259603</v>
      </c>
      <c r="AT24" s="22">
        <f t="shared" ref="AT24" si="30">AT23*1000</f>
        <v>0.20571663391333583</v>
      </c>
      <c r="AU24" s="22">
        <f t="shared" ref="AU24" si="31">AU23*1000</f>
        <v>0.20575911500888477</v>
      </c>
      <c r="AV24" s="22">
        <f t="shared" ref="AV24" si="32">AV23*1000</f>
        <v>0.20580495276687721</v>
      </c>
      <c r="AW24" s="22">
        <f t="shared" ref="AW24" si="33">AW23*1000</f>
        <v>0.20585365491029475</v>
      </c>
      <c r="AX24" s="22">
        <f t="shared" ref="AX24" si="34">AX23*1000</f>
        <v>0.20590436317601213</v>
      </c>
      <c r="AY24" s="22">
        <f t="shared" ref="AY24" si="35">AY23*1000</f>
        <v>0.20595415784525212</v>
      </c>
      <c r="AZ24" s="22">
        <f t="shared" ref="AZ24" si="36">AZ23*1000</f>
        <v>0.20600598669720444</v>
      </c>
      <c r="BA24" s="22">
        <f t="shared" ref="BA24" si="37">BA23*1000</f>
        <v>0.20606162337808426</v>
      </c>
      <c r="BB24" s="22">
        <f t="shared" ref="BB24" si="38">BB23*1000</f>
        <v>0.20612017285450962</v>
      </c>
      <c r="BC24" s="22">
        <f t="shared" ref="BC24" si="39">BC23*1000</f>
        <v>0.20618143198475183</v>
      </c>
      <c r="BD24" s="22">
        <f t="shared" ref="BD24" si="40">BD23*1000</f>
        <v>0.20624553796193718</v>
      </c>
      <c r="BE24" s="22">
        <f t="shared" ref="BE24" si="41">BE23*1000</f>
        <v>0.20631253524364268</v>
      </c>
      <c r="BF24" s="22">
        <f t="shared" ref="BF24" si="42">BF23*1000</f>
        <v>0.20638314550107936</v>
      </c>
      <c r="BG24" s="22">
        <f t="shared" ref="BG24" si="43">BG23*1000</f>
        <v>0.20644886821635436</v>
      </c>
      <c r="BH24" s="22">
        <f t="shared" ref="BH24" si="44">BH23*1000</f>
        <v>0.20651793535683211</v>
      </c>
      <c r="BI24" s="22">
        <f t="shared" ref="BI24" si="45">BI23*1000</f>
        <v>0.20659101334089411</v>
      </c>
      <c r="BJ24" s="22">
        <f t="shared" ref="BJ24" si="46">BJ23*1000</f>
        <v>0.20666847034900818</v>
      </c>
      <c r="BK24" s="22">
        <f t="shared" ref="BK24" si="47">BK23*1000</f>
        <v>0.20675233987193142</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3.4254031444306898</v>
      </c>
      <c r="Z26" s="53">
        <f>(Z19+Z22)*ttokg/Drivers!AA4</f>
        <v>3.4258223733839781</v>
      </c>
      <c r="AA26" s="53">
        <f>(AA19+AA22)*ttokg/Drivers!AB4</f>
        <v>3.4259218813354413</v>
      </c>
      <c r="AB26" s="53">
        <f>(AB19+AB22)*ttokg/Drivers!AC4</f>
        <v>3.4258098529318577</v>
      </c>
      <c r="AC26" s="53">
        <f>(AC19+AC22)*ttokg/Drivers!AD4</f>
        <v>3.4254906424039788</v>
      </c>
      <c r="AD26" s="53">
        <f>(AD19+AD22)*ttokg/Drivers!AE4</f>
        <v>3.4253049243340539</v>
      </c>
      <c r="AE26" s="53">
        <f>(AE19+AE22)*ttokg/Drivers!AF4</f>
        <v>3.4251395504390745</v>
      </c>
      <c r="AF26" s="53">
        <f>(AF19+AF22)*ttokg/Drivers!AG4</f>
        <v>3.4249507813091378</v>
      </c>
      <c r="AG26" s="53">
        <f>(AG19+AG22)*ttokg/Drivers!AH4</f>
        <v>3.4215778550766078</v>
      </c>
      <c r="AH26" s="53">
        <f>(AH19+AH22)*ttokg/Drivers!AI4</f>
        <v>3.4218721683625954</v>
      </c>
      <c r="AI26" s="53">
        <f>(AI19+AI22)*ttokg/Drivers!AJ4</f>
        <v>3.4221899036805792</v>
      </c>
      <c r="AJ26" s="53">
        <f>(AJ19+AJ22)*ttokg/Drivers!AK4</f>
        <v>3.4225966234688028</v>
      </c>
      <c r="AK26" s="53">
        <f>(AK19+AK22)*ttokg/Drivers!AL4</f>
        <v>3.423050607051036</v>
      </c>
      <c r="AL26" s="53">
        <f>(AL19+AL22)*ttokg/Drivers!AM4</f>
        <v>3.4234939465584655</v>
      </c>
      <c r="AM26" s="53">
        <f>(AM19+AM22)*ttokg/Drivers!AN4</f>
        <v>3.4240472951996708</v>
      </c>
      <c r="AN26" s="53">
        <f>(AN19+AN22)*ttokg/Drivers!AO4</f>
        <v>3.4246289293612797</v>
      </c>
      <c r="AO26" s="53">
        <f>(AO19+AO22)*ttokg/Drivers!AP4</f>
        <v>3.425256600637173</v>
      </c>
      <c r="AP26" s="53">
        <f>(AP19+AP22)*ttokg/Drivers!AQ4</f>
        <v>3.4259118034702611</v>
      </c>
      <c r="AQ26" s="53">
        <f>(AQ19+AQ22)*ttokg/Drivers!AR4</f>
        <v>3.4264202299532411</v>
      </c>
      <c r="AR26" s="53">
        <f>(AR19+AR22)*ttokg/Drivers!AS4</f>
        <v>3.4271299627544249</v>
      </c>
      <c r="AS26" s="53">
        <f>(AS19+AS22)*ttokg/Drivers!AT4</f>
        <v>3.4278587395432663</v>
      </c>
      <c r="AT26" s="53">
        <f>(AT19+AT22)*ttokg/Drivers!AU4</f>
        <v>3.4286105652222632</v>
      </c>
      <c r="AU26" s="53">
        <f>(AU19+AU22)*ttokg/Drivers!AV4</f>
        <v>3.4293185834814124</v>
      </c>
      <c r="AV26" s="53">
        <f>(AV19+AV22)*ttokg/Drivers!AW4</f>
        <v>3.4300825461146198</v>
      </c>
      <c r="AW26" s="53">
        <f>(AW19+AW22)*ttokg/Drivers!AX4</f>
        <v>3.4308942485049116</v>
      </c>
      <c r="AX26" s="53">
        <f>(AX19+AX22)*ttokg/Drivers!AY4</f>
        <v>3.4317393862668681</v>
      </c>
      <c r="AY26" s="53">
        <f>(AY19+AY22)*ttokg/Drivers!AZ4</f>
        <v>3.4325692974208679</v>
      </c>
      <c r="AZ26" s="53">
        <f>(AZ19+AZ22)*ttokg/Drivers!BA4</f>
        <v>3.4334331116200727</v>
      </c>
      <c r="BA26" s="53">
        <f>(BA19+BA22)*ttokg/Drivers!BB4</f>
        <v>3.4343603896347372</v>
      </c>
      <c r="BB26" s="53">
        <f>(BB19+BB22)*ttokg/Drivers!BC4</f>
        <v>3.4353362142418256</v>
      </c>
      <c r="BC26" s="53">
        <f>(BC19+BC22)*ttokg/Drivers!BD4</f>
        <v>3.4363571997458631</v>
      </c>
      <c r="BD26" s="53">
        <f>(BD19+BD22)*ttokg/Drivers!BE4</f>
        <v>3.4374256326989521</v>
      </c>
      <c r="BE26" s="53">
        <f>(BE19+BE22)*ttokg/Drivers!BF4</f>
        <v>3.4385422540607102</v>
      </c>
      <c r="BF26" s="53">
        <f>(BF19+BF22)*ttokg/Drivers!BG4</f>
        <v>3.4397190916846552</v>
      </c>
      <c r="BG26" s="53">
        <f>(BG19+BG22)*ttokg/Drivers!BH4</f>
        <v>3.4408144702725716</v>
      </c>
      <c r="BH26" s="53">
        <f>(BH19+BH22)*ttokg/Drivers!BI4</f>
        <v>3.4419655892805339</v>
      </c>
      <c r="BI26" s="53">
        <f>(BI19+BI22)*ttokg/Drivers!BJ4</f>
        <v>3.4431835556815678</v>
      </c>
      <c r="BJ26" s="53">
        <f>(BJ19+BJ22)*ttokg/Drivers!BK4</f>
        <v>3.4444745058168018</v>
      </c>
      <c r="BK26" s="53">
        <f>(BK19+BK22)*ttokg/Drivers!BL4</f>
        <v>3.4458723311988564</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152722.79283167404</v>
      </c>
      <c r="Z27" s="22">
        <f>((Data!$AJ$23*'Intermediate calculations'!Z19)+Data!$AK$23)</f>
        <v>154166.37261762336</v>
      </c>
      <c r="AA27" s="22">
        <f>((Data!$AJ$23*'Intermediate calculations'!AA19)+Data!$AK$23)</f>
        <v>155654.41355271131</v>
      </c>
      <c r="AB27" s="22">
        <f>((Data!$AJ$23*'Intermediate calculations'!AB19)+Data!$AK$23)</f>
        <v>157191.74276539782</v>
      </c>
      <c r="AC27" s="22">
        <f>((Data!$AJ$23*'Intermediate calculations'!AC19)+Data!$AK$23)</f>
        <v>158780.36210974905</v>
      </c>
      <c r="AD27" s="22">
        <f>((Data!$AJ$23*'Intermediate calculations'!AD19)+Data!$AK$23)</f>
        <v>160432.56718022187</v>
      </c>
      <c r="AE27" s="22">
        <f>((Data!$AJ$23*'Intermediate calculations'!AE19)+Data!$AK$23)</f>
        <v>162107.35505080433</v>
      </c>
      <c r="AF27" s="22">
        <f>((Data!$AJ$23*'Intermediate calculations'!AF19)+Data!$AK$23)</f>
        <v>163808.41193590133</v>
      </c>
      <c r="AG27" s="22">
        <f>((Data!$AJ$23*'Intermediate calculations'!AG19)+Data!$AK$23)</f>
        <v>165435.55590262392</v>
      </c>
      <c r="AH27" s="22">
        <f>((Data!$AJ$23*'Intermediate calculations'!AH19)+Data!$AK$23)</f>
        <v>166893.86347928422</v>
      </c>
      <c r="AI27" s="22">
        <f>((Data!$AJ$23*'Intermediate calculations'!AI19)+Data!$AK$23)</f>
        <v>168269.68434431977</v>
      </c>
      <c r="AJ27" s="22">
        <f>((Data!$AJ$23*'Intermediate calculations'!AJ19)+Data!$AK$23)</f>
        <v>169561.53268666298</v>
      </c>
      <c r="AK27" s="22">
        <f>((Data!$AJ$23*'Intermediate calculations'!AK19)+Data!$AK$23)</f>
        <v>170832.20103059808</v>
      </c>
      <c r="AL27" s="22">
        <f>((Data!$AJ$23*'Intermediate calculations'!AL19)+Data!$AK$23)</f>
        <v>172078.67646985815</v>
      </c>
      <c r="AM27" s="22">
        <f>((Data!$AJ$23*'Intermediate calculations'!AM19)+Data!$AK$23)</f>
        <v>173303.96183224447</v>
      </c>
      <c r="AN27" s="22">
        <f>((Data!$AJ$23*'Intermediate calculations'!AN19)+Data!$AK$23)</f>
        <v>174504.26917395083</v>
      </c>
      <c r="AO27" s="22">
        <f>((Data!$AJ$23*'Intermediate calculations'!AO19)+Data!$AK$23)</f>
        <v>175679.16898573132</v>
      </c>
      <c r="AP27" s="22">
        <f>((Data!$AJ$23*'Intermediate calculations'!AP19)+Data!$AK$23)</f>
        <v>176835.46838617919</v>
      </c>
      <c r="AQ27" s="22">
        <f>((Data!$AJ$23*'Intermediate calculations'!AQ19)+Data!$AK$23)</f>
        <v>177966.21631046495</v>
      </c>
      <c r="AR27" s="22">
        <f>((Data!$AJ$23*'Intermediate calculations'!AR19)+Data!$AK$23)</f>
        <v>179082.92345452015</v>
      </c>
      <c r="AS27" s="22">
        <f>((Data!$AJ$23*'Intermediate calculations'!AS19)+Data!$AK$23)</f>
        <v>180178.42292179406</v>
      </c>
      <c r="AT27" s="22">
        <f>((Data!$AJ$23*'Intermediate calculations'!AT19)+Data!$AK$23)</f>
        <v>181252.10162742634</v>
      </c>
      <c r="AU27" s="22">
        <f>((Data!$AJ$23*'Intermediate calculations'!AU19)+Data!$AK$23)</f>
        <v>182303.23371884745</v>
      </c>
      <c r="AV27" s="22">
        <f>((Data!$AJ$23*'Intermediate calculations'!AV19)+Data!$AK$23)</f>
        <v>183334.77483480872</v>
      </c>
      <c r="AW27" s="22">
        <f>((Data!$AJ$23*'Intermediate calculations'!AW19)+Data!$AK$23)</f>
        <v>184345.78509377094</v>
      </c>
      <c r="AX27" s="22">
        <f>((Data!$AJ$23*'Intermediate calculations'!AX19)+Data!$AK$23)</f>
        <v>185335.09477637665</v>
      </c>
      <c r="AY27" s="22">
        <f>((Data!$AJ$23*'Intermediate calculations'!AY19)+Data!$AK$23)</f>
        <v>186300.22913337994</v>
      </c>
      <c r="AZ27" s="22">
        <f>((Data!$AJ$23*'Intermediate calculations'!AZ19)+Data!$AK$23)</f>
        <v>187245.06496390497</v>
      </c>
      <c r="BA27" s="22">
        <f>((Data!$AJ$23*'Intermediate calculations'!BA19)+Data!$AK$23)</f>
        <v>188170.18049404555</v>
      </c>
      <c r="BB27" s="22">
        <f>((Data!$AJ$23*'Intermediate calculations'!BB19)+Data!$AK$23)</f>
        <v>189074.4770694066</v>
      </c>
      <c r="BC27" s="22">
        <f>((Data!$AJ$23*'Intermediate calculations'!BC19)+Data!$AK$23)</f>
        <v>189957.29741235066</v>
      </c>
      <c r="BD27" s="22">
        <f>((Data!$AJ$23*'Intermediate calculations'!BD19)+Data!$AK$23)</f>
        <v>190818.21203903295</v>
      </c>
      <c r="BE27" s="22">
        <f>((Data!$AJ$23*'Intermediate calculations'!BE19)+Data!$AK$23)</f>
        <v>191656.85409217453</v>
      </c>
      <c r="BF27" s="22">
        <f>((Data!$AJ$23*'Intermediate calculations'!BF19)+Data!$AK$23)</f>
        <v>192473.20481381129</v>
      </c>
      <c r="BG27" s="22">
        <f>((Data!$AJ$23*'Intermediate calculations'!BG19)+Data!$AK$23)</f>
        <v>193261.15992138442</v>
      </c>
      <c r="BH27" s="22">
        <f>((Data!$AJ$23*'Intermediate calculations'!BH19)+Data!$AK$23)</f>
        <v>194025.64576789373</v>
      </c>
      <c r="BI27" s="22">
        <f>((Data!$AJ$23*'Intermediate calculations'!BI19)+Data!$AK$23)</f>
        <v>194766.65538442499</v>
      </c>
      <c r="BJ27" s="22">
        <f>((Data!$AJ$23*'Intermediate calculations'!BJ19)+Data!$AK$23)</f>
        <v>195483.62849821581</v>
      </c>
      <c r="BK27" s="22">
        <f>((Data!$AJ$23*'Intermediate calculations'!BK19)+Data!$AK$23)</f>
        <v>196177.51341747848</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233990.72102643704</v>
      </c>
      <c r="Z29" s="22">
        <f>((Data!$AJ$9*'Intermediate calculations'!Z4)+Data!$AK$9)*Drivers!AA4</f>
        <v>241209.21526079995</v>
      </c>
      <c r="AA29" s="22">
        <f>((Data!$AJ$9*'Intermediate calculations'!AA4)+Data!$AK$9)*Drivers!AB4</f>
        <v>245779.25563628646</v>
      </c>
      <c r="AB29" s="22">
        <f>((Data!$AJ$9*'Intermediate calculations'!AB4)+Data!$AK$9)*Drivers!AC4</f>
        <v>248571.09655226511</v>
      </c>
      <c r="AC29" s="22">
        <f>((Data!$AJ$9*'Intermediate calculations'!AC4)+Data!$AK$9)*Drivers!AD4</f>
        <v>249539.7123932738</v>
      </c>
      <c r="AD29" s="22">
        <f>((Data!$AJ$9*'Intermediate calculations'!AD4)+Data!$AK$9)*Drivers!AE4</f>
        <v>251825.43152264773</v>
      </c>
      <c r="AE29" s="22">
        <f>((Data!$AJ$9*'Intermediate calculations'!AE4)+Data!$AK$9)*Drivers!AF4</f>
        <v>254304.2716031757</v>
      </c>
      <c r="AF29" s="22">
        <f>((Data!$AJ$9*'Intermediate calculations'!AF4)+Data!$AK$9)*Drivers!AG4</f>
        <v>256568.3386813791</v>
      </c>
      <c r="AG29" s="22">
        <f>((Data!$AJ$9*'Intermediate calculations'!AG4)+Data!$AK$9)*Drivers!AH4</f>
        <v>227155.25266854311</v>
      </c>
      <c r="AH29" s="22">
        <f>((Data!$AJ$9*'Intermediate calculations'!AH4)+Data!$AK$9)*Drivers!AI4</f>
        <v>233145.39222577951</v>
      </c>
      <c r="AI29" s="22">
        <f>((Data!$AJ$9*'Intermediate calculations'!AI4)+Data!$AK$9)*Drivers!AJ4</f>
        <v>239273.8875903819</v>
      </c>
      <c r="AJ29" s="22">
        <f>((Data!$AJ$9*'Intermediate calculations'!AJ4)+Data!$AK$9)*Drivers!AK4</f>
        <v>246211.18856474233</v>
      </c>
      <c r="AK29" s="22">
        <f>((Data!$AJ$9*'Intermediate calculations'!AK4)+Data!$AK$9)*Drivers!AL4</f>
        <v>253685.80753580647</v>
      </c>
      <c r="AL29" s="22">
        <f>((Data!$AJ$9*'Intermediate calculations'!AL4)+Data!$AK$9)*Drivers!AM4</f>
        <v>261097.61915221679</v>
      </c>
      <c r="AM29" s="22">
        <f>((Data!$AJ$9*'Intermediate calculations'!AM4)+Data!$AK$9)*Drivers!AN4</f>
        <v>269723.97609116189</v>
      </c>
      <c r="AN29" s="22">
        <f>((Data!$AJ$9*'Intermediate calculations'!AN4)+Data!$AK$9)*Drivers!AO4</f>
        <v>278714.72688379174</v>
      </c>
      <c r="AO29" s="22">
        <f>((Data!$AJ$9*'Intermediate calculations'!AO4)+Data!$AK$9)*Drivers!AP4</f>
        <v>288265.29831699986</v>
      </c>
      <c r="AP29" s="22">
        <f>((Data!$AJ$9*'Intermediate calculations'!AP4)+Data!$AK$9)*Drivers!AQ4</f>
        <v>298200.77970620809</v>
      </c>
      <c r="AQ29" s="22">
        <f>((Data!$AJ$9*'Intermediate calculations'!AQ4)+Data!$AK$9)*Drivers!AR4</f>
        <v>306592.79868288455</v>
      </c>
      <c r="AR29" s="22">
        <f>((Data!$AJ$9*'Intermediate calculations'!AR4)+Data!$AK$9)*Drivers!AS4</f>
        <v>317283.1464330306</v>
      </c>
      <c r="AS29" s="22">
        <f>((Data!$AJ$9*'Intermediate calculations'!AS4)+Data!$AK$9)*Drivers!AT4</f>
        <v>328270.32488607685</v>
      </c>
      <c r="AT29" s="22">
        <f>((Data!$AJ$9*'Intermediate calculations'!AT4)+Data!$AK$9)*Drivers!AU4</f>
        <v>339598.92092202033</v>
      </c>
      <c r="AU29" s="22">
        <f>((Data!$AJ$9*'Intermediate calculations'!AU4)+Data!$AK$9)*Drivers!AV4</f>
        <v>350509.00671458192</v>
      </c>
      <c r="AV29" s="22">
        <f>((Data!$AJ$9*'Intermediate calculations'!AV4)+Data!$AK$9)*Drivers!AW4</f>
        <v>362135.10138594307</v>
      </c>
      <c r="AW29" s="22">
        <f>((Data!$AJ$9*'Intermediate calculations'!AW4)+Data!$AK$9)*Drivers!AX4</f>
        <v>374390.42709160253</v>
      </c>
      <c r="AX29" s="22">
        <f>((Data!$AJ$9*'Intermediate calculations'!AX4)+Data!$AK$9)*Drivers!AY4</f>
        <v>387112.90988658206</v>
      </c>
      <c r="AY29" s="22">
        <f>((Data!$AJ$9*'Intermediate calculations'!AY4)+Data!$AK$9)*Drivers!AZ4</f>
        <v>399728.75011291873</v>
      </c>
      <c r="AZ29" s="22">
        <f>((Data!$AJ$9*'Intermediate calculations'!AZ4)+Data!$AK$9)*Drivers!BA4</f>
        <v>412819.78496694512</v>
      </c>
      <c r="BA29" s="22">
        <f>((Data!$AJ$9*'Intermediate calculations'!BA4)+Data!$AK$9)*Drivers!BB4</f>
        <v>426741.66961793613</v>
      </c>
      <c r="BB29" s="22">
        <f>((Data!$AJ$9*'Intermediate calculations'!BB4)+Data!$AK$9)*Drivers!BC4</f>
        <v>441322.31942944671</v>
      </c>
      <c r="BC29" s="22">
        <f>((Data!$AJ$9*'Intermediate calculations'!BC4)+Data!$AK$9)*Drivers!BD4</f>
        <v>456524.09480565717</v>
      </c>
      <c r="BD29" s="22">
        <f>((Data!$AJ$9*'Intermediate calculations'!BD4)+Data!$AK$9)*Drivers!BE4</f>
        <v>472376.84135031223</v>
      </c>
      <c r="BE29" s="22">
        <f>((Data!$AJ$9*'Intermediate calculations'!BE4)+Data!$AK$9)*Drivers!BF4</f>
        <v>488891.72526075313</v>
      </c>
      <c r="BF29" s="22">
        <f>((Data!$AJ$9*'Intermediate calculations'!BF4)+Data!$AK$9)*Drivers!BG4</f>
        <v>506218.42175579688</v>
      </c>
      <c r="BG29" s="22">
        <f>((Data!$AJ$9*'Intermediate calculations'!BG4)+Data!$AK$9)*Drivers!BH4</f>
        <v>522599.50311329745</v>
      </c>
      <c r="BH29" s="22">
        <f>((Data!$AJ$9*'Intermediate calculations'!BH4)+Data!$AK$9)*Drivers!BI4</f>
        <v>539722.36225601309</v>
      </c>
      <c r="BI29" s="22">
        <f>((Data!$AJ$9*'Intermediate calculations'!BI4)+Data!$AK$9)*Drivers!BJ4</f>
        <v>557727.25788111729</v>
      </c>
      <c r="BJ29" s="22">
        <f>((Data!$AJ$9*'Intermediate calculations'!BJ4)+Data!$AK$9)*Drivers!BK4</f>
        <v>576691.94889207929</v>
      </c>
      <c r="BK29" s="22">
        <f>((Data!$AJ$9*'Intermediate calculations'!BK4)+Data!$AK$9)*Drivers!BL4</f>
        <v>597047.53788238042</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4.4718353607088206</v>
      </c>
      <c r="Z30" s="53">
        <f>Z29*ttokg/Drivers!AA4</f>
        <v>4.5421712093340583</v>
      </c>
      <c r="AA30" s="53">
        <f>AA29*ttokg/Drivers!AB4</f>
        <v>4.5588660872909772</v>
      </c>
      <c r="AB30" s="53">
        <f>AB29*ttokg/Drivers!AC4</f>
        <v>4.5400705991110648</v>
      </c>
      <c r="AC30" s="53">
        <f>AC29*ttokg/Drivers!AD4</f>
        <v>4.4865152728571358</v>
      </c>
      <c r="AD30" s="53">
        <f>AD29*ttokg/Drivers!AE4</f>
        <v>4.4553565517078537</v>
      </c>
      <c r="AE30" s="53">
        <f>AE29*ttokg/Drivers!AF4</f>
        <v>4.4276110604849377</v>
      </c>
      <c r="AF30" s="53">
        <f>AF29*ttokg/Drivers!AG4</f>
        <v>4.3959404498454626</v>
      </c>
      <c r="AG30" s="53">
        <f>AG29*ttokg/Drivers!AH4</f>
        <v>3.8300500764482086</v>
      </c>
      <c r="AH30" s="53">
        <f>AH29*ttokg/Drivers!AI4</f>
        <v>3.8794282851077817</v>
      </c>
      <c r="AI30" s="53">
        <f>AI29*ttokg/Drivers!AJ4</f>
        <v>3.9327361090386566</v>
      </c>
      <c r="AJ30" s="53">
        <f>AJ29*ttokg/Drivers!AK4</f>
        <v>4.0009732411187731</v>
      </c>
      <c r="AK30" s="53">
        <f>AK29*ttokg/Drivers!AL4</f>
        <v>4.0771400236557431</v>
      </c>
      <c r="AL30" s="53">
        <f>AL29*ttokg/Drivers!AM4</f>
        <v>4.1515210038804513</v>
      </c>
      <c r="AM30" s="53">
        <f>AM29*ttokg/Drivers!AN4</f>
        <v>4.2443586906849493</v>
      </c>
      <c r="AN30" s="53">
        <f>AN29*ttokg/Drivers!AO4</f>
        <v>4.3419419611756176</v>
      </c>
      <c r="AO30" s="53">
        <f>AO29*ttokg/Drivers!AP4</f>
        <v>4.4472490767775508</v>
      </c>
      <c r="AP30" s="53">
        <f>AP29*ttokg/Drivers!AQ4</f>
        <v>4.5571752804078658</v>
      </c>
      <c r="AQ30" s="53">
        <f>AQ29*ttokg/Drivers!AR4</f>
        <v>4.6424761830852255</v>
      </c>
      <c r="AR30" s="53">
        <f>AR29*ttokg/Drivers!AS4</f>
        <v>4.7615511145203433</v>
      </c>
      <c r="AS30" s="53">
        <f>AS29*ttokg/Drivers!AT4</f>
        <v>4.8838211378559944</v>
      </c>
      <c r="AT30" s="53">
        <f>AT29*ttokg/Drivers!AU4</f>
        <v>5.009958172847754</v>
      </c>
      <c r="AU30" s="53">
        <f>AU29*ttokg/Drivers!AV4</f>
        <v>5.128745448175061</v>
      </c>
      <c r="AV30" s="53">
        <f>AV29*ttokg/Drivers!AW4</f>
        <v>5.2569187522923411</v>
      </c>
      <c r="AW30" s="53">
        <f>AW29*ttokg/Drivers!AX4</f>
        <v>5.3931015612432276</v>
      </c>
      <c r="AX30" s="53">
        <f>AX29*ttokg/Drivers!AY4</f>
        <v>5.5348939666250088</v>
      </c>
      <c r="AY30" s="53">
        <f>AY29*ttokg/Drivers!AZ4</f>
        <v>5.6741317383539762</v>
      </c>
      <c r="AZ30" s="53">
        <f>AZ29*ttokg/Drivers!BA4</f>
        <v>5.8190575701197798</v>
      </c>
      <c r="BA30" s="53">
        <f>BA29*ttokg/Drivers!BB4</f>
        <v>5.9746309997728435</v>
      </c>
      <c r="BB30" s="53">
        <f>BB29*ttokg/Drivers!BC4</f>
        <v>6.1383493005023855</v>
      </c>
      <c r="BC30" s="53">
        <f>BC29*ttokg/Drivers!BD4</f>
        <v>6.3096444395839546</v>
      </c>
      <c r="BD30" s="53">
        <f>BD29*ttokg/Drivers!BE4</f>
        <v>6.4889000417203295</v>
      </c>
      <c r="BE30" s="53">
        <f>BE29*ttokg/Drivers!BF4</f>
        <v>6.6762404209004877</v>
      </c>
      <c r="BF30" s="53">
        <f>BF29*ttokg/Drivers!BG4</f>
        <v>6.8736835419564777</v>
      </c>
      <c r="BG30" s="53">
        <f>BG29*ttokg/Drivers!BH4</f>
        <v>7.0574599293999229</v>
      </c>
      <c r="BH30" s="53">
        <f>BH29*ttokg/Drivers!BI4</f>
        <v>7.2505881273896184</v>
      </c>
      <c r="BI30" s="53">
        <f>BI29*ttokg/Drivers!BJ4</f>
        <v>7.454931600667865</v>
      </c>
      <c r="BJ30" s="53">
        <f>BJ29*ttokg/Drivers!BK4</f>
        <v>7.6715198696372511</v>
      </c>
      <c r="BK30" s="53">
        <f>BK29*ttokg/Drivers!BL4</f>
        <v>7.9060390594630112</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0.13650063257752867</v>
      </c>
      <c r="AP31" s="53"/>
      <c r="AQ31" s="53">
        <f>(AQ32-AE32)/AE32</f>
        <v>0.19406635437445355</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211258.38285541401</v>
      </c>
      <c r="Z32" s="22">
        <f>((Data!$AJ$26*'Intermediate calculations'!Z29)+Data!$AK$26)</f>
        <v>217379.73152337476</v>
      </c>
      <c r="AA32" s="22">
        <f>((Data!$AJ$26*'Intermediate calculations'!AA29)+Data!$AK$26)</f>
        <v>221255.16726616994</v>
      </c>
      <c r="AB32" s="22">
        <f>((Data!$AJ$26*'Intermediate calculations'!AB29)+Data!$AK$26)</f>
        <v>223622.67371797672</v>
      </c>
      <c r="AC32" s="22">
        <f>((Data!$AJ$26*'Intermediate calculations'!AC29)+Data!$AK$26)</f>
        <v>224444.06874796771</v>
      </c>
      <c r="AD32" s="22">
        <f>((Data!$AJ$26*'Intermediate calculations'!AD29)+Data!$AK$26)</f>
        <v>226382.37932821581</v>
      </c>
      <c r="AE32" s="22">
        <f>((Data!$AJ$26*'Intermediate calculations'!AE29)+Data!$AK$26)</f>
        <v>228484.45822893639</v>
      </c>
      <c r="AF32" s="22">
        <f>((Data!$AJ$26*'Intermediate calculations'!AF29)+Data!$AK$26)</f>
        <v>230404.40767315138</v>
      </c>
      <c r="AG32" s="22">
        <f>((Data!$AJ$26*'Intermediate calculations'!AG29)+Data!$AK$26)</f>
        <v>205461.84360927931</v>
      </c>
      <c r="AH32" s="22">
        <f>((Data!$AJ$26*'Intermediate calculations'!AH29)+Data!$AK$26)</f>
        <v>210541.53635531419</v>
      </c>
      <c r="AI32" s="22">
        <f>((Data!$AJ$26*'Intermediate calculations'!AI29)+Data!$AK$26)</f>
        <v>215738.55608252095</v>
      </c>
      <c r="AJ32" s="22">
        <f>((Data!$AJ$26*'Intermediate calculations'!AJ29)+Data!$AK$26)</f>
        <v>221621.45031224698</v>
      </c>
      <c r="AK32" s="22">
        <f>((Data!$AJ$26*'Intermediate calculations'!AK29)+Data!$AK$26)</f>
        <v>227959.99508301463</v>
      </c>
      <c r="AL32" s="22">
        <f>((Data!$AJ$26*'Intermediate calculations'!AL29)+Data!$AK$26)</f>
        <v>234245.27864662939</v>
      </c>
      <c r="AM32" s="22">
        <f>((Data!$AJ$26*'Intermediate calculations'!AM29)+Data!$AK$26)</f>
        <v>241560.50767406184</v>
      </c>
      <c r="AN32" s="22">
        <f>((Data!$AJ$26*'Intermediate calculations'!AN29)+Data!$AK$26)</f>
        <v>249184.74599878621</v>
      </c>
      <c r="AO32" s="22">
        <f>((Data!$AJ$26*'Intermediate calculations'!AO29)+Data!$AK$26)</f>
        <v>257283.71731092333</v>
      </c>
      <c r="AP32" s="22">
        <f>((Data!$AJ$26*'Intermediate calculations'!AP29)+Data!$AK$26)</f>
        <v>265709.09576143976</v>
      </c>
      <c r="AQ32" s="22">
        <f>((Data!$AJ$26*'Intermediate calculations'!AQ29)+Data!$AK$26)</f>
        <v>272825.60406864819</v>
      </c>
      <c r="AR32" s="22">
        <f>((Data!$AJ$26*'Intermediate calculations'!AR29)+Data!$AK$26)</f>
        <v>281891.11604881659</v>
      </c>
      <c r="AS32" s="22">
        <f>((Data!$AJ$26*'Intermediate calculations'!AS29)+Data!$AK$26)</f>
        <v>291208.34316081379</v>
      </c>
      <c r="AT32" s="22">
        <f>((Data!$AJ$26*'Intermediate calculations'!AT29)+Data!$AK$26)</f>
        <v>300815.0954838082</v>
      </c>
      <c r="AU32" s="22">
        <f>((Data!$AJ$26*'Intermediate calculations'!AU29)+Data!$AK$26)</f>
        <v>310066.94731957116</v>
      </c>
      <c r="AV32" s="22">
        <f>((Data!$AJ$26*'Intermediate calculations'!AV29)+Data!$AK$26)</f>
        <v>319925.98118723521</v>
      </c>
      <c r="AW32" s="22">
        <f>((Data!$AJ$26*'Intermediate calculations'!AW29)+Data!$AK$26)</f>
        <v>330318.60868656088</v>
      </c>
      <c r="AX32" s="22">
        <f>((Data!$AJ$26*'Intermediate calculations'!AX29)+Data!$AK$26)</f>
        <v>341107.38964027655</v>
      </c>
      <c r="AY32" s="22">
        <f>((Data!$AJ$26*'Intermediate calculations'!AY29)+Data!$AK$26)</f>
        <v>351805.73672727216</v>
      </c>
      <c r="AZ32" s="22">
        <f>((Data!$AJ$26*'Intermediate calculations'!AZ29)+Data!$AK$26)</f>
        <v>362907.05317419104</v>
      </c>
      <c r="BA32" s="22">
        <f>((Data!$AJ$26*'Intermediate calculations'!BA29)+Data!$AK$26)</f>
        <v>374712.9377945821</v>
      </c>
      <c r="BB32" s="22">
        <f>((Data!$AJ$26*'Intermediate calculations'!BB29)+Data!$AK$26)</f>
        <v>387077.46125389461</v>
      </c>
      <c r="BC32" s="22">
        <f>((Data!$AJ$26*'Intermediate calculations'!BC29)+Data!$AK$26)</f>
        <v>399968.70483303664</v>
      </c>
      <c r="BD32" s="22">
        <f>((Data!$AJ$26*'Intermediate calculations'!BD29)+Data!$AK$26)</f>
        <v>413411.97787503665</v>
      </c>
      <c r="BE32" s="22">
        <f>((Data!$AJ$26*'Intermediate calculations'!BE29)+Data!$AK$26)</f>
        <v>427416.74941664969</v>
      </c>
      <c r="BF32" s="22">
        <f>((Data!$AJ$26*'Intermediate calculations'!BF29)+Data!$AK$26)</f>
        <v>442109.94540275924</v>
      </c>
      <c r="BG32" s="22">
        <f>((Data!$AJ$26*'Intermediate calculations'!BG29)+Data!$AK$26)</f>
        <v>456001.25116430526</v>
      </c>
      <c r="BH32" s="22">
        <f>((Data!$AJ$26*'Intermediate calculations'!BH29)+Data!$AK$26)</f>
        <v>470521.59122442198</v>
      </c>
      <c r="BI32" s="22">
        <f>((Data!$AJ$26*'Intermediate calculations'!BI29)+Data!$AK$26)</f>
        <v>485789.90623211989</v>
      </c>
      <c r="BJ32" s="22">
        <f>((Data!$AJ$26*'Intermediate calculations'!BJ29)+Data!$AK$26)</f>
        <v>501872.13644373475</v>
      </c>
      <c r="BK32" s="22">
        <f>((Data!$AJ$26*'Intermediate calculations'!BK29)+Data!$AK$26)</f>
        <v>519133.86077374429</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420756.07614808506</v>
      </c>
      <c r="Z34" s="22">
        <f>((Data!$AJ$10*'Intermediate calculations'!Z4)+Data!$AK$10)*Drivers!AA4</f>
        <v>430466.4168105034</v>
      </c>
      <c r="AA34" s="22">
        <f>((Data!$AJ$10*'Intermediate calculations'!AA4)+Data!$AK$10)*Drivers!AB4</f>
        <v>437846.47707351035</v>
      </c>
      <c r="AB34" s="22">
        <f>((Data!$AJ$10*'Intermediate calculations'!AB4)+Data!$AK$10)*Drivers!AC4</f>
        <v>443703.68704706361</v>
      </c>
      <c r="AC34" s="22">
        <f>((Data!$AJ$10*'Intermediate calculations'!AC4)+Data!$AK$10)*Drivers!AD4</f>
        <v>448001.10502138961</v>
      </c>
      <c r="AD34" s="22">
        <f>((Data!$AJ$10*'Intermediate calculations'!AD4)+Data!$AK$10)*Drivers!AE4</f>
        <v>453641.35895537428</v>
      </c>
      <c r="AE34" s="22">
        <f>((Data!$AJ$10*'Intermediate calculations'!AE4)+Data!$AK$10)*Drivers!AF4</f>
        <v>459506.97085992078</v>
      </c>
      <c r="AF34" s="22">
        <f>((Data!$AJ$10*'Intermediate calculations'!AF4)+Data!$AK$10)*Drivers!AG4</f>
        <v>465232.26295210514</v>
      </c>
      <c r="AG34" s="22">
        <f>((Data!$AJ$10*'Intermediate calculations'!AG4)+Data!$AK$10)*Drivers!AH4</f>
        <v>441785.71764115361</v>
      </c>
      <c r="AH34" s="22">
        <f>((Data!$AJ$10*'Intermediate calculations'!AH4)+Data!$AK$10)*Drivers!AI4</f>
        <v>450402.6216056454</v>
      </c>
      <c r="AI34" s="22">
        <f>((Data!$AJ$10*'Intermediate calculations'!AI4)+Data!$AK$10)*Drivers!AJ4</f>
        <v>458969.17319129821</v>
      </c>
      <c r="AJ34" s="22">
        <f>((Data!$AJ$10*'Intermediate calculations'!AJ4)+Data!$AK$10)*Drivers!AK4</f>
        <v>468096.24919116806</v>
      </c>
      <c r="AK34" s="22">
        <f>((Data!$AJ$10*'Intermediate calculations'!AK4)+Data!$AK$10)*Drivers!AL4</f>
        <v>477669.98912897351</v>
      </c>
      <c r="AL34" s="22">
        <f>((Data!$AJ$10*'Intermediate calculations'!AL4)+Data!$AK$10)*Drivers!AM4</f>
        <v>487134.26920541108</v>
      </c>
      <c r="AM34" s="22">
        <f>((Data!$AJ$10*'Intermediate calculations'!AM4)+Data!$AK$10)*Drivers!AN4</f>
        <v>497665.46548931673</v>
      </c>
      <c r="AN34" s="22">
        <f>((Data!$AJ$10*'Intermediate calculations'!AN4)+Data!$AK$10)*Drivers!AO4</f>
        <v>508476.79098537075</v>
      </c>
      <c r="AO34" s="22">
        <f>((Data!$AJ$10*'Intermediate calculations'!AO4)+Data!$AK$10)*Drivers!AP4</f>
        <v>519746.31547102437</v>
      </c>
      <c r="AP34" s="22">
        <f>((Data!$AJ$10*'Intermediate calculations'!AP4)+Data!$AK$10)*Drivers!AQ4</f>
        <v>531328.45060915581</v>
      </c>
      <c r="AQ34" s="22">
        <f>((Data!$AJ$10*'Intermediate calculations'!AQ4)+Data!$AK$10)*Drivers!AR4</f>
        <v>541442.07444282901</v>
      </c>
      <c r="AR34" s="22">
        <f>((Data!$AJ$10*'Intermediate calculations'!AR4)+Data!$AK$10)*Drivers!AS4</f>
        <v>553630.60124964814</v>
      </c>
      <c r="AS34" s="22">
        <f>((Data!$AJ$10*'Intermediate calculations'!AS4)+Data!$AK$10)*Drivers!AT4</f>
        <v>566045.46976923384</v>
      </c>
      <c r="AT34" s="22">
        <f>((Data!$AJ$10*'Intermediate calculations'!AT4)+Data!$AK$10)*Drivers!AU4</f>
        <v>578726.20111865224</v>
      </c>
      <c r="AU34" s="22">
        <f>((Data!$AJ$10*'Intermediate calculations'!AU4)+Data!$AK$10)*Drivers!AV4</f>
        <v>590975.21765941835</v>
      </c>
      <c r="AV34" s="22">
        <f>((Data!$AJ$10*'Intermediate calculations'!AV4)+Data!$AK$10)*Drivers!AW4</f>
        <v>603837.97261279286</v>
      </c>
      <c r="AW34" s="22">
        <f>((Data!$AJ$10*'Intermediate calculations'!AW4)+Data!$AK$10)*Drivers!AX4</f>
        <v>617232.96834509587</v>
      </c>
      <c r="AX34" s="22">
        <f>((Data!$AJ$10*'Intermediate calculations'!AX4)+Data!$AK$10)*Drivers!AY4</f>
        <v>631009.24998015608</v>
      </c>
      <c r="AY34" s="22">
        <f>((Data!$AJ$10*'Intermediate calculations'!AY4)+Data!$AK$10)*Drivers!AZ4</f>
        <v>644635.96072760783</v>
      </c>
      <c r="AZ34" s="22">
        <f>((Data!$AJ$10*'Intermediate calculations'!AZ4)+Data!$AK$10)*Drivers!BA4</f>
        <v>658654.32873118308</v>
      </c>
      <c r="BA34" s="22">
        <f>((Data!$AJ$10*'Intermediate calculations'!BA4)+Data!$AK$10)*Drivers!BB4</f>
        <v>673391.34056171984</v>
      </c>
      <c r="BB34" s="22">
        <f>((Data!$AJ$10*'Intermediate calculations'!BB4)+Data!$AK$10)*Drivers!BC4</f>
        <v>688687.02508396562</v>
      </c>
      <c r="BC34" s="22">
        <f>((Data!$AJ$10*'Intermediate calculations'!BC4)+Data!$AK$10)*Drivers!BD4</f>
        <v>704505.49714831554</v>
      </c>
      <c r="BD34" s="22">
        <f>((Data!$AJ$10*'Intermediate calculations'!BD4)+Data!$AK$10)*Drivers!BE4</f>
        <v>720873.1704395219</v>
      </c>
      <c r="BE34" s="22">
        <f>((Data!$AJ$10*'Intermediate calculations'!BE4)+Data!$AK$10)*Drivers!BF4</f>
        <v>737799.48457480664</v>
      </c>
      <c r="BF34" s="22">
        <f>((Data!$AJ$10*'Intermediate calculations'!BF4)+Data!$AK$10)*Drivers!BG4</f>
        <v>755421.48712846648</v>
      </c>
      <c r="BG34" s="22">
        <f>((Data!$AJ$10*'Intermediate calculations'!BG4)+Data!$AK$10)*Drivers!BH4</f>
        <v>772116.44247018709</v>
      </c>
      <c r="BH34" s="22">
        <f>((Data!$AJ$10*'Intermediate calculations'!BH4)+Data!$AK$10)*Drivers!BI4</f>
        <v>789440.41257273511</v>
      </c>
      <c r="BI34" s="22">
        <f>((Data!$AJ$10*'Intermediate calculations'!BI4)+Data!$AK$10)*Drivers!BJ4</f>
        <v>807521.8457061504</v>
      </c>
      <c r="BJ34" s="22">
        <f>((Data!$AJ$10*'Intermediate calculations'!BJ4)+Data!$AK$10)*Drivers!BK4</f>
        <v>826430.75868301501</v>
      </c>
      <c r="BK34" s="22">
        <f>((Data!$AJ$10*'Intermediate calculations'!BK4)+Data!$AK$10)*Drivers!BL4</f>
        <v>846564.03497430286</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8.0411389447341204</v>
      </c>
      <c r="Z35" s="53">
        <f>Z34*ttokg/Drivers!AA4</f>
        <v>8.1060425610514404</v>
      </c>
      <c r="AA35" s="53">
        <f>AA34*ttokg/Drivers!AB4</f>
        <v>8.1214480473654493</v>
      </c>
      <c r="AB35" s="53">
        <f>AB34*ttokg/Drivers!AC4</f>
        <v>8.1041041867713233</v>
      </c>
      <c r="AC35" s="53">
        <f>AC34*ttokg/Drivers!AD4</f>
        <v>8.0546850866271811</v>
      </c>
      <c r="AD35" s="53">
        <f>AD34*ttokg/Drivers!AE4</f>
        <v>8.0259328397724268</v>
      </c>
      <c r="AE35" s="53">
        <f>AE34*ttokg/Drivers!AF4</f>
        <v>8.0003302096476023</v>
      </c>
      <c r="AF35" s="53">
        <f>AF34*ttokg/Drivers!AG4</f>
        <v>7.9711056079451037</v>
      </c>
      <c r="AG35" s="53">
        <f>AG34*ttokg/Drivers!AH4</f>
        <v>7.4489205147028814</v>
      </c>
      <c r="AH35" s="53">
        <f>AH34*ttokg/Drivers!AI4</f>
        <v>7.4944851076084618</v>
      </c>
      <c r="AI35" s="53">
        <f>AI34*ttokg/Drivers!AJ4</f>
        <v>7.5436758207191481</v>
      </c>
      <c r="AJ35" s="53">
        <f>AJ34*ttokg/Drivers!AK4</f>
        <v>7.6066428101802392</v>
      </c>
      <c r="AK35" s="53">
        <f>AK34*ttokg/Drivers!AL4</f>
        <v>7.6769270212408625</v>
      </c>
      <c r="AL35" s="53">
        <f>AL34*ttokg/Drivers!AM4</f>
        <v>7.7455633524456369</v>
      </c>
      <c r="AM35" s="53">
        <f>AM34*ttokg/Drivers!AN4</f>
        <v>7.8312309276852803</v>
      </c>
      <c r="AN35" s="53">
        <f>AN34*ttokg/Drivers!AO4</f>
        <v>7.9212775720452795</v>
      </c>
      <c r="AO35" s="53">
        <f>AO34*ttokg/Drivers!AP4</f>
        <v>8.0184515275758201</v>
      </c>
      <c r="AP35" s="53">
        <f>AP34*ttokg/Drivers!AQ4</f>
        <v>8.1198878261787701</v>
      </c>
      <c r="AQ35" s="53">
        <f>AQ34*ttokg/Drivers!AR4</f>
        <v>8.1986007039943356</v>
      </c>
      <c r="AR35" s="53">
        <f>AR34*ttokg/Drivers!AS4</f>
        <v>8.3084791488262777</v>
      </c>
      <c r="AS35" s="53">
        <f>AS34*ttokg/Drivers!AT4</f>
        <v>8.421305919765949</v>
      </c>
      <c r="AT35" s="53">
        <f>AT34*ttokg/Drivers!AU4</f>
        <v>8.5377010423460451</v>
      </c>
      <c r="AU35" s="53">
        <f>AU34*ttokg/Drivers!AV4</f>
        <v>8.6473140475477344</v>
      </c>
      <c r="AV35" s="53">
        <f>AV34*ttokg/Drivers!AW4</f>
        <v>8.7655881725515528</v>
      </c>
      <c r="AW35" s="53">
        <f>AW34*ttokg/Drivers!AX4</f>
        <v>8.8912532061570761</v>
      </c>
      <c r="AX35" s="53">
        <f>AX34*ttokg/Drivers!AY4</f>
        <v>9.0220945915314612</v>
      </c>
      <c r="AY35" s="53">
        <f>AY34*ttokg/Drivers!AZ4</f>
        <v>9.1505786446823141</v>
      </c>
      <c r="AZ35" s="53">
        <f>AZ34*ttokg/Drivers!BA4</f>
        <v>9.2843114532464686</v>
      </c>
      <c r="BA35" s="53">
        <f>BA34*ttokg/Drivers!BB4</f>
        <v>9.4278695162361146</v>
      </c>
      <c r="BB35" s="53">
        <f>BB34*ttokg/Drivers!BC4</f>
        <v>9.5789433993606465</v>
      </c>
      <c r="BC35" s="53">
        <f>BC34*ttokg/Drivers!BD4</f>
        <v>9.7370089406354694</v>
      </c>
      <c r="BD35" s="53">
        <f>BD34*ttokg/Drivers!BE4</f>
        <v>9.9024201363655369</v>
      </c>
      <c r="BE35" s="53">
        <f>BE34*ttokg/Drivers!BF4</f>
        <v>10.075291699426302</v>
      </c>
      <c r="BF35" s="53">
        <f>BF34*ttokg/Drivers!BG4</f>
        <v>10.257485741639282</v>
      </c>
      <c r="BG35" s="53">
        <f>BG34*ttokg/Drivers!BH4</f>
        <v>10.427068569911759</v>
      </c>
      <c r="BH35" s="53">
        <f>BH34*ttokg/Drivers!BI4</f>
        <v>10.605280942512337</v>
      </c>
      <c r="BI35" s="53">
        <f>BI34*ttokg/Drivers!BJ4</f>
        <v>10.793842403642429</v>
      </c>
      <c r="BJ35" s="53">
        <f>BJ34*ttokg/Drivers!BK4</f>
        <v>10.993702960993799</v>
      </c>
      <c r="BK35" s="53">
        <f>BK34*ttokg/Drivers!BL4</f>
        <v>11.210109584543632</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0.14784105351559521</v>
      </c>
      <c r="AP36" s="53"/>
      <c r="AQ36" s="53">
        <f>(AQ37-AE37)/AE37</f>
        <v>0.18087182194763282</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450581.06589890918</v>
      </c>
      <c r="Z37" s="22">
        <f>((Data!$AJ$29*'Intermediate calculations'!Z34)+Data!$AK$29)</f>
        <v>461143.03396519582</v>
      </c>
      <c r="AA37" s="22">
        <f>((Data!$AJ$29*'Intermediate calculations'!AA34)+Data!$AK$29)</f>
        <v>469170.34871500992</v>
      </c>
      <c r="AB37" s="22">
        <f>((Data!$AJ$29*'Intermediate calculations'!AB34)+Data!$AK$29)</f>
        <v>475541.25441738497</v>
      </c>
      <c r="AC37" s="22">
        <f>((Data!$AJ$29*'Intermediate calculations'!AC34)+Data!$AK$29)</f>
        <v>480215.56945846131</v>
      </c>
      <c r="AD37" s="22">
        <f>((Data!$AJ$29*'Intermediate calculations'!AD34)+Data!$AK$29)</f>
        <v>486350.49139452213</v>
      </c>
      <c r="AE37" s="22">
        <f>((Data!$AJ$29*'Intermediate calculations'!AE34)+Data!$AK$29)</f>
        <v>492730.5359036529</v>
      </c>
      <c r="AF37" s="22">
        <f>((Data!$AJ$29*'Intermediate calculations'!AF34)+Data!$AK$29)</f>
        <v>498957.954111734</v>
      </c>
      <c r="AG37" s="22">
        <f>((Data!$AJ$29*'Intermediate calculations'!AG34)+Data!$AK$29)</f>
        <v>473455.0730647844</v>
      </c>
      <c r="AH37" s="22">
        <f>((Data!$AJ$29*'Intermediate calculations'!AH34)+Data!$AK$29)</f>
        <v>482827.70659714442</v>
      </c>
      <c r="AI37" s="22">
        <f>((Data!$AJ$29*'Intermediate calculations'!AI34)+Data!$AK$29)</f>
        <v>492145.57168874133</v>
      </c>
      <c r="AJ37" s="22">
        <f>((Data!$AJ$29*'Intermediate calculations'!AJ34)+Data!$AK$29)</f>
        <v>502073.12094788218</v>
      </c>
      <c r="AK37" s="22">
        <f>((Data!$AJ$29*'Intermediate calculations'!AK34)+Data!$AK$29)</f>
        <v>512486.50797655637</v>
      </c>
      <c r="AL37" s="22">
        <f>((Data!$AJ$29*'Intermediate calculations'!AL34)+Data!$AK$29)</f>
        <v>522780.83516989619</v>
      </c>
      <c r="AM37" s="22">
        <f>((Data!$AJ$29*'Intermediate calculations'!AM34)+Data!$AK$29)</f>
        <v>534235.65047631483</v>
      </c>
      <c r="AN37" s="22">
        <f>((Data!$AJ$29*'Intermediate calculations'!AN34)+Data!$AK$29)</f>
        <v>545995.16320746904</v>
      </c>
      <c r="AO37" s="22">
        <f>((Data!$AJ$29*'Intermediate calculations'!AO34)+Data!$AK$29)</f>
        <v>558253.06042011571</v>
      </c>
      <c r="AP37" s="22">
        <f>((Data!$AJ$29*'Intermediate calculations'!AP34)+Data!$AK$29)</f>
        <v>570850.98522226117</v>
      </c>
      <c r="AQ37" s="22">
        <f>((Data!$AJ$29*'Intermediate calculations'!AQ34)+Data!$AK$29)</f>
        <v>581851.60566178011</v>
      </c>
      <c r="AR37" s="22">
        <f>((Data!$AJ$29*'Intermediate calculations'!AR34)+Data!$AK$29)</f>
        <v>595109.10458835657</v>
      </c>
      <c r="AS37" s="22">
        <f>((Data!$AJ$29*'Intermediate calculations'!AS34)+Data!$AK$29)</f>
        <v>608612.79610749171</v>
      </c>
      <c r="AT37" s="22">
        <f>((Data!$AJ$29*'Intermediate calculations'!AT34)+Data!$AK$29)</f>
        <v>622405.66746246652</v>
      </c>
      <c r="AU37" s="22">
        <f>((Data!$AJ$29*'Intermediate calculations'!AU34)+Data!$AK$29)</f>
        <v>635728.96126282727</v>
      </c>
      <c r="AV37" s="22">
        <f>((Data!$AJ$29*'Intermediate calculations'!AV34)+Data!$AK$29)</f>
        <v>649719.82026407844</v>
      </c>
      <c r="AW37" s="22">
        <f>((Data!$AJ$29*'Intermediate calculations'!AW34)+Data!$AK$29)</f>
        <v>664289.59923385107</v>
      </c>
      <c r="AX37" s="22">
        <f>((Data!$AJ$29*'Intermediate calculations'!AX34)+Data!$AK$29)</f>
        <v>679274.10407875525</v>
      </c>
      <c r="AY37" s="22">
        <f>((Data!$AJ$29*'Intermediate calculations'!AY34)+Data!$AK$29)</f>
        <v>694095.92019898049</v>
      </c>
      <c r="AZ37" s="22">
        <f>((Data!$AJ$29*'Intermediate calculations'!AZ34)+Data!$AK$29)</f>
        <v>709343.74314799951</v>
      </c>
      <c r="BA37" s="22">
        <f>((Data!$AJ$29*'Intermediate calculations'!BA34)+Data!$AK$29)</f>
        <v>725373.23724690732</v>
      </c>
      <c r="BB37" s="22">
        <f>((Data!$AJ$29*'Intermediate calculations'!BB34)+Data!$AK$29)</f>
        <v>742010.40138896531</v>
      </c>
      <c r="BC37" s="22">
        <f>((Data!$AJ$29*'Intermediate calculations'!BC34)+Data!$AK$29)</f>
        <v>759216.2031841313</v>
      </c>
      <c r="BD37" s="22">
        <f>((Data!$AJ$29*'Intermediate calculations'!BD34)+Data!$AK$29)</f>
        <v>777019.3728803508</v>
      </c>
      <c r="BE37" s="22">
        <f>((Data!$AJ$29*'Intermediate calculations'!BE34)+Data!$AK$29)</f>
        <v>795430.17797895288</v>
      </c>
      <c r="BF37" s="22">
        <f>((Data!$AJ$29*'Intermediate calculations'!BF34)+Data!$AK$29)</f>
        <v>814597.68555735564</v>
      </c>
      <c r="BG37" s="22">
        <f>((Data!$AJ$29*'Intermediate calculations'!BG34)+Data!$AK$29)</f>
        <v>832756.84096884262</v>
      </c>
      <c r="BH37" s="22">
        <f>((Data!$AJ$29*'Intermediate calculations'!BH34)+Data!$AK$29)</f>
        <v>851600.17771320418</v>
      </c>
      <c r="BI37" s="22">
        <f>((Data!$AJ$29*'Intermediate calculations'!BI34)+Data!$AK$29)</f>
        <v>871267.409377584</v>
      </c>
      <c r="BJ37" s="22">
        <f>((Data!$AJ$29*'Intermediate calculations'!BJ34)+Data!$AK$29)</f>
        <v>891834.69346914953</v>
      </c>
      <c r="BK37" s="22">
        <f>((Data!$AJ$29*'Intermediate calculations'!BK34)+Data!$AK$29)</f>
        <v>913733.72138701752</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1795460.3134065112</v>
      </c>
      <c r="Z39" s="22">
        <f>((Data!$AJ$11*'Intermediate calculations'!Z4)+Data!$AK$11)*Drivers!AA4</f>
        <v>1866174.2059379949</v>
      </c>
      <c r="AA39" s="22">
        <f>((Data!$AJ$11*'Intermediate calculations'!AA4)+Data!$AK$11)*Drivers!AB4</f>
        <v>1905167.1035817573</v>
      </c>
      <c r="AB39" s="22">
        <f>((Data!$AJ$11*'Intermediate calculations'!AB4)+Data!$AK$11)*Drivers!AC4</f>
        <v>1922666.6411138859</v>
      </c>
      <c r="AC39" s="22">
        <f>((Data!$AJ$11*'Intermediate calculations'!AC4)+Data!$AK$11)*Drivers!AD4</f>
        <v>1918121.0028633054</v>
      </c>
      <c r="AD39" s="22">
        <f>((Data!$AJ$11*'Intermediate calculations'!AD4)+Data!$AK$11)*Drivers!AE4</f>
        <v>1928488.3345334663</v>
      </c>
      <c r="AE39" s="22">
        <f>((Data!$AJ$11*'Intermediate calculations'!AE4)+Data!$AK$11)*Drivers!AF4</f>
        <v>1940908.8823760012</v>
      </c>
      <c r="AF39" s="22">
        <f>((Data!$AJ$11*'Intermediate calculations'!AF4)+Data!$AK$11)*Drivers!AG4</f>
        <v>1950529.0358844539</v>
      </c>
      <c r="AG39" s="22">
        <f>((Data!$AJ$11*'Intermediate calculations'!AG4)+Data!$AK$11)*Drivers!AH4</f>
        <v>1586840.378499625</v>
      </c>
      <c r="AH39" s="22">
        <f>((Data!$AJ$11*'Intermediate calculations'!AH4)+Data!$AK$11)*Drivers!AI4</f>
        <v>1642901.3458198437</v>
      </c>
      <c r="AI39" s="22">
        <f>((Data!$AJ$11*'Intermediate calculations'!AI4)+Data!$AK$11)*Drivers!AJ4</f>
        <v>1701425.9664024664</v>
      </c>
      <c r="AJ39" s="22">
        <f>((Data!$AJ$11*'Intermediate calculations'!AJ4)+Data!$AK$11)*Drivers!AK4</f>
        <v>1770346.0432299301</v>
      </c>
      <c r="AK39" s="22">
        <f>((Data!$AJ$11*'Intermediate calculations'!AK4)+Data!$AK$11)*Drivers!AL4</f>
        <v>1845824.0123191273</v>
      </c>
      <c r="AL39" s="22">
        <f>((Data!$AJ$11*'Intermediate calculations'!AL4)+Data!$AK$11)*Drivers!AM4</f>
        <v>1920803.7431910764</v>
      </c>
      <c r="AM39" s="22">
        <f>((Data!$AJ$11*'Intermediate calculations'!AM4)+Data!$AK$11)*Drivers!AN4</f>
        <v>2010338.3526024534</v>
      </c>
      <c r="AN39" s="22">
        <f>((Data!$AJ$11*'Intermediate calculations'!AN4)+Data!$AK$11)*Drivers!AO4</f>
        <v>2104427.1312808222</v>
      </c>
      <c r="AO39" s="22">
        <f>((Data!$AJ$11*'Intermediate calculations'!AO4)+Data!$AK$11)*Drivers!AP4</f>
        <v>2205382.0533512444</v>
      </c>
      <c r="AP39" s="22">
        <f>((Data!$AJ$11*'Intermediate calculations'!AP4)+Data!$AK$11)*Drivers!AQ4</f>
        <v>2311069.2384109991</v>
      </c>
      <c r="AQ39" s="22">
        <f>((Data!$AJ$11*'Intermediate calculations'!AQ4)+Data!$AK$11)*Drivers!AR4</f>
        <v>2398787.875475666</v>
      </c>
      <c r="AR39" s="22">
        <f>((Data!$AJ$11*'Intermediate calculations'!AR4)+Data!$AK$11)*Drivers!AS4</f>
        <v>2513787.0714510609</v>
      </c>
      <c r="AS39" s="22">
        <f>((Data!$AJ$11*'Intermediate calculations'!AS4)+Data!$AK$11)*Drivers!AT4</f>
        <v>2632504.6986415945</v>
      </c>
      <c r="AT39" s="22">
        <f>((Data!$AJ$11*'Intermediate calculations'!AT4)+Data!$AK$11)*Drivers!AU4</f>
        <v>2755473.4194120043</v>
      </c>
      <c r="AU39" s="22">
        <f>((Data!$AJ$11*'Intermediate calculations'!AU4)+Data!$AK$11)*Drivers!AV4</f>
        <v>2873727.1017345558</v>
      </c>
      <c r="AV39" s="22">
        <f>((Data!$AJ$11*'Intermediate calculations'!AV4)+Data!$AK$11)*Drivers!AW4</f>
        <v>3000632.7195872385</v>
      </c>
      <c r="AW39" s="22">
        <f>((Data!$AJ$11*'Intermediate calculations'!AW4)+Data!$AK$11)*Drivers!AX4</f>
        <v>3135175.0328040654</v>
      </c>
      <c r="AX39" s="22">
        <f>((Data!$AJ$11*'Intermediate calculations'!AX4)+Data!$AK$11)*Drivers!AY4</f>
        <v>3275451.9967687242</v>
      </c>
      <c r="AY39" s="22">
        <f>((Data!$AJ$11*'Intermediate calculations'!AY4)+Data!$AK$11)*Drivers!AZ4</f>
        <v>3414712.9274943154</v>
      </c>
      <c r="AZ39" s="22">
        <f>((Data!$AJ$11*'Intermediate calculations'!AZ4)+Data!$AK$11)*Drivers!BA4</f>
        <v>3559789.3121948158</v>
      </c>
      <c r="BA39" s="22">
        <f>((Data!$AJ$11*'Intermediate calculations'!BA4)+Data!$AK$11)*Drivers!BB4</f>
        <v>3714875.0064488803</v>
      </c>
      <c r="BB39" s="22">
        <f>((Data!$AJ$11*'Intermediate calculations'!BB4)+Data!$AK$11)*Drivers!BC4</f>
        <v>3877949.0416720407</v>
      </c>
      <c r="BC39" s="22">
        <f>((Data!$AJ$11*'Intermediate calculations'!BC4)+Data!$AK$11)*Drivers!BD4</f>
        <v>4048573.5722171213</v>
      </c>
      <c r="BD39" s="22">
        <f>((Data!$AJ$11*'Intermediate calculations'!BD4)+Data!$AK$11)*Drivers!BE4</f>
        <v>4227105.3442052547</v>
      </c>
      <c r="BE39" s="22">
        <f>((Data!$AJ$11*'Intermediate calculations'!BE4)+Data!$AK$11)*Drivers!BF4</f>
        <v>4413679.902140215</v>
      </c>
      <c r="BF39" s="22">
        <f>((Data!$AJ$11*'Intermediate calculations'!BF4)+Data!$AK$11)*Drivers!BG4</f>
        <v>4610064.8405340016</v>
      </c>
      <c r="BG39" s="22">
        <f>((Data!$AJ$11*'Intermediate calculations'!BG4)+Data!$AK$11)*Drivers!BH4</f>
        <v>4795569.389793436</v>
      </c>
      <c r="BH39" s="22">
        <f>((Data!$AJ$11*'Intermediate calculations'!BH4)+Data!$AK$11)*Drivers!BI4</f>
        <v>4990069.1808205284</v>
      </c>
      <c r="BI39" s="22">
        <f>((Data!$AJ$11*'Intermediate calculations'!BI4)+Data!$AK$11)*Drivers!BJ4</f>
        <v>5195220.4966614982</v>
      </c>
      <c r="BJ39" s="22">
        <f>((Data!$AJ$11*'Intermediate calculations'!BJ4)+Data!$AK$11)*Drivers!BK4</f>
        <v>5411947.1726272004</v>
      </c>
      <c r="BK39" s="22">
        <f>((Data!$AJ$11*'Intermediate calculations'!BK4)+Data!$AK$11)*Drivers!BL4</f>
        <v>5645330.2446012395</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34.313338935065872</v>
      </c>
      <c r="Z40" s="53">
        <f>Z39*ttokg/Drivers!AA4</f>
        <v>35.141620690770353</v>
      </c>
      <c r="AA40" s="53">
        <f>AA39*ttokg/Drivers!AB4</f>
        <v>35.338221188179681</v>
      </c>
      <c r="AB40" s="53">
        <f>AB39*ttokg/Drivers!AC4</f>
        <v>35.116883701630975</v>
      </c>
      <c r="AC40" s="53">
        <f>AC39*ttokg/Drivers!AD4</f>
        <v>34.486211000242491</v>
      </c>
      <c r="AD40" s="53">
        <f>AD39*ttokg/Drivers!AE4</f>
        <v>34.119282886578205</v>
      </c>
      <c r="AE40" s="53">
        <f>AE39*ttokg/Drivers!AF4</f>
        <v>33.792549298625808</v>
      </c>
      <c r="AF40" s="53">
        <f>AF39*ttokg/Drivers!AG4</f>
        <v>33.419593124819365</v>
      </c>
      <c r="AG40" s="53">
        <f>AG39*ttokg/Drivers!AH4</f>
        <v>26.755613359519913</v>
      </c>
      <c r="AH40" s="53">
        <f>AH39*ttokg/Drivers!AI4</f>
        <v>27.337095920141486</v>
      </c>
      <c r="AI40" s="53">
        <f>AI39*ttokg/Drivers!AJ4</f>
        <v>27.964854010237346</v>
      </c>
      <c r="AJ40" s="53">
        <f>AJ39*ttokg/Drivers!AK4</f>
        <v>28.76842107693621</v>
      </c>
      <c r="AK40" s="53">
        <f>AK39*ttokg/Drivers!AL4</f>
        <v>29.665368474304316</v>
      </c>
      <c r="AL40" s="53">
        <f>AL39*ttokg/Drivers!AM4</f>
        <v>30.541286090935401</v>
      </c>
      <c r="AM40" s="53">
        <f>AM39*ttokg/Drivers!AN4</f>
        <v>31.634551669228031</v>
      </c>
      <c r="AN40" s="53">
        <f>AN39*ttokg/Drivers!AO4</f>
        <v>32.783701699962087</v>
      </c>
      <c r="AO40" s="53">
        <f>AO39*ttokg/Drivers!AP4</f>
        <v>34.023808477711938</v>
      </c>
      <c r="AP40" s="53">
        <f>AP39*ttokg/Drivers!AQ4</f>
        <v>35.318310082803514</v>
      </c>
      <c r="AQ40" s="53">
        <f>AQ39*ttokg/Drivers!AR4</f>
        <v>36.322821762320366</v>
      </c>
      <c r="AR40" s="53">
        <f>AR39*ttokg/Drivers!AS4</f>
        <v>37.725059670829545</v>
      </c>
      <c r="AS40" s="53">
        <f>AS39*ttokg/Drivers!AT4</f>
        <v>39.16492329056193</v>
      </c>
      <c r="AT40" s="53">
        <f>AT39*ttokg/Drivers!AU4</f>
        <v>40.650325213541592</v>
      </c>
      <c r="AU40" s="53">
        <f>AU39*ttokg/Drivers!AV4</f>
        <v>42.049175655905493</v>
      </c>
      <c r="AV40" s="53">
        <f>AV39*ttokg/Drivers!AW4</f>
        <v>43.558556881038157</v>
      </c>
      <c r="AW40" s="53">
        <f>AW39*ttokg/Drivers!AX4</f>
        <v>45.162258809703523</v>
      </c>
      <c r="AX40" s="53">
        <f>AX39*ttokg/Drivers!AY4</f>
        <v>46.832019888452287</v>
      </c>
      <c r="AY40" s="53">
        <f>AY39*ttokg/Drivers!AZ4</f>
        <v>48.471697354242728</v>
      </c>
      <c r="AZ40" s="53">
        <f>AZ39*ttokg/Drivers!BA4</f>
        <v>50.178357965128455</v>
      </c>
      <c r="BA40" s="53">
        <f>BA39*ttokg/Drivers!BB4</f>
        <v>52.010405718480968</v>
      </c>
      <c r="BB40" s="53">
        <f>BB39*ttokg/Drivers!BC4</f>
        <v>53.938368261333764</v>
      </c>
      <c r="BC40" s="53">
        <f>BC39*ttokg/Drivers!BD4</f>
        <v>55.955556385388306</v>
      </c>
      <c r="BD40" s="53">
        <f>BD39*ttokg/Drivers!BE4</f>
        <v>58.066487692245488</v>
      </c>
      <c r="BE40" s="53">
        <f>BE39*ttokg/Drivers!BF4</f>
        <v>60.272626115462138</v>
      </c>
      <c r="BF40" s="53">
        <f>BF39*ttokg/Drivers!BG4</f>
        <v>62.59773540406109</v>
      </c>
      <c r="BG40" s="53">
        <f>BG39*ttokg/Drivers!BH4</f>
        <v>64.761903915906814</v>
      </c>
      <c r="BH40" s="53">
        <f>BH39*ttokg/Drivers!BI4</f>
        <v>67.036200253173902</v>
      </c>
      <c r="BI40" s="53">
        <f>BI39*ttokg/Drivers!BJ4</f>
        <v>69.442568756886402</v>
      </c>
      <c r="BJ40" s="53">
        <f>BJ39*ttokg/Drivers!BK4</f>
        <v>71.993133158871714</v>
      </c>
      <c r="BK40" s="53">
        <f>BK39*ttokg/Drivers!BL4</f>
        <v>74.754853818990057</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0.12723924959580749</v>
      </c>
      <c r="AP41" s="53"/>
      <c r="AQ41" s="53">
        <f>(AQ42-AE42)/AE42</f>
        <v>0.20921220137411145</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1472686.6480916424</v>
      </c>
      <c r="Z42" s="22">
        <f>((Data!$AJ$33*'Intermediate calculations'!Z39)+Data!$AK$33)</f>
        <v>1523656.9743523647</v>
      </c>
      <c r="AA42" s="22">
        <f>((Data!$AJ$33*'Intermediate calculations'!AA39)+Data!$AK$33)</f>
        <v>1551762.9185113378</v>
      </c>
      <c r="AB42" s="22">
        <f>((Data!$AJ$33*'Intermediate calculations'!AB39)+Data!$AK$33)</f>
        <v>1564376.5239217207</v>
      </c>
      <c r="AC42" s="22">
        <f>((Data!$AJ$33*'Intermediate calculations'!AC39)+Data!$AK$33)</f>
        <v>1561100.0437789799</v>
      </c>
      <c r="AD42" s="22">
        <f>((Data!$AJ$33*'Intermediate calculations'!AD39)+Data!$AK$33)</f>
        <v>1568572.7801644921</v>
      </c>
      <c r="AE42" s="22">
        <f>((Data!$AJ$33*'Intermediate calculations'!AE39)+Data!$AK$33)</f>
        <v>1577525.4675814528</v>
      </c>
      <c r="AF42" s="22">
        <f>((Data!$AJ$33*'Intermediate calculations'!AF39)+Data!$AK$33)</f>
        <v>1584459.6405628899</v>
      </c>
      <c r="AG42" s="22">
        <f>((Data!$AJ$33*'Intermediate calculations'!AG39)+Data!$AK$33)</f>
        <v>1322314.1291137014</v>
      </c>
      <c r="AH42" s="22">
        <f>((Data!$AJ$33*'Intermediate calculations'!AH39)+Data!$AK$33)</f>
        <v>1362722.6781626879</v>
      </c>
      <c r="AI42" s="22">
        <f>((Data!$AJ$33*'Intermediate calculations'!AI39)+Data!$AK$33)</f>
        <v>1404907.0198612183</v>
      </c>
      <c r="AJ42" s="22">
        <f>((Data!$AJ$33*'Intermediate calculations'!AJ39)+Data!$AK$33)</f>
        <v>1454584.3700402633</v>
      </c>
      <c r="AK42" s="22">
        <f>((Data!$AJ$33*'Intermediate calculations'!AK39)+Data!$AK$33)</f>
        <v>1508988.6260110436</v>
      </c>
      <c r="AL42" s="22">
        <f>((Data!$AJ$33*'Intermediate calculations'!AL39)+Data!$AK$33)</f>
        <v>1563033.7536185056</v>
      </c>
      <c r="AM42" s="22">
        <f>((Data!$AJ$33*'Intermediate calculations'!AM39)+Data!$AK$33)</f>
        <v>1627569.9867397749</v>
      </c>
      <c r="AN42" s="22">
        <f>((Data!$AJ$33*'Intermediate calculations'!AN39)+Data!$AK$33)</f>
        <v>1695388.8491305583</v>
      </c>
      <c r="AO42" s="22">
        <f>((Data!$AJ$33*'Intermediate calculations'!AO39)+Data!$AK$33)</f>
        <v>1768156.8036490316</v>
      </c>
      <c r="AP42" s="22">
        <f>((Data!$AJ$33*'Intermediate calculations'!AP39)+Data!$AK$33)</f>
        <v>1844335.756768811</v>
      </c>
      <c r="AQ42" s="22">
        <f>((Data!$AJ$33*'Intermediate calculations'!AQ39)+Data!$AK$33)</f>
        <v>1907563.043377893</v>
      </c>
      <c r="AR42" s="22">
        <f>((Data!$AJ$33*'Intermediate calculations'!AR39)+Data!$AK$33)</f>
        <v>1990454.061376611</v>
      </c>
      <c r="AS42" s="22">
        <f>((Data!$AJ$33*'Intermediate calculations'!AS39)+Data!$AK$33)</f>
        <v>2076025.3115818826</v>
      </c>
      <c r="AT42" s="22">
        <f>((Data!$AJ$33*'Intermediate calculations'!AT39)+Data!$AK$33)</f>
        <v>2164660.7351620635</v>
      </c>
      <c r="AU42" s="22">
        <f>((Data!$AJ$33*'Intermediate calculations'!AU39)+Data!$AK$33)</f>
        <v>2249897.5755301518</v>
      </c>
      <c r="AV42" s="22">
        <f>((Data!$AJ$33*'Intermediate calculations'!AV39)+Data!$AK$33)</f>
        <v>2341370.7007493563</v>
      </c>
      <c r="AW42" s="22">
        <f>((Data!$AJ$33*'Intermediate calculations'!AW39)+Data!$AK$33)</f>
        <v>2438348.3292610482</v>
      </c>
      <c r="AX42" s="22">
        <f>((Data!$AJ$33*'Intermediate calculations'!AX39)+Data!$AK$33)</f>
        <v>2539459.4739623372</v>
      </c>
      <c r="AY42" s="22">
        <f>((Data!$AJ$33*'Intermediate calculations'!AY39)+Data!$AK$33)</f>
        <v>2639838.265460697</v>
      </c>
      <c r="AZ42" s="22">
        <f>((Data!$AJ$33*'Intermediate calculations'!AZ39)+Data!$AK$33)</f>
        <v>2744408.8158319453</v>
      </c>
      <c r="BA42" s="22">
        <f>((Data!$AJ$33*'Intermediate calculations'!BA39)+Data!$AK$33)</f>
        <v>2856194.0415000254</v>
      </c>
      <c r="BB42" s="22">
        <f>((Data!$AJ$33*'Intermediate calculations'!BB39)+Data!$AK$33)</f>
        <v>2973737.2353819958</v>
      </c>
      <c r="BC42" s="22">
        <f>((Data!$AJ$33*'Intermediate calculations'!BC39)+Data!$AK$33)</f>
        <v>3096722.799867691</v>
      </c>
      <c r="BD42" s="22">
        <f>((Data!$AJ$33*'Intermediate calculations'!BD39)+Data!$AK$33)</f>
        <v>3225407.8763127266</v>
      </c>
      <c r="BE42" s="22">
        <f>((Data!$AJ$33*'Intermediate calculations'!BE39)+Data!$AK$33)</f>
        <v>3359890.164721061</v>
      </c>
      <c r="BF42" s="22">
        <f>((Data!$AJ$33*'Intermediate calculations'!BF39)+Data!$AK$33)</f>
        <v>3501443.7410309282</v>
      </c>
      <c r="BG42" s="22">
        <f>((Data!$AJ$33*'Intermediate calculations'!BG39)+Data!$AK$33)</f>
        <v>3635154.7709306311</v>
      </c>
      <c r="BH42" s="22">
        <f>((Data!$AJ$33*'Intermediate calculations'!BH39)+Data!$AK$33)</f>
        <v>3775349.5396159971</v>
      </c>
      <c r="BI42" s="22">
        <f>((Data!$AJ$33*'Intermediate calculations'!BI39)+Data!$AK$33)</f>
        <v>3923221.8901102813</v>
      </c>
      <c r="BJ42" s="22">
        <f>((Data!$AJ$33*'Intermediate calculations'!BJ39)+Data!$AK$33)</f>
        <v>4079437.7196724201</v>
      </c>
      <c r="BK42" s="22">
        <f>((Data!$AJ$33*'Intermediate calculations'!BK39)+Data!$AK$33)</f>
        <v>4247659.4211853184</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11152692.375697788</v>
      </c>
      <c r="AI44" s="22">
        <f>((Data!$AJ$40*'Intermediate calculations'!AI45)+Data!$AK$40)</f>
        <v>11374213.720392853</v>
      </c>
      <c r="AJ44" s="22">
        <f>((Data!$AJ$40*'Intermediate calculations'!AJ45)+Data!$AK$40)</f>
        <v>11581596.749105513</v>
      </c>
      <c r="AK44" s="22">
        <f>((Data!$AJ$40*'Intermediate calculations'!AK45)+Data!$AK$40)</f>
        <v>11785239.625506744</v>
      </c>
      <c r="AL44" s="22">
        <f>((Data!$AJ$40*'Intermediate calculations'!AL45)+Data!$AK$40)</f>
        <v>11984963.710530404</v>
      </c>
      <c r="AM44" s="22">
        <f>((Data!$AJ$40*'Intermediate calculations'!AM45)+Data!$AK$40)</f>
        <v>12180592.241853267</v>
      </c>
      <c r="AN44" s="22">
        <f>((Data!$AJ$40*'Intermediate calculations'!AN45)+Data!$AK$40)</f>
        <v>12371950.59118773</v>
      </c>
      <c r="AO44" s="22">
        <f>((Data!$AJ$40*'Intermediate calculations'!AO45)+Data!$AK$40)</f>
        <v>12558866.520960063</v>
      </c>
      <c r="AP44" s="22">
        <f>((Data!$AJ$40*'Intermediate calculations'!AP45)+Data!$AK$40)</f>
        <v>12742543.252317514</v>
      </c>
      <c r="AQ44" s="22">
        <f>((Data!$AJ$40*'Intermediate calculations'!AQ45)+Data!$AK$40)</f>
        <v>12922852.719359275</v>
      </c>
      <c r="AR44" s="22">
        <f>((Data!$AJ$40*'Intermediate calculations'!AR45)+Data!$AK$40)</f>
        <v>13099668.255104583</v>
      </c>
      <c r="AS44" s="22">
        <f>((Data!$AJ$40*'Intermediate calculations'!AS45)+Data!$AK$40)</f>
        <v>13272864.738126677</v>
      </c>
      <c r="AT44" s="22">
        <f>((Data!$AJ$40*'Intermediate calculations'!AT45)+Data!$AK$40)</f>
        <v>13442318.738592368</v>
      </c>
      <c r="AU44" s="22">
        <f>((Data!$AJ$40*'Intermediate calculations'!AU45)+Data!$AK$40)</f>
        <v>13608308.652316205</v>
      </c>
      <c r="AV44" s="22">
        <f>((Data!$AJ$40*'Intermediate calculations'!AV45)+Data!$AK$40)</f>
        <v>13770724.619520757</v>
      </c>
      <c r="AW44" s="22">
        <f>((Data!$AJ$40*'Intermediate calculations'!AW45)+Data!$AK$40)</f>
        <v>13929458.451777641</v>
      </c>
      <c r="AX44" s="22">
        <f>((Data!$AJ$40*'Intermediate calculations'!AX45)+Data!$AK$40)</f>
        <v>14084403.751142252</v>
      </c>
      <c r="AY44" s="22">
        <f>((Data!$AJ$40*'Intermediate calculations'!AY45)+Data!$AK$40)</f>
        <v>14235456.028124902</v>
      </c>
      <c r="AZ44" s="22">
        <f>((Data!$AJ$40*'Intermediate calculations'!AZ45)+Data!$AK$40)</f>
        <v>14382944.580527261</v>
      </c>
      <c r="BA44" s="22">
        <f>((Data!$AJ$40*'Intermediate calculations'!BA45)+Data!$AK$40)</f>
        <v>14526778.074762285</v>
      </c>
      <c r="BB44" s="22">
        <f>((Data!$AJ$40*'Intermediate calculations'!BB45)+Data!$AK$40)</f>
        <v>14666866.949597608</v>
      </c>
      <c r="BC44" s="22">
        <f>((Data!$AJ$40*'Intermediate calculations'!BC45)+Data!$AK$40)</f>
        <v>14803123.508547641</v>
      </c>
      <c r="BD44" s="22">
        <f>((Data!$AJ$40*'Intermediate calculations'!BD45)+Data!$AK$40)</f>
        <v>14935462.010865357</v>
      </c>
      <c r="BE44" s="22">
        <f>((Data!$AJ$40*'Intermediate calculations'!BE45)+Data!$AK$40)</f>
        <v>15063816.702386335</v>
      </c>
      <c r="BF44" s="22">
        <f>((Data!$AJ$40*'Intermediate calculations'!BF45)+Data!$AK$40)</f>
        <v>15188106.335170861</v>
      </c>
      <c r="BG44" s="22">
        <f>((Data!$AJ$40*'Intermediate calculations'!BG45)+Data!$AK$40)</f>
        <v>15308251.859966867</v>
      </c>
      <c r="BH44" s="22">
        <f>((Data!$AJ$40*'Intermediate calculations'!BH45)+Data!$AK$40)</f>
        <v>15424176.509654883</v>
      </c>
      <c r="BI44" s="22">
        <f>((Data!$AJ$40*'Intermediate calculations'!BI45)+Data!$AK$40)</f>
        <v>15535805.880681302</v>
      </c>
      <c r="BJ44" s="22">
        <f>((Data!$AJ$40*'Intermediate calculations'!BJ45)+Data!$AK$40)</f>
        <v>15643007.841712508</v>
      </c>
      <c r="BK44" s="22">
        <f>((Data!$AJ$40*'Intermediate calculations'!BK45)+Data!$AK$40)</f>
        <v>15745712.096732207</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5384908.27510536</v>
      </c>
      <c r="AI45" s="22">
        <f>((Data!$AJ$39*Drivers!AJ4)+Data!$AK$39)</f>
        <v>5477854.7710073674</v>
      </c>
      <c r="AJ45" s="22">
        <f>((Data!$AJ$39*Drivers!AK4)+Data!$AK$39)</f>
        <v>5564869.0759039037</v>
      </c>
      <c r="AK45" s="22">
        <f>((Data!$AJ$39*Drivers!AL4)+Data!$AK$39)</f>
        <v>5650314.078068166</v>
      </c>
      <c r="AL45" s="22">
        <f>((Data!$AJ$39*Drivers!AM4)+Data!$AK$39)</f>
        <v>5734114.8236610461</v>
      </c>
      <c r="AM45" s="22">
        <f>((Data!$AJ$39*Drivers!AN4)+Data!$AK$39)</f>
        <v>5816197.1462920606</v>
      </c>
      <c r="AN45" s="22">
        <f>((Data!$AJ$39*Drivers!AO4)+Data!$AK$39)</f>
        <v>5896487.7749748807</v>
      </c>
      <c r="AO45" s="22">
        <f>((Data!$AJ$39*Drivers!AP4)+Data!$AK$39)</f>
        <v>5974914.441825062</v>
      </c>
      <c r="AP45" s="22">
        <f>((Data!$AJ$39*Drivers!AQ4)+Data!$AK$39)</f>
        <v>6051981.9974681092</v>
      </c>
      <c r="AQ45" s="22">
        <f>((Data!$AJ$39*Drivers!AR4)+Data!$AK$39)</f>
        <v>6127636.7076837784</v>
      </c>
      <c r="AR45" s="22">
        <f>((Data!$AJ$39*Drivers!AS4)+Data!$AK$39)</f>
        <v>6201825.4252142953</v>
      </c>
      <c r="AS45" s="22">
        <f>((Data!$AJ$39*Drivers!AT4)+Data!$AK$39)</f>
        <v>6274495.6512894165</v>
      </c>
      <c r="AT45" s="22">
        <f>((Data!$AJ$39*Drivers!AU4)+Data!$AK$39)</f>
        <v>6345595.5969020799</v>
      </c>
      <c r="AU45" s="22">
        <f>((Data!$AJ$39*Drivers!AV4)+Data!$AK$39)</f>
        <v>6415242.0720846187</v>
      </c>
      <c r="AV45" s="22">
        <f>((Data!$AJ$39*Drivers!AW4)+Data!$AK$39)</f>
        <v>6483388.9815888871</v>
      </c>
      <c r="AW45" s="22">
        <f>((Data!$AJ$39*Drivers!AX4)+Data!$AK$39)</f>
        <v>6549990.9314356782</v>
      </c>
      <c r="AX45" s="22">
        <f>((Data!$AJ$39*Drivers!AY4)+Data!$AK$39)</f>
        <v>6615003.2789015751</v>
      </c>
      <c r="AY45" s="22">
        <f>((Data!$AJ$39*Drivers!AZ4)+Data!$AK$39)</f>
        <v>6678382.1820175853</v>
      </c>
      <c r="AZ45" s="22">
        <f>((Data!$AJ$39*Drivers!BA4)+Data!$AK$39)</f>
        <v>6740265.8084027953</v>
      </c>
      <c r="BA45" s="22">
        <f>((Data!$AJ$39*Drivers!BB4)+Data!$AK$39)</f>
        <v>6800615.8360757045</v>
      </c>
      <c r="BB45" s="22">
        <f>((Data!$AJ$39*Drivers!BC4)+Data!$AK$39)</f>
        <v>6859394.6867039446</v>
      </c>
      <c r="BC45" s="22">
        <f>((Data!$AJ$39*Drivers!BD4)+Data!$AK$39)</f>
        <v>6916565.5643704031</v>
      </c>
      <c r="BD45" s="22">
        <f>((Data!$AJ$39*Drivers!BE4)+Data!$AK$39)</f>
        <v>6972092.4937517848</v>
      </c>
      <c r="BE45" s="22">
        <f>((Data!$AJ$39*Drivers!BF4)+Data!$AK$39)</f>
        <v>7025947.8855465595</v>
      </c>
      <c r="BF45" s="22">
        <f>((Data!$AJ$39*Drivers!BG4)+Data!$AK$39)</f>
        <v>7078097.6495350879</v>
      </c>
      <c r="BG45" s="22">
        <f>((Data!$AJ$39*Drivers!BH4)+Data!$AK$39)</f>
        <v>7128508.6180287488</v>
      </c>
      <c r="BH45" s="22">
        <f>((Data!$AJ$39*Drivers!BI4)+Data!$AK$39)</f>
        <v>7177148.5808819942</v>
      </c>
      <c r="BI45" s="22">
        <f>((Data!$AJ$39*Drivers!BJ4)+Data!$AK$39)</f>
        <v>7223986.319660319</v>
      </c>
      <c r="BJ45" s="22">
        <f>((Data!$AJ$39*Drivers!BK4)+Data!$AK$39)</f>
        <v>7268966.3943587206</v>
      </c>
      <c r="BK45" s="22">
        <f>((Data!$AJ$39*Drivers!BL4)+Data!$AK$39)</f>
        <v>7312059.30999377</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13858767.860270306</v>
      </c>
      <c r="AI46" s="22">
        <f>((Data!$AJ$41*'Intermediate calculations'!AI44)+Data!$AK$41)</f>
        <v>14068242.293460643</v>
      </c>
      <c r="AJ46" s="22">
        <f>((Data!$AJ$41*'Intermediate calculations'!AJ44)+Data!$AK$41)</f>
        <v>14264347.289359251</v>
      </c>
      <c r="AK46" s="22">
        <f>((Data!$AJ$41*'Intermediate calculations'!AK44)+Data!$AK$41)</f>
        <v>14456915.53223498</v>
      </c>
      <c r="AL46" s="22">
        <f>((Data!$AJ$41*'Intermediate calculations'!AL44)+Data!$AK$41)</f>
        <v>14645778.097882461</v>
      </c>
      <c r="AM46" s="22">
        <f>((Data!$AJ$41*'Intermediate calculations'!AM44)+Data!$AK$41)</f>
        <v>14830767.836777033</v>
      </c>
      <c r="AN46" s="22">
        <f>((Data!$AJ$41*'Intermediate calculations'!AN44)+Data!$AK$41)</f>
        <v>15011719.617375214</v>
      </c>
      <c r="AO46" s="22">
        <f>((Data!$AJ$41*'Intermediate calculations'!AO44)+Data!$AK$41)</f>
        <v>15188470.568834096</v>
      </c>
      <c r="AP46" s="22">
        <f>((Data!$AJ$41*'Intermediate calculations'!AP44)+Data!$AK$41)</f>
        <v>15362158.477980366</v>
      </c>
      <c r="AQ46" s="22">
        <f>((Data!$AJ$41*'Intermediate calculations'!AQ44)+Data!$AK$41)</f>
        <v>15532662.243472658</v>
      </c>
      <c r="AR46" s="22">
        <f>((Data!$AJ$41*'Intermediate calculations'!AR44)+Data!$AK$41)</f>
        <v>15699862.086812718</v>
      </c>
      <c r="AS46" s="22">
        <f>((Data!$AJ$41*'Intermediate calculations'!AS44)+Data!$AK$41)</f>
        <v>15863639.69100501</v>
      </c>
      <c r="AT46" s="22">
        <f>((Data!$AJ$41*'Intermediate calculations'!AT44)+Data!$AK$41)</f>
        <v>16023878.338654283</v>
      </c>
      <c r="AU46" s="22">
        <f>((Data!$AJ$41*'Intermediate calculations'!AU44)+Data!$AK$41)</f>
        <v>16180841.285680797</v>
      </c>
      <c r="AV46" s="22">
        <f>((Data!$AJ$41*'Intermediate calculations'!AV44)+Data!$AK$41)</f>
        <v>16334424.646769846</v>
      </c>
      <c r="AW46" s="22">
        <f>((Data!$AJ$41*'Intermediate calculations'!AW44)+Data!$AK$41)</f>
        <v>16484526.117063429</v>
      </c>
      <c r="AX46" s="22">
        <f>((Data!$AJ$41*'Intermediate calculations'!AX44)+Data!$AK$41)</f>
        <v>16631045.084816119</v>
      </c>
      <c r="AY46" s="22">
        <f>((Data!$AJ$41*'Intermediate calculations'!AY44)+Data!$AK$41)</f>
        <v>16773882.742950628</v>
      </c>
      <c r="AZ46" s="22">
        <f>((Data!$AJ$41*'Intermediate calculations'!AZ44)+Data!$AK$41)</f>
        <v>16913350.481190823</v>
      </c>
      <c r="BA46" s="22">
        <f>((Data!$AJ$41*'Intermediate calculations'!BA44)+Data!$AK$41)</f>
        <v>17049361.932909582</v>
      </c>
      <c r="BB46" s="22">
        <f>((Data!$AJ$41*'Intermediate calculations'!BB44)+Data!$AK$41)</f>
        <v>17181832.407449163</v>
      </c>
      <c r="BC46" s="22">
        <f>((Data!$AJ$41*'Intermediate calculations'!BC44)+Data!$AK$41)</f>
        <v>17310678.977488786</v>
      </c>
      <c r="BD46" s="22">
        <f>((Data!$AJ$41*'Intermediate calculations'!BD44)+Data!$AK$41)</f>
        <v>17435820.565088034</v>
      </c>
      <c r="BE46" s="22">
        <f>((Data!$AJ$41*'Intermediate calculations'!BE44)+Data!$AK$41)</f>
        <v>17557194.991966352</v>
      </c>
      <c r="BF46" s="22">
        <f>((Data!$AJ$41*'Intermediate calculations'!BF44)+Data!$AK$41)</f>
        <v>17674725.428659994</v>
      </c>
      <c r="BG46" s="22">
        <f>((Data!$AJ$41*'Intermediate calculations'!BG44)+Data!$AK$41)</f>
        <v>17788337.124822468</v>
      </c>
      <c r="BH46" s="22">
        <f>((Data!$AJ$41*'Intermediate calculations'!BH44)+Data!$AK$41)</f>
        <v>17897957.488131534</v>
      </c>
      <c r="BI46" s="22">
        <f>((Data!$AJ$41*'Intermediate calculations'!BI44)+Data!$AK$41)</f>
        <v>18003516.161293894</v>
      </c>
      <c r="BJ46" s="22">
        <f>((Data!$AJ$41*'Intermediate calculations'!BJ44)+Data!$AK$41)</f>
        <v>18104888.198624276</v>
      </c>
      <c r="BK46" s="22">
        <f>((Data!$AJ$41*'Intermediate calculations'!BK44)+Data!$AK$41)</f>
        <v>18202007.12698805</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170431.32910961786</v>
      </c>
      <c r="Z47" s="22">
        <f>((Data!$AJ$12*((Drivers!AA5*1000000)/Drivers!AA4))+Data!$AK$12)*Drivers!AA4</f>
        <v>169232.29294745819</v>
      </c>
      <c r="AA47" s="22">
        <f>((Data!$AJ$12*((Drivers!AB5*1000000)/Drivers!AB4))+Data!$AK$12)*Drivers!AB4</f>
        <v>170906.83469692216</v>
      </c>
      <c r="AB47" s="22">
        <f>((Data!$AJ$12*((Drivers!AC5*1000000)/Drivers!AC4))+Data!$AK$12)*Drivers!AC4</f>
        <v>174593.11857544331</v>
      </c>
      <c r="AC47" s="22">
        <f>((Data!$AJ$12*((Drivers!AD5*1000000)/Drivers!AD4))+Data!$AK$12)*Drivers!AD4</f>
        <v>180345.27920807266</v>
      </c>
      <c r="AD47" s="22">
        <f>((Data!$AJ$12*((Drivers!AE5*1000000)/Drivers!AE4))+Data!$AK$12)*Drivers!AE4</f>
        <v>185031.64970535395</v>
      </c>
      <c r="AE47" s="22">
        <f>((Data!$AJ$12*((Drivers!AF5*1000000)/Drivers!AF4))+Data!$AK$12)*Drivers!AF4</f>
        <v>189617.95543605657</v>
      </c>
      <c r="AF47" s="22">
        <f>((Data!$AJ$12*((Drivers!AG5*1000000)/Drivers!AG4))+Data!$AK$12)*Drivers!AG4</f>
        <v>194533.36121169612</v>
      </c>
      <c r="AG47" s="22">
        <f>((Data!$AJ$12*((Drivers!AH5*1000000)/Drivers!AH4))+Data!$AK$12)*Drivers!AH4</f>
        <v>231250.98961101362</v>
      </c>
      <c r="AH47" s="22">
        <f>((Data!$AJ$12*((Drivers!AI5*1000000)/Drivers!AI4))+Data!$AK$12)*Drivers!AI4</f>
        <v>231359.73893989783</v>
      </c>
      <c r="AI47" s="22">
        <f>((Data!$AJ$12*((Drivers!AJ5*1000000)/Drivers!AJ4))+Data!$AK$12)*Drivers!AJ4</f>
        <v>230978.55530776907</v>
      </c>
      <c r="AJ47" s="22">
        <f>((Data!$AJ$12*((Drivers!AK5*1000000)/Drivers!AK4))+Data!$AK$12)*Drivers!AK4</f>
        <v>229421.41202552724</v>
      </c>
      <c r="AK47" s="22">
        <f>((Data!$AJ$12*((Drivers!AL5*1000000)/Drivers!AL4))+Data!$AK$12)*Drivers!AL4</f>
        <v>227229.73234464412</v>
      </c>
      <c r="AL47" s="22">
        <f>((Data!$AJ$12*((Drivers!AM5*1000000)/Drivers!AM4))+Data!$AK$12)*Drivers!AM4</f>
        <v>224999.17513603665</v>
      </c>
      <c r="AM47" s="22">
        <f>((Data!$AJ$12*((Drivers!AN5*1000000)/Drivers!AN4))+Data!$AK$12)*Drivers!AN4</f>
        <v>221447.43917329091</v>
      </c>
      <c r="AN47" s="22">
        <f>((Data!$AJ$12*((Drivers!AO5*1000000)/Drivers!AO4))+Data!$AK$12)*Drivers!AO4</f>
        <v>217420.38421873996</v>
      </c>
      <c r="AO47" s="22">
        <f>((Data!$AJ$12*((Drivers!AP5*1000000)/Drivers!AP4))+Data!$AK$12)*Drivers!AP4</f>
        <v>212718.05823243625</v>
      </c>
      <c r="AP47" s="22">
        <f>((Data!$AJ$12*((Drivers!AQ5*1000000)/Drivers!AQ4))+Data!$AK$12)*Drivers!AQ4</f>
        <v>207546.64800715394</v>
      </c>
      <c r="AQ47" s="22">
        <f>((Data!$AJ$12*((Drivers!AR5*1000000)/Drivers!AR4))+Data!$AK$12)*Drivers!AR4</f>
        <v>203831.74743763788</v>
      </c>
      <c r="AR47" s="22">
        <f>((Data!$AJ$12*((Drivers!AS5*1000000)/Drivers!AS4))+Data!$AK$12)*Drivers!AS4</f>
        <v>197727.19190748179</v>
      </c>
      <c r="AS47" s="22">
        <f>((Data!$AJ$12*((Drivers!AT5*1000000)/Drivers!AT4))+Data!$AK$12)*Drivers!AT4</f>
        <v>191231.79810318889</v>
      </c>
      <c r="AT47" s="22">
        <f>((Data!$AJ$12*((Drivers!AU5*1000000)/Drivers!AU4))+Data!$AK$12)*Drivers!AU4</f>
        <v>184297.76322055701</v>
      </c>
      <c r="AU47" s="22">
        <f>((Data!$AJ$12*((Drivers!AV5*1000000)/Drivers!AV4))+Data!$AK$12)*Drivers!AV4</f>
        <v>177692.45500427936</v>
      </c>
      <c r="AV47" s="22">
        <f>((Data!$AJ$12*((Drivers!AW5*1000000)/Drivers!AW4))+Data!$AK$12)*Drivers!AW4</f>
        <v>170278.18245473181</v>
      </c>
      <c r="AW47" s="22">
        <f>((Data!$AJ$12*((Drivers!AX5*1000000)/Drivers!AX4))+Data!$AK$12)*Drivers!AX4</f>
        <v>162138.94018321522</v>
      </c>
      <c r="AX47" s="22">
        <f>((Data!$AJ$12*((Drivers!AY5*1000000)/Drivers!AY4))+Data!$AK$12)*Drivers!AY4</f>
        <v>153434.08665582081</v>
      </c>
      <c r="AY47" s="22">
        <f>((Data!$AJ$12*((Drivers!AZ5*1000000)/Drivers!AZ4))+Data!$AK$12)*Drivers!AZ4</f>
        <v>144734.87197839457</v>
      </c>
      <c r="AZ47" s="22">
        <f>((Data!$AJ$12*((Drivers!BA5*1000000)/Drivers!BA4))+Data!$AK$12)*Drivers!BA4</f>
        <v>135467.8405839451</v>
      </c>
      <c r="BA47" s="22">
        <f>((Data!$AJ$12*((Drivers!BB5*1000000)/Drivers!BB4))+Data!$AK$12)*Drivers!BB4</f>
        <v>125274.86641750536</v>
      </c>
      <c r="BB47" s="22">
        <f>((Data!$AJ$12*((Drivers!BC5*1000000)/Drivers!BC4))+Data!$AK$12)*Drivers!BC4</f>
        <v>114325.75842237553</v>
      </c>
      <c r="BC47" s="22">
        <f>((Data!$AJ$12*((Drivers!BD5*1000000)/Drivers!BD4))+Data!$AK$12)*Drivers!BD4</f>
        <v>102655.89088769583</v>
      </c>
      <c r="BD47" s="22">
        <f>((Data!$AJ$12*((Drivers!BE5*1000000)/Drivers!BE4))+Data!$AK$12)*Drivers!BE4</f>
        <v>90233.184580952002</v>
      </c>
      <c r="BE47" s="22">
        <f>((Data!$AJ$12*((Drivers!BF5*1000000)/Drivers!BF4))+Data!$AK$12)*Drivers!BF4</f>
        <v>77044.763659651944</v>
      </c>
      <c r="BF47" s="22">
        <f>((Data!$AJ$12*((Drivers!BG5*1000000)/Drivers!BG4))+Data!$AK$12)*Drivers!BG4</f>
        <v>62938.801999426854</v>
      </c>
      <c r="BG47" s="22">
        <f>((Data!$AJ$12*((Drivers!BH5*1000000)/Drivers!BH4))+Data!$AK$12)*Drivers!BH4</f>
        <v>49671.172628632768</v>
      </c>
      <c r="BH47" s="22">
        <f>((Data!$AJ$12*((Drivers!BI5*1000000)/Drivers!BI4))+Data!$AK$12)*Drivers!BI4</f>
        <v>35552.013285046705</v>
      </c>
      <c r="BI47" s="22">
        <f>((Data!$AJ$12*((Drivers!BJ5*1000000)/Drivers!BJ4))+Data!$AK$12)*Drivers!BJ4</f>
        <v>20439.094657342273</v>
      </c>
      <c r="BJ47" s="22">
        <f>((Data!$AJ$12*((Drivers!BK5*1000000)/Drivers!BK4))+Data!$AK$12)*Drivers!BK4</f>
        <v>4251.2067137569175</v>
      </c>
      <c r="BK47" s="22">
        <f>((Data!$AJ$12*((Drivers!BL5*1000000)/Drivers!BL4))+Data!$AK$12)*Drivers!BL4</f>
        <v>-13444.699375696518</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178149.32962724697</v>
      </c>
      <c r="Z49" s="22">
        <f>((Data!$AJ$44*'Intermediate calculations'!Z47)+Data!$AK$44)</f>
        <v>176961.47529443313</v>
      </c>
      <c r="AA49" s="22">
        <f>((Data!$AJ$44*'Intermediate calculations'!AA47)+Data!$AK$44)</f>
        <v>178620.40080089634</v>
      </c>
      <c r="AB49" s="22">
        <f>((Data!$AJ$44*'Intermediate calculations'!AB47)+Data!$AK$44)</f>
        <v>182272.30757007693</v>
      </c>
      <c r="AC49" s="22">
        <f>((Data!$AJ$44*'Intermediate calculations'!AC47)+Data!$AK$44)</f>
        <v>187970.82538475492</v>
      </c>
      <c r="AD49" s="22">
        <f>((Data!$AJ$44*'Intermediate calculations'!AD47)+Data!$AK$44)</f>
        <v>192613.49228342454</v>
      </c>
      <c r="AE49" s="22">
        <f>((Data!$AJ$44*'Intermediate calculations'!AE47)+Data!$AK$44)</f>
        <v>197157.02758765721</v>
      </c>
      <c r="AF49" s="22">
        <f>((Data!$AJ$44*'Intermediate calculations'!AF47)+Data!$AK$44)</f>
        <v>202026.59385462865</v>
      </c>
      <c r="AG49" s="22">
        <f>((Data!$AJ$44*'Intermediate calculations'!AG47)+Data!$AK$44)</f>
        <v>238401.80534634853</v>
      </c>
      <c r="AH49" s="22">
        <f>((Data!$AJ$44*'Intermediate calculations'!AH47)+Data!$AK$44)</f>
        <v>238509.54051362906</v>
      </c>
      <c r="AI49" s="22">
        <f>((Data!$AJ$44*'Intermediate calculations'!AI47)+Data!$AK$44)</f>
        <v>238131.91167864355</v>
      </c>
      <c r="AJ49" s="22">
        <f>((Data!$AJ$44*'Intermediate calculations'!AJ47)+Data!$AK$44)</f>
        <v>236589.28981868949</v>
      </c>
      <c r="AK49" s="22">
        <f>((Data!$AJ$44*'Intermediate calculations'!AK47)+Data!$AK$44)</f>
        <v>234418.049044443</v>
      </c>
      <c r="AL49" s="22">
        <f>((Data!$AJ$44*'Intermediate calculations'!AL47)+Data!$AK$44)</f>
        <v>232208.29330191293</v>
      </c>
      <c r="AM49" s="22">
        <f>((Data!$AJ$44*'Intermediate calculations'!AM47)+Data!$AK$44)</f>
        <v>228689.67969749984</v>
      </c>
      <c r="AN49" s="22">
        <f>((Data!$AJ$44*'Intermediate calculations'!AN47)+Data!$AK$44)</f>
        <v>224700.17977480625</v>
      </c>
      <c r="AO49" s="22">
        <f>((Data!$AJ$44*'Intermediate calculations'!AO47)+Data!$AK$44)</f>
        <v>220041.70618292288</v>
      </c>
      <c r="AP49" s="22">
        <f>((Data!$AJ$44*'Intermediate calculations'!AP47)+Data!$AK$44)</f>
        <v>214918.52288226658</v>
      </c>
      <c r="AQ49" s="22">
        <f>((Data!$AJ$44*'Intermediate calculations'!AQ47)+Data!$AK$44)</f>
        <v>211238.26629223669</v>
      </c>
      <c r="AR49" s="22">
        <f>((Data!$AJ$44*'Intermediate calculations'!AR47)+Data!$AK$44)</f>
        <v>205190.6399026057</v>
      </c>
      <c r="AS49" s="22">
        <f>((Data!$AJ$44*'Intermediate calculations'!AS47)+Data!$AK$44)</f>
        <v>198755.82007209747</v>
      </c>
      <c r="AT49" s="22">
        <f>((Data!$AJ$44*'Intermediate calculations'!AT47)+Data!$AK$44)</f>
        <v>191886.44979023619</v>
      </c>
      <c r="AU49" s="22">
        <f>((Data!$AJ$44*'Intermediate calculations'!AU47)+Data!$AK$44)</f>
        <v>185342.74057454075</v>
      </c>
      <c r="AV49" s="22">
        <f>((Data!$AJ$44*'Intermediate calculations'!AV47)+Data!$AK$44)</f>
        <v>177997.61116928598</v>
      </c>
      <c r="AW49" s="22">
        <f>((Data!$AJ$44*'Intermediate calculations'!AW47)+Data!$AK$44)</f>
        <v>169934.27287878067</v>
      </c>
      <c r="AX49" s="22">
        <f>((Data!$AJ$44*'Intermediate calculations'!AX47)+Data!$AK$44)</f>
        <v>161310.59804281819</v>
      </c>
      <c r="AY49" s="22">
        <f>((Data!$AJ$44*'Intermediate calculations'!AY47)+Data!$AK$44)</f>
        <v>152692.50947070512</v>
      </c>
      <c r="AZ49" s="22">
        <f>((Data!$AJ$44*'Intermediate calculations'!AZ47)+Data!$AK$44)</f>
        <v>143511.89945941765</v>
      </c>
      <c r="BA49" s="22">
        <f>((Data!$AJ$44*'Intermediate calculations'!BA47)+Data!$AK$44)</f>
        <v>133413.98172351142</v>
      </c>
      <c r="BB49" s="22">
        <f>((Data!$AJ$44*'Intermediate calculations'!BB47)+Data!$AK$44)</f>
        <v>122566.98162216687</v>
      </c>
      <c r="BC49" s="22">
        <f>((Data!$AJ$44*'Intermediate calculations'!BC47)+Data!$AK$44)</f>
        <v>111005.9435551707</v>
      </c>
      <c r="BD49" s="22">
        <f>((Data!$AJ$44*'Intermediate calculations'!BD47)+Data!$AK$44)</f>
        <v>98699.087450713574</v>
      </c>
      <c r="BE49" s="22">
        <f>((Data!$AJ$44*'Intermediate calculations'!BE47)+Data!$AK$44)</f>
        <v>85633.657542309433</v>
      </c>
      <c r="BF49" s="22">
        <f>((Data!$AJ$44*'Intermediate calculations'!BF47)+Data!$AK$44)</f>
        <v>71659.243587667501</v>
      </c>
      <c r="BG49" s="22">
        <f>((Data!$AJ$44*'Intermediate calculations'!BG47)+Data!$AK$44)</f>
        <v>58515.343902540793</v>
      </c>
      <c r="BH49" s="22">
        <f>((Data!$AJ$44*'Intermediate calculations'!BH47)+Data!$AK$44)</f>
        <v>44527.855341929346</v>
      </c>
      <c r="BI49" s="22">
        <f>((Data!$AJ$44*'Intermediate calculations'!BI47)+Data!$AK$44)</f>
        <v>29555.874979763048</v>
      </c>
      <c r="BJ49" s="22">
        <f>((Data!$AJ$44*'Intermediate calculations'!BJ47)+Data!$AK$44)</f>
        <v>13518.950123169521</v>
      </c>
      <c r="BK49" s="22">
        <f>((Data!$AJ$44*'Intermediate calculations'!BK47)+Data!$AK$44)</f>
        <v>-4011.9295823794</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2572868.4302541069</v>
      </c>
      <c r="Z50" s="22">
        <f>Z15*Constants!$H$29*Constants!$H$35</f>
        <v>2613641.2546375417</v>
      </c>
      <c r="AA50" s="22">
        <f>AA15*Constants!$H$29*Constants!$H$35</f>
        <v>2646472.7640709328</v>
      </c>
      <c r="AB50" s="22">
        <f>AB15*Constants!$H$29*Constants!$H$35</f>
        <v>2674209.9941846463</v>
      </c>
      <c r="AC50" s="22">
        <f>AC15*Constants!$H$29*Constants!$H$35</f>
        <v>2696733.1684039966</v>
      </c>
      <c r="AD50" s="22">
        <f>AD15*Constants!$H$29*Constants!$H$35</f>
        <v>2724253.2368601286</v>
      </c>
      <c r="AE50" s="22">
        <f>AE15*Constants!$H$29*Constants!$H$35</f>
        <v>2752668.0679899147</v>
      </c>
      <c r="AF50" s="22">
        <f>AF15*Constants!$H$29*Constants!$H$35</f>
        <v>2780715.9574502124</v>
      </c>
      <c r="AG50" s="22">
        <f>AG15*Constants!$H$29*Constants!$H$35</f>
        <v>2706376.477323195</v>
      </c>
      <c r="AH50" s="22">
        <f>AH15*Constants!$H$29*Constants!$H$35</f>
        <v>2743394.0717943995</v>
      </c>
      <c r="AI50" s="22">
        <f>AI15*Constants!$H$29*Constants!$H$35</f>
        <v>2779846.5593267563</v>
      </c>
      <c r="AJ50" s="22">
        <f>AJ15*Constants!$H$29*Constants!$H$35</f>
        <v>2817863.6909449385</v>
      </c>
      <c r="AK50" s="22">
        <f>AK15*Constants!$H$29*Constants!$H$35</f>
        <v>2857343.3093817728</v>
      </c>
      <c r="AL50" s="22">
        <f>AL15*Constants!$H$29*Constants!$H$35</f>
        <v>2896325.9670219216</v>
      </c>
      <c r="AM50" s="22">
        <f>AM15*Constants!$H$29*Constants!$H$35</f>
        <v>2938940.6156465313</v>
      </c>
      <c r="AN50" s="22">
        <f>AN15*Constants!$H$29*Constants!$H$35</f>
        <v>2982417.3266917625</v>
      </c>
      <c r="AO50" s="22">
        <f>AO15*Constants!$H$29*Constants!$H$35</f>
        <v>3027376.9367545554</v>
      </c>
      <c r="AP50" s="22">
        <f>AP15*Constants!$H$29*Constants!$H$35</f>
        <v>3073342.2993867346</v>
      </c>
      <c r="AQ50" s="22">
        <f>AQ15*Constants!$H$29*Constants!$H$35</f>
        <v>3114050.5315098162</v>
      </c>
      <c r="AR50" s="22">
        <f>AR15*Constants!$H$29*Constants!$H$35</f>
        <v>3161950.2587100849</v>
      </c>
      <c r="AS50" s="22">
        <f>AS15*Constants!$H$29*Constants!$H$35</f>
        <v>3210541.6872970401</v>
      </c>
      <c r="AT50" s="22">
        <f>AT15*Constants!$H$29*Constants!$H$35</f>
        <v>3259960.1652384615</v>
      </c>
      <c r="AU50" s="22">
        <f>AU15*Constants!$H$29*Constants!$H$35</f>
        <v>3307762.2451191018</v>
      </c>
      <c r="AV50" s="22">
        <f>AV15*Constants!$H$29*Constants!$H$35</f>
        <v>3357618.7072250959</v>
      </c>
      <c r="AW50" s="22">
        <f>AW15*Constants!$H$29*Constants!$H$35</f>
        <v>3409240.0525682485</v>
      </c>
      <c r="AX50" s="22">
        <f>AX15*Constants!$H$29*Constants!$H$35</f>
        <v>3462092.7470444031</v>
      </c>
      <c r="AY50" s="22">
        <f>AY15*Constants!$H$29*Constants!$H$35</f>
        <v>3514308.261119972</v>
      </c>
      <c r="AZ50" s="22">
        <f>AZ15*Constants!$H$29*Constants!$H$35</f>
        <v>3567798.0134365214</v>
      </c>
      <c r="BA50" s="22">
        <f>BA15*Constants!$H$29*Constants!$H$35</f>
        <v>3623708.481913493</v>
      </c>
      <c r="BB50" s="22">
        <f>BB15*Constants!$H$29*Constants!$H$35</f>
        <v>3681474.9300118522</v>
      </c>
      <c r="BC50" s="22">
        <f>BC15*Constants!$H$29*Constants!$H$35</f>
        <v>3740968.73721149</v>
      </c>
      <c r="BD50" s="22">
        <f>BD15*Constants!$H$29*Constants!$H$35</f>
        <v>3802280.2694049417</v>
      </c>
      <c r="BE50" s="22">
        <f>BE15*Constants!$H$29*Constants!$H$35</f>
        <v>3865440.8150073229</v>
      </c>
      <c r="BF50" s="22">
        <f>BF15*Constants!$H$29*Constants!$H$35</f>
        <v>3930929.6579260305</v>
      </c>
      <c r="BG50" s="22">
        <f>BG15*Constants!$H$29*Constants!$H$35</f>
        <v>3993041.9204422673</v>
      </c>
      <c r="BH50" s="22">
        <f>BH15*Constants!$H$29*Constants!$H$35</f>
        <v>4057243.710825881</v>
      </c>
      <c r="BI50" s="22">
        <f>BI15*Constants!$H$29*Constants!$H$35</f>
        <v>4123984.2894695955</v>
      </c>
      <c r="BJ50" s="22">
        <f>BJ15*Constants!$H$29*Constants!$H$35</f>
        <v>4193505.9228678579</v>
      </c>
      <c r="BK50" s="22">
        <f>BK15*Constants!$H$29*Constants!$H$35</f>
        <v>4267201.3232627111</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3553454.8674517935</v>
      </c>
      <c r="Z51" s="22">
        <f>Z8*Constants!$H$30*Constants!$H$36</f>
        <v>3665835.3367881379</v>
      </c>
      <c r="AA51" s="22">
        <f>AA8*Constants!$H$30*Constants!$H$36</f>
        <v>3741841.3955093054</v>
      </c>
      <c r="AB51" s="22">
        <f>AB8*Constants!$H$30*Constants!$H$36</f>
        <v>3793589.759001493</v>
      </c>
      <c r="AC51" s="22">
        <f>AC8*Constants!$H$30*Constants!$H$36</f>
        <v>3820472.5790405925</v>
      </c>
      <c r="AD51" s="22">
        <f>AD8*Constants!$H$30*Constants!$H$36</f>
        <v>3866169.8873170395</v>
      </c>
      <c r="AE51" s="22">
        <f>AE8*Constants!$H$30*Constants!$H$36</f>
        <v>3914738.0746637755</v>
      </c>
      <c r="AF51" s="22">
        <f>AF8*Constants!$H$30*Constants!$H$36</f>
        <v>3960548.2919362416</v>
      </c>
      <c r="AG51" s="22">
        <f>AG8*Constants!$H$30*Constants!$H$36</f>
        <v>3566172.8865302531</v>
      </c>
      <c r="AH51" s="22">
        <f>AH8*Constants!$H$30*Constants!$H$36</f>
        <v>3661633.013638773</v>
      </c>
      <c r="AI51" s="22">
        <f>AI8*Constants!$H$30*Constants!$H$36</f>
        <v>3758315.0418716227</v>
      </c>
      <c r="AJ51" s="22">
        <f>AJ8*Constants!$H$30*Constants!$H$36</f>
        <v>3865509.7305791932</v>
      </c>
      <c r="AK51" s="22">
        <f>AK8*Constants!$H$30*Constants!$H$36</f>
        <v>3979981.1660854514</v>
      </c>
      <c r="AL51" s="22">
        <f>AL8*Constants!$H$30*Constants!$H$36</f>
        <v>4093376.3631798378</v>
      </c>
      <c r="AM51" s="22">
        <f>AM8*Constants!$H$30*Constants!$H$36</f>
        <v>4223445.5999302519</v>
      </c>
      <c r="AN51" s="22">
        <f>AN8*Constants!$H$30*Constants!$H$36</f>
        <v>4358359.9073467311</v>
      </c>
      <c r="AO51" s="22">
        <f>AO8*Constants!$H$30*Constants!$H$36</f>
        <v>4500827.4428083869</v>
      </c>
      <c r="AP51" s="22">
        <f>AP8*Constants!$H$30*Constants!$H$36</f>
        <v>4648478.6995496675</v>
      </c>
      <c r="AQ51" s="22">
        <f>AQ8*Constants!$H$30*Constants!$H$36</f>
        <v>4774496.2772455905</v>
      </c>
      <c r="AR51" s="22">
        <f>AR8*Constants!$H$30*Constants!$H$36</f>
        <v>4932287.2422251366</v>
      </c>
      <c r="AS51" s="22">
        <f>AS8*Constants!$H$30*Constants!$H$36</f>
        <v>5094017.657120782</v>
      </c>
      <c r="AT51" s="22">
        <f>AT8*Constants!$H$30*Constants!$H$36</f>
        <v>5260301.0331862876</v>
      </c>
      <c r="AU51" s="22">
        <f>AU8*Constants!$H$30*Constants!$H$36</f>
        <v>5420586.2773838891</v>
      </c>
      <c r="AV51" s="22">
        <f>AV8*Constants!$H$30*Constants!$H$36</f>
        <v>5590641.2738569248</v>
      </c>
      <c r="AW51" s="22">
        <f>AW8*Constants!$H$30*Constants!$H$36</f>
        <v>5769253.9184429189</v>
      </c>
      <c r="AX51" s="22">
        <f>AX8*Constants!$H$30*Constants!$H$36</f>
        <v>5954165.3344254084</v>
      </c>
      <c r="AY51" s="22">
        <f>AY8*Constants!$H$30*Constants!$H$36</f>
        <v>6137392.3921938064</v>
      </c>
      <c r="AZ51" s="22">
        <f>AZ8*Constants!$H$30*Constants!$H$36</f>
        <v>6327041.6156879636</v>
      </c>
      <c r="BA51" s="22">
        <f>BA8*Constants!$H$30*Constants!$H$36</f>
        <v>6528053.0588852502</v>
      </c>
      <c r="BB51" s="22">
        <f>BB8*Constants!$H$30*Constants!$H$36</f>
        <v>6738029.5354897557</v>
      </c>
      <c r="BC51" s="22">
        <f>BC8*Constants!$H$30*Constants!$H$36</f>
        <v>6956443.1873859745</v>
      </c>
      <c r="BD51" s="22">
        <f>BD8*Constants!$H$30*Constants!$H$36</f>
        <v>7183704.5256748069</v>
      </c>
      <c r="BE51" s="22">
        <f>BE8*Constants!$H$30*Constants!$H$36</f>
        <v>7419965.391189347</v>
      </c>
      <c r="BF51" s="22">
        <f>BF8*Constants!$H$30*Constants!$H$36</f>
        <v>7667302.5565074766</v>
      </c>
      <c r="BG51" s="22">
        <f>BG8*Constants!$H$30*Constants!$H$36</f>
        <v>7901277.8575995462</v>
      </c>
      <c r="BH51" s="22">
        <f>BH8*Constants!$H$30*Constants!$H$36</f>
        <v>8145347.6708361171</v>
      </c>
      <c r="BI51" s="22">
        <f>BI8*Constants!$H$30*Constants!$H$36</f>
        <v>8401458.2025052048</v>
      </c>
      <c r="BJ51" s="22">
        <f>BJ8*Constants!$H$30*Constants!$H$36</f>
        <v>8670683.7141397577</v>
      </c>
      <c r="BK51" s="22">
        <f>BK8*Constants!$H$30*Constants!$H$36</f>
        <v>8959014.3187510576</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629386.19963969919</v>
      </c>
      <c r="Z52" s="22">
        <f>Z18*Constants!$H$31*Constants!$H$37</f>
        <v>635565.48568154604</v>
      </c>
      <c r="AA52" s="22">
        <f>AA18*Constants!$H$31*Constants!$H$37</f>
        <v>641935.0889895052</v>
      </c>
      <c r="AB52" s="22">
        <f>AB18*Constants!$H$31*Constants!$H$37</f>
        <v>648515.67222995998</v>
      </c>
      <c r="AC52" s="22">
        <f>AC18*Constants!$H$31*Constants!$H$37</f>
        <v>655315.80439854809</v>
      </c>
      <c r="AD52" s="22">
        <f>AD18*Constants!$H$31*Constants!$H$37</f>
        <v>662388.11715161661</v>
      </c>
      <c r="AE52" s="22">
        <f>AE18*Constants!$H$31*Constants!$H$37</f>
        <v>669557.09624960192</v>
      </c>
      <c r="AF52" s="22">
        <f>AF18*Constants!$H$31*Constants!$H$37</f>
        <v>676838.52064247336</v>
      </c>
      <c r="AG52" s="22">
        <f>AG18*Constants!$H$31*Constants!$H$37</f>
        <v>683803.55859846843</v>
      </c>
      <c r="AH52" s="22">
        <f>AH18*Constants!$H$31*Constants!$H$37</f>
        <v>690045.88738478534</v>
      </c>
      <c r="AI52" s="22">
        <f>AI18*Constants!$H$31*Constants!$H$37</f>
        <v>695935.12935820722</v>
      </c>
      <c r="AJ52" s="22">
        <f>AJ18*Constants!$H$31*Constants!$H$37</f>
        <v>701464.92446043971</v>
      </c>
      <c r="AK52" s="22">
        <f>AK18*Constants!$H$31*Constants!$H$37</f>
        <v>706904.0579519989</v>
      </c>
      <c r="AL52" s="22">
        <f>AL18*Constants!$H$31*Constants!$H$37</f>
        <v>712239.63299834775</v>
      </c>
      <c r="AM52" s="22">
        <f>AM18*Constants!$H$31*Constants!$H$37</f>
        <v>717484.50329285255</v>
      </c>
      <c r="AN52" s="22">
        <f>AN18*Constants!$H$31*Constants!$H$37</f>
        <v>722622.4544298274</v>
      </c>
      <c r="AO52" s="22">
        <f>AO18*Constants!$H$31*Constants!$H$37</f>
        <v>727651.64788222092</v>
      </c>
      <c r="AP52" s="22">
        <f>AP18*Constants!$H$31*Constants!$H$37</f>
        <v>732601.2217228415</v>
      </c>
      <c r="AQ52" s="22">
        <f>AQ18*Constants!$H$31*Constants!$H$37</f>
        <v>737441.42171275162</v>
      </c>
      <c r="AR52" s="22">
        <f>AR18*Constants!$H$31*Constants!$H$37</f>
        <v>742221.5197269069</v>
      </c>
      <c r="AS52" s="22">
        <f>AS18*Constants!$H$31*Constants!$H$37</f>
        <v>746910.83765229257</v>
      </c>
      <c r="AT52" s="22">
        <f>AT18*Constants!$H$31*Constants!$H$37</f>
        <v>751506.75116100023</v>
      </c>
      <c r="AU52" s="22">
        <f>AU18*Constants!$H$31*Constants!$H$37</f>
        <v>756006.15321960149</v>
      </c>
      <c r="AV52" s="22">
        <f>AV18*Constants!$H$31*Constants!$H$37</f>
        <v>760421.69552733691</v>
      </c>
      <c r="AW52" s="22">
        <f>AW18*Constants!$H$31*Constants!$H$37</f>
        <v>764749.35489343212</v>
      </c>
      <c r="AX52" s="22">
        <f>AX18*Constants!$H$31*Constants!$H$37</f>
        <v>768984.12429952307</v>
      </c>
      <c r="AY52" s="22">
        <f>AY18*Constants!$H$31*Constants!$H$37</f>
        <v>773115.41050814453</v>
      </c>
      <c r="AZ52" s="22">
        <f>AZ18*Constants!$H$31*Constants!$H$37</f>
        <v>777159.80827280344</v>
      </c>
      <c r="BA52" s="22">
        <f>BA18*Constants!$H$31*Constants!$H$37</f>
        <v>781119.79270742496</v>
      </c>
      <c r="BB52" s="22">
        <f>BB18*Constants!$H$31*Constants!$H$37</f>
        <v>784990.66098932177</v>
      </c>
      <c r="BC52" s="22">
        <f>BC18*Constants!$H$31*Constants!$H$37</f>
        <v>788769.59962209372</v>
      </c>
      <c r="BD52" s="22">
        <f>BD18*Constants!$H$31*Constants!$H$37</f>
        <v>792454.77018741961</v>
      </c>
      <c r="BE52" s="22">
        <f>BE18*Constants!$H$31*Constants!$H$37</f>
        <v>796044.60234184796</v>
      </c>
      <c r="BF52" s="22">
        <f>BF18*Constants!$H$31*Constants!$H$37</f>
        <v>799539.01579135761</v>
      </c>
      <c r="BG52" s="22">
        <f>BG18*Constants!$H$31*Constants!$H$37</f>
        <v>802911.88097360788</v>
      </c>
      <c r="BH52" s="22">
        <f>BH18*Constants!$H$31*Constants!$H$37</f>
        <v>806184.28528856416</v>
      </c>
      <c r="BI52" s="22">
        <f>BI18*Constants!$H$31*Constants!$H$37</f>
        <v>809356.19890558312</v>
      </c>
      <c r="BJ52" s="22">
        <f>BJ18*Constants!$H$31*Constants!$H$37</f>
        <v>812425.22356050636</v>
      </c>
      <c r="BK52" s="22">
        <f>BK18*Constants!$H$31*Constants!$H$37</f>
        <v>815395.41851473134</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105629.191427707</v>
      </c>
      <c r="Z53" s="22">
        <f>Z32*Constants!$H$32*Constants!$H$38</f>
        <v>108689.86576168738</v>
      </c>
      <c r="AA53" s="22">
        <f>AA32*Constants!$H$32*Constants!$H$38</f>
        <v>110627.58363308497</v>
      </c>
      <c r="AB53" s="22">
        <f>AB32*Constants!$H$32*Constants!$H$38</f>
        <v>111811.33685898836</v>
      </c>
      <c r="AC53" s="22">
        <f>AC32*Constants!$H$32*Constants!$H$38</f>
        <v>112222.03437398386</v>
      </c>
      <c r="AD53" s="22">
        <f>AD32*Constants!$H$32*Constants!$H$38</f>
        <v>113191.18966410791</v>
      </c>
      <c r="AE53" s="22">
        <f>AE32*Constants!$H$32*Constants!$H$38</f>
        <v>114242.22911446819</v>
      </c>
      <c r="AF53" s="22">
        <f>AF32*Constants!$H$32*Constants!$H$38</f>
        <v>115202.20383657569</v>
      </c>
      <c r="AG53" s="22">
        <f>AG32*Constants!$H$32*Constants!$H$38</f>
        <v>102730.92180463966</v>
      </c>
      <c r="AH53" s="22">
        <f>AH32*Constants!$H$32*Constants!$H$38</f>
        <v>105270.7681776571</v>
      </c>
      <c r="AI53" s="22">
        <f>AI32*Constants!$H$32*Constants!$H$38</f>
        <v>107869.27804126048</v>
      </c>
      <c r="AJ53" s="22">
        <f>AJ32*Constants!$H$32*Constants!$H$38</f>
        <v>110810.72515612349</v>
      </c>
      <c r="AK53" s="22">
        <f>AK32*Constants!$H$32*Constants!$H$38</f>
        <v>113979.99754150731</v>
      </c>
      <c r="AL53" s="22">
        <f>AL32*Constants!$H$32*Constants!$H$38</f>
        <v>117122.6393233147</v>
      </c>
      <c r="AM53" s="22">
        <f>AM32*Constants!$H$32*Constants!$H$38</f>
        <v>120780.25383703092</v>
      </c>
      <c r="AN53" s="22">
        <f>AN32*Constants!$H$32*Constants!$H$38</f>
        <v>124592.3729993931</v>
      </c>
      <c r="AO53" s="22">
        <f>AO32*Constants!$H$32*Constants!$H$38</f>
        <v>128641.85865546166</v>
      </c>
      <c r="AP53" s="22">
        <f>AP32*Constants!$H$32*Constants!$H$38</f>
        <v>132854.54788071988</v>
      </c>
      <c r="AQ53" s="22">
        <f>AQ32*Constants!$H$32*Constants!$H$38</f>
        <v>136412.80203432409</v>
      </c>
      <c r="AR53" s="22">
        <f>AR32*Constants!$H$32*Constants!$H$38</f>
        <v>140945.5580244083</v>
      </c>
      <c r="AS53" s="22">
        <f>AS32*Constants!$H$32*Constants!$H$38</f>
        <v>145604.1715804069</v>
      </c>
      <c r="AT53" s="22">
        <f>AT32*Constants!$H$32*Constants!$H$38</f>
        <v>150407.5477419041</v>
      </c>
      <c r="AU53" s="22">
        <f>AU32*Constants!$H$32*Constants!$H$38</f>
        <v>155033.47365978558</v>
      </c>
      <c r="AV53" s="22">
        <f>AV32*Constants!$H$32*Constants!$H$38</f>
        <v>159962.99059361761</v>
      </c>
      <c r="AW53" s="22">
        <f>AW32*Constants!$H$32*Constants!$H$38</f>
        <v>165159.30434328044</v>
      </c>
      <c r="AX53" s="22">
        <f>AX32*Constants!$H$32*Constants!$H$38</f>
        <v>170553.69482013828</v>
      </c>
      <c r="AY53" s="22">
        <f>AY32*Constants!$H$32*Constants!$H$38</f>
        <v>175902.86836363608</v>
      </c>
      <c r="AZ53" s="22">
        <f>AZ32*Constants!$H$32*Constants!$H$38</f>
        <v>181453.52658709552</v>
      </c>
      <c r="BA53" s="22">
        <f>BA32*Constants!$H$32*Constants!$H$38</f>
        <v>187356.46889729105</v>
      </c>
      <c r="BB53" s="22">
        <f>BB32*Constants!$H$32*Constants!$H$38</f>
        <v>193538.7306269473</v>
      </c>
      <c r="BC53" s="22">
        <f>BC32*Constants!$H$32*Constants!$H$38</f>
        <v>199984.35241651832</v>
      </c>
      <c r="BD53" s="22">
        <f>BD32*Constants!$H$32*Constants!$H$38</f>
        <v>206705.98893751833</v>
      </c>
      <c r="BE53" s="22">
        <f>BE32*Constants!$H$32*Constants!$H$38</f>
        <v>213708.37470832485</v>
      </c>
      <c r="BF53" s="22">
        <f>BF32*Constants!$H$32*Constants!$H$38</f>
        <v>221054.97270137962</v>
      </c>
      <c r="BG53" s="22">
        <f>BG32*Constants!$H$32*Constants!$H$38</f>
        <v>228000.62558215263</v>
      </c>
      <c r="BH53" s="22">
        <f>BH32*Constants!$H$32*Constants!$H$38</f>
        <v>235260.79561221099</v>
      </c>
      <c r="BI53" s="22">
        <f>BI32*Constants!$H$32*Constants!$H$38</f>
        <v>242894.95311605994</v>
      </c>
      <c r="BJ53" s="22">
        <f>BJ32*Constants!$H$32*Constants!$H$38</f>
        <v>250936.06822186738</v>
      </c>
      <c r="BK53" s="22">
        <f>BK32*Constants!$H$32*Constants!$H$38</f>
        <v>259566.93038687215</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540697.27907869103</v>
      </c>
      <c r="Z54" s="22">
        <f>Z37*Constants!$H$33*Constants!$H$39</f>
        <v>553371.64075823501</v>
      </c>
      <c r="AA54" s="22">
        <f>AA37*Constants!$H$33*Constants!$H$39</f>
        <v>563004.41845801193</v>
      </c>
      <c r="AB54" s="22">
        <f>AB37*Constants!$H$33*Constants!$H$39</f>
        <v>570649.5053008619</v>
      </c>
      <c r="AC54" s="22">
        <f>AC37*Constants!$H$33*Constants!$H$39</f>
        <v>576258.6833501535</v>
      </c>
      <c r="AD54" s="22">
        <f>AD37*Constants!$H$33*Constants!$H$39</f>
        <v>583620.58967342658</v>
      </c>
      <c r="AE54" s="22">
        <f>AE37*Constants!$H$33*Constants!$H$39</f>
        <v>591276.64308438345</v>
      </c>
      <c r="AF54" s="22">
        <f>AF37*Constants!$H$33*Constants!$H$39</f>
        <v>598749.5449340808</v>
      </c>
      <c r="AG54" s="22">
        <f>AG37*Constants!$H$33*Constants!$H$39</f>
        <v>568146.08767774131</v>
      </c>
      <c r="AH54" s="22">
        <f>AH37*Constants!$H$33*Constants!$H$39</f>
        <v>579393.24791657331</v>
      </c>
      <c r="AI54" s="22">
        <f>AI37*Constants!$H$33*Constants!$H$39</f>
        <v>590574.68602648959</v>
      </c>
      <c r="AJ54" s="22">
        <f>AJ37*Constants!$H$33*Constants!$H$39</f>
        <v>602487.74513745855</v>
      </c>
      <c r="AK54" s="22">
        <f>AK37*Constants!$H$33*Constants!$H$39</f>
        <v>614983.80957186758</v>
      </c>
      <c r="AL54" s="22">
        <f>AL37*Constants!$H$33*Constants!$H$39</f>
        <v>627337.00220387545</v>
      </c>
      <c r="AM54" s="22">
        <f>AM37*Constants!$H$33*Constants!$H$39</f>
        <v>641082.78057157772</v>
      </c>
      <c r="AN54" s="22">
        <f>AN37*Constants!$H$33*Constants!$H$39</f>
        <v>655194.19584896287</v>
      </c>
      <c r="AO54" s="22">
        <f>AO37*Constants!$H$33*Constants!$H$39</f>
        <v>669903.67250413878</v>
      </c>
      <c r="AP54" s="22">
        <f>AP37*Constants!$H$33*Constants!$H$39</f>
        <v>685021.18226671335</v>
      </c>
      <c r="AQ54" s="22">
        <f>AQ37*Constants!$H$33*Constants!$H$39</f>
        <v>698221.92679413606</v>
      </c>
      <c r="AR54" s="22">
        <f>AR37*Constants!$H$33*Constants!$H$39</f>
        <v>714130.92550602788</v>
      </c>
      <c r="AS54" s="22">
        <f>AS37*Constants!$H$33*Constants!$H$39</f>
        <v>730335.35532899003</v>
      </c>
      <c r="AT54" s="22">
        <f>AT37*Constants!$H$33*Constants!$H$39</f>
        <v>746886.80095495982</v>
      </c>
      <c r="AU54" s="22">
        <f>AU37*Constants!$H$33*Constants!$H$39</f>
        <v>762874.75351539266</v>
      </c>
      <c r="AV54" s="22">
        <f>AV37*Constants!$H$33*Constants!$H$39</f>
        <v>779663.78431689413</v>
      </c>
      <c r="AW54" s="22">
        <f>AW37*Constants!$H$33*Constants!$H$39</f>
        <v>797147.51908062131</v>
      </c>
      <c r="AX54" s="22">
        <f>AX37*Constants!$H$33*Constants!$H$39</f>
        <v>815128.92489450623</v>
      </c>
      <c r="AY54" s="22">
        <f>AY37*Constants!$H$33*Constants!$H$39</f>
        <v>832915.10423877661</v>
      </c>
      <c r="AZ54" s="22">
        <f>AZ37*Constants!$H$33*Constants!$H$39</f>
        <v>851212.49177759944</v>
      </c>
      <c r="BA54" s="22">
        <f>BA37*Constants!$H$33*Constants!$H$39</f>
        <v>870447.88469628873</v>
      </c>
      <c r="BB54" s="22">
        <f>BB37*Constants!$H$33*Constants!$H$39</f>
        <v>890412.48166675831</v>
      </c>
      <c r="BC54" s="22">
        <f>BC37*Constants!$H$33*Constants!$H$39</f>
        <v>911059.44382095756</v>
      </c>
      <c r="BD54" s="22">
        <f>BD37*Constants!$H$33*Constants!$H$39</f>
        <v>932423.24745642091</v>
      </c>
      <c r="BE54" s="22">
        <f>BE37*Constants!$H$33*Constants!$H$39</f>
        <v>954516.21357474336</v>
      </c>
      <c r="BF54" s="22">
        <f>BF37*Constants!$H$33*Constants!$H$39</f>
        <v>977517.2226688267</v>
      </c>
      <c r="BG54" s="22">
        <f>BG37*Constants!$H$33*Constants!$H$39</f>
        <v>999308.20916261105</v>
      </c>
      <c r="BH54" s="22">
        <f>BH37*Constants!$H$33*Constants!$H$39</f>
        <v>1021920.213255845</v>
      </c>
      <c r="BI54" s="22">
        <f>BI37*Constants!$H$33*Constants!$H$39</f>
        <v>1045520.8912531007</v>
      </c>
      <c r="BJ54" s="22">
        <f>BJ37*Constants!$H$33*Constants!$H$39</f>
        <v>1070201.6321629793</v>
      </c>
      <c r="BK54" s="22">
        <f>BK37*Constants!$H$33*Constants!$H$39</f>
        <v>1096480.465664421</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1531594.1140153082</v>
      </c>
      <c r="Z55" s="22">
        <f>Z42*Constants!$H$34*Constants!$H$40</f>
        <v>1584603.2533264593</v>
      </c>
      <c r="AA55" s="22">
        <f>AA42*Constants!$H$34*Constants!$H$40</f>
        <v>1613833.4352517913</v>
      </c>
      <c r="AB55" s="22">
        <f>AB42*Constants!$H$34*Constants!$H$40</f>
        <v>1626951.5848785897</v>
      </c>
      <c r="AC55" s="22">
        <f>AC42*Constants!$H$34*Constants!$H$40</f>
        <v>1623544.0455301392</v>
      </c>
      <c r="AD55" s="22">
        <f>AD42*Constants!$H$34*Constants!$H$40</f>
        <v>1631315.6913710719</v>
      </c>
      <c r="AE55" s="22">
        <f>AE42*Constants!$H$34*Constants!$H$40</f>
        <v>1640626.4862847112</v>
      </c>
      <c r="AF55" s="22">
        <f>AF42*Constants!$H$34*Constants!$H$40</f>
        <v>1647838.0261854057</v>
      </c>
      <c r="AG55" s="22">
        <f>AG42*Constants!$H$34*Constants!$H$40</f>
        <v>1375206.6942782495</v>
      </c>
      <c r="AH55" s="22">
        <f>AH42*Constants!$H$34*Constants!$H$40</f>
        <v>1417231.5852891956</v>
      </c>
      <c r="AI55" s="22">
        <f>AI42*Constants!$H$34*Constants!$H$40</f>
        <v>1461103.300655667</v>
      </c>
      <c r="AJ55" s="22">
        <f>AJ42*Constants!$H$34*Constants!$H$40</f>
        <v>1512767.7448418741</v>
      </c>
      <c r="AK55" s="22">
        <f>AK42*Constants!$H$34*Constants!$H$40</f>
        <v>1569348.1710514855</v>
      </c>
      <c r="AL55" s="22">
        <f>AL42*Constants!$H$34*Constants!$H$40</f>
        <v>1625555.103763246</v>
      </c>
      <c r="AM55" s="22">
        <f>AM42*Constants!$H$34*Constants!$H$40</f>
        <v>1692672.7862093661</v>
      </c>
      <c r="AN55" s="22">
        <f>AN42*Constants!$H$34*Constants!$H$40</f>
        <v>1763204.4030957809</v>
      </c>
      <c r="AO55" s="22">
        <f>AO42*Constants!$H$34*Constants!$H$40</f>
        <v>1838883.0757949932</v>
      </c>
      <c r="AP55" s="22">
        <f>AP42*Constants!$H$34*Constants!$H$40</f>
        <v>1918109.1870395637</v>
      </c>
      <c r="AQ55" s="22">
        <f>AQ42*Constants!$H$34*Constants!$H$40</f>
        <v>1983865.5651130087</v>
      </c>
      <c r="AR55" s="22">
        <f>AR42*Constants!$H$34*Constants!$H$40</f>
        <v>2070072.2238316755</v>
      </c>
      <c r="AS55" s="22">
        <f>AS42*Constants!$H$34*Constants!$H$40</f>
        <v>2159066.324045158</v>
      </c>
      <c r="AT55" s="22">
        <f>AT42*Constants!$H$34*Constants!$H$40</f>
        <v>2251247.1645685462</v>
      </c>
      <c r="AU55" s="22">
        <f>AU42*Constants!$H$34*Constants!$H$40</f>
        <v>2339893.478551358</v>
      </c>
      <c r="AV55" s="22">
        <f>AV42*Constants!$H$34*Constants!$H$40</f>
        <v>2435025.5287793307</v>
      </c>
      <c r="AW55" s="22">
        <f>AW42*Constants!$H$34*Constants!$H$40</f>
        <v>2535882.2624314902</v>
      </c>
      <c r="AX55" s="22">
        <f>AX42*Constants!$H$34*Constants!$H$40</f>
        <v>2641037.8529208307</v>
      </c>
      <c r="AY55" s="22">
        <f>AY42*Constants!$H$34*Constants!$H$40</f>
        <v>2745431.7960791248</v>
      </c>
      <c r="AZ55" s="22">
        <f>AZ42*Constants!$H$34*Constants!$H$40</f>
        <v>2854185.1684652232</v>
      </c>
      <c r="BA55" s="22">
        <f>BA42*Constants!$H$34*Constants!$H$40</f>
        <v>2970441.8031600271</v>
      </c>
      <c r="BB55" s="22">
        <f>BB42*Constants!$H$34*Constants!$H$40</f>
        <v>3092686.7247972763</v>
      </c>
      <c r="BC55" s="22">
        <f>BC42*Constants!$H$34*Constants!$H$40</f>
        <v>3220591.7118623992</v>
      </c>
      <c r="BD55" s="22">
        <f>BD42*Constants!$H$34*Constants!$H$40</f>
        <v>3354424.191365236</v>
      </c>
      <c r="BE55" s="22">
        <f>BE42*Constants!$H$34*Constants!$H$40</f>
        <v>3494285.7713099034</v>
      </c>
      <c r="BF55" s="22">
        <f>BF42*Constants!$H$34*Constants!$H$40</f>
        <v>3641501.4906721655</v>
      </c>
      <c r="BG55" s="22">
        <f>BG42*Constants!$H$34*Constants!$H$40</f>
        <v>3780560.9617678565</v>
      </c>
      <c r="BH55" s="22">
        <f>BH42*Constants!$H$34*Constants!$H$40</f>
        <v>3926363.5212006373</v>
      </c>
      <c r="BI55" s="22">
        <f>BI42*Constants!$H$34*Constants!$H$40</f>
        <v>4080150.7657146929</v>
      </c>
      <c r="BJ55" s="22">
        <f>BJ42*Constants!$H$34*Constants!$H$40</f>
        <v>4242615.2284593172</v>
      </c>
      <c r="BK55" s="22">
        <f>BK42*Constants!$H$34*Constants!$H$40</f>
        <v>4417565.7980327317</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8933630.0818673056</v>
      </c>
      <c r="Z56" s="22">
        <f t="shared" si="48"/>
        <v>9161706.8369536065</v>
      </c>
      <c r="AA56" s="22">
        <f t="shared" si="48"/>
        <v>9317714.6859126315</v>
      </c>
      <c r="AB56" s="22">
        <f t="shared" si="48"/>
        <v>9425727.8524545394</v>
      </c>
      <c r="AC56" s="22">
        <f t="shared" si="48"/>
        <v>9484546.3150974121</v>
      </c>
      <c r="AD56" s="22">
        <f t="shared" si="48"/>
        <v>9580938.712037392</v>
      </c>
      <c r="AE56" s="22">
        <f t="shared" si="48"/>
        <v>9683108.5973868556</v>
      </c>
      <c r="AF56" s="22">
        <f t="shared" si="48"/>
        <v>9779892.5449849907</v>
      </c>
      <c r="AG56" s="22">
        <f t="shared" si="48"/>
        <v>9002436.6262125466</v>
      </c>
      <c r="AH56" s="22">
        <f t="shared" si="48"/>
        <v>9196968.5742013846</v>
      </c>
      <c r="AI56" s="22">
        <f t="shared" si="48"/>
        <v>9393643.9952800032</v>
      </c>
      <c r="AJ56" s="22">
        <f t="shared" si="48"/>
        <v>9610904.5611200277</v>
      </c>
      <c r="AK56" s="22">
        <f t="shared" si="48"/>
        <v>9842540.5115840845</v>
      </c>
      <c r="AL56" s="22">
        <f t="shared" si="48"/>
        <v>10071956.708490543</v>
      </c>
      <c r="AM56" s="22">
        <f t="shared" si="48"/>
        <v>10334406.53948761</v>
      </c>
      <c r="AN56" s="22">
        <f t="shared" si="48"/>
        <v>10606390.660412457</v>
      </c>
      <c r="AO56" s="22">
        <f t="shared" si="48"/>
        <v>10893284.634399757</v>
      </c>
      <c r="AP56" s="22">
        <f t="shared" si="48"/>
        <v>11190407.137846241</v>
      </c>
      <c r="AQ56" s="22">
        <f t="shared" si="48"/>
        <v>11444488.524409628</v>
      </c>
      <c r="AR56" s="22">
        <f t="shared" si="48"/>
        <v>11761607.728024241</v>
      </c>
      <c r="AS56" s="22">
        <f t="shared" si="48"/>
        <v>12086476.033024669</v>
      </c>
      <c r="AT56" s="22">
        <f t="shared" si="48"/>
        <v>12420309.462851159</v>
      </c>
      <c r="AU56" s="22">
        <f t="shared" si="48"/>
        <v>12742156.381449128</v>
      </c>
      <c r="AV56" s="22">
        <f t="shared" si="48"/>
        <v>13083333.980299201</v>
      </c>
      <c r="AW56" s="22">
        <f t="shared" si="48"/>
        <v>13441432.411759995</v>
      </c>
      <c r="AX56" s="22">
        <f t="shared" si="48"/>
        <v>13811962.678404808</v>
      </c>
      <c r="AY56" s="22">
        <f t="shared" si="48"/>
        <v>14179065.83250346</v>
      </c>
      <c r="AZ56" s="22">
        <f t="shared" si="48"/>
        <v>14558850.624227205</v>
      </c>
      <c r="BA56" s="22">
        <f t="shared" si="48"/>
        <v>14961127.490259772</v>
      </c>
      <c r="BB56" s="22">
        <f t="shared" si="48"/>
        <v>15381133.063581914</v>
      </c>
      <c r="BC56" s="22">
        <f t="shared" si="48"/>
        <v>15817817.032319434</v>
      </c>
      <c r="BD56" s="22">
        <f t="shared" si="48"/>
        <v>16271992.993026342</v>
      </c>
      <c r="BE56" s="22">
        <f t="shared" si="48"/>
        <v>16743961.168131487</v>
      </c>
      <c r="BF56" s="22">
        <f t="shared" si="48"/>
        <v>17237844.916267239</v>
      </c>
      <c r="BG56" s="22">
        <f t="shared" si="48"/>
        <v>17705101.455528043</v>
      </c>
      <c r="BH56" s="22">
        <f t="shared" si="48"/>
        <v>18192320.197019257</v>
      </c>
      <c r="BI56" s="22">
        <f t="shared" si="48"/>
        <v>18703365.300964236</v>
      </c>
      <c r="BJ56" s="22">
        <f t="shared" si="48"/>
        <v>19240367.789412286</v>
      </c>
      <c r="BK56" s="22">
        <f t="shared" si="48"/>
        <v>19815224.254612528</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7132065.7377027366</v>
      </c>
      <c r="Z58" s="22">
        <f>((Data!$AJ$37*'Intermediate calculations'!Z56)+Data!$AK$37)</f>
        <v>7272016.2696836703</v>
      </c>
      <c r="AA58" s="22">
        <f>((Data!$AJ$37*'Intermediate calculations'!AA56)+Data!$AK$37)</f>
        <v>7367744.4882246424</v>
      </c>
      <c r="AB58" s="22">
        <f>((Data!$AJ$37*'Intermediate calculations'!AB56)+Data!$AK$37)</f>
        <v>7434022.6151331272</v>
      </c>
      <c r="AC58" s="22">
        <f>((Data!$AJ$37*'Intermediate calculations'!AC56)+Data!$AK$37)</f>
        <v>7470114.3033635039</v>
      </c>
      <c r="AD58" s="22">
        <f>((Data!$AJ$37*'Intermediate calculations'!AD56)+Data!$AK$37)</f>
        <v>7529261.7917849477</v>
      </c>
      <c r="AE58" s="22">
        <f>((Data!$AJ$37*'Intermediate calculations'!AE56)+Data!$AK$37)</f>
        <v>7591954.4138440359</v>
      </c>
      <c r="AF58" s="22">
        <f>((Data!$AJ$37*'Intermediate calculations'!AF56)+Data!$AK$37)</f>
        <v>7651342.1622730624</v>
      </c>
      <c r="AG58" s="22">
        <f>((Data!$AJ$37*'Intermediate calculations'!AG56)+Data!$AK$37)</f>
        <v>7174286.2282619011</v>
      </c>
      <c r="AH58" s="22">
        <f>((Data!$AJ$37*'Intermediate calculations'!AH56)+Data!$AK$37)</f>
        <v>7293653.2790515535</v>
      </c>
      <c r="AI58" s="22">
        <f>((Data!$AJ$37*'Intermediate calculations'!AI56)+Data!$AK$37)</f>
        <v>7414335.5896934774</v>
      </c>
      <c r="AJ58" s="22">
        <f>((Data!$AJ$37*'Intermediate calculations'!AJ56)+Data!$AK$37)</f>
        <v>7547649.1829892304</v>
      </c>
      <c r="AK58" s="22">
        <f>((Data!$AJ$37*'Intermediate calculations'!AK56)+Data!$AK$37)</f>
        <v>7689783.6783747338</v>
      </c>
      <c r="AL58" s="22">
        <f>((Data!$AJ$37*'Intermediate calculations'!AL56)+Data!$AK$37)</f>
        <v>7830556.1073316131</v>
      </c>
      <c r="AM58" s="22">
        <f>((Data!$AJ$37*'Intermediate calculations'!AM56)+Data!$AK$37)</f>
        <v>7991598.3558169864</v>
      </c>
      <c r="AN58" s="22">
        <f>((Data!$AJ$37*'Intermediate calculations'!AN56)+Data!$AK$37)</f>
        <v>8158490.9547554292</v>
      </c>
      <c r="AO58" s="22">
        <f>((Data!$AJ$37*'Intermediate calculations'!AO56)+Data!$AK$37)</f>
        <v>8334532.4117923565</v>
      </c>
      <c r="AP58" s="22">
        <f>((Data!$AJ$37*'Intermediate calculations'!AP56)+Data!$AK$37)</f>
        <v>8516850.2126796432</v>
      </c>
      <c r="AQ58" s="22">
        <f>((Data!$AJ$37*'Intermediate calculations'!AQ56)+Data!$AK$37)</f>
        <v>8672757.4869765993</v>
      </c>
      <c r="AR58" s="22">
        <f>((Data!$AJ$37*'Intermediate calculations'!AR56)+Data!$AK$37)</f>
        <v>8867345.4941167496</v>
      </c>
      <c r="AS58" s="22">
        <f>((Data!$AJ$37*'Intermediate calculations'!AS56)+Data!$AK$37)</f>
        <v>9066688.4393956363</v>
      </c>
      <c r="AT58" s="22">
        <f>((Data!$AJ$37*'Intermediate calculations'!AT56)+Data!$AK$37)</f>
        <v>9271532.4888453893</v>
      </c>
      <c r="AU58" s="22">
        <f>((Data!$AJ$37*'Intermediate calculations'!AU56)+Data!$AK$37)</f>
        <v>9469021.4765204675</v>
      </c>
      <c r="AV58" s="22">
        <f>((Data!$AJ$37*'Intermediate calculations'!AV56)+Data!$AK$37)</f>
        <v>9678371.9929331485</v>
      </c>
      <c r="AW58" s="22">
        <f>((Data!$AJ$37*'Intermediate calculations'!AW56)+Data!$AK$37)</f>
        <v>9898105.3277287669</v>
      </c>
      <c r="AX58" s="22">
        <f>((Data!$AJ$37*'Intermediate calculations'!AX56)+Data!$AK$37)</f>
        <v>10125466.980223155</v>
      </c>
      <c r="AY58" s="22">
        <f>((Data!$AJ$37*'Intermediate calculations'!AY56)+Data!$AK$37)</f>
        <v>10350725.716864448</v>
      </c>
      <c r="AZ58" s="22">
        <f>((Data!$AJ$37*'Intermediate calculations'!AZ56)+Data!$AK$37)</f>
        <v>10583766.052868417</v>
      </c>
      <c r="BA58" s="22">
        <f>((Data!$AJ$37*'Intermediate calculations'!BA56)+Data!$AK$37)</f>
        <v>10830607.785528013</v>
      </c>
      <c r="BB58" s="22">
        <f>((Data!$AJ$37*'Intermediate calculations'!BB56)+Data!$AK$37)</f>
        <v>11088328.057807185</v>
      </c>
      <c r="BC58" s="22">
        <f>((Data!$AJ$37*'Intermediate calculations'!BC56)+Data!$AK$37)</f>
        <v>11356282.38620526</v>
      </c>
      <c r="BD58" s="22">
        <f>((Data!$AJ$37*'Intermediate calculations'!BD56)+Data!$AK$37)</f>
        <v>11634970.002967577</v>
      </c>
      <c r="BE58" s="22">
        <f>((Data!$AJ$37*'Intermediate calculations'!BE56)+Data!$AK$37)</f>
        <v>11924575.128045065</v>
      </c>
      <c r="BF58" s="22">
        <f>((Data!$AJ$37*'Intermediate calculations'!BF56)+Data!$AK$37)</f>
        <v>12227627.901933324</v>
      </c>
      <c r="BG58" s="22">
        <f>((Data!$AJ$37*'Intermediate calculations'!BG56)+Data!$AK$37)</f>
        <v>12514341.912821354</v>
      </c>
      <c r="BH58" s="22">
        <f>((Data!$AJ$37*'Intermediate calculations'!BH56)+Data!$AK$37)</f>
        <v>12813304.961629095</v>
      </c>
      <c r="BI58" s="22">
        <f>((Data!$AJ$37*'Intermediate calculations'!BI56)+Data!$AK$37)</f>
        <v>13126888.141713753</v>
      </c>
      <c r="BJ58" s="22">
        <f>((Data!$AJ$37*'Intermediate calculations'!BJ56)+Data!$AK$37)</f>
        <v>13456399.072825314</v>
      </c>
      <c r="BK58" s="22">
        <f>((Data!$AJ$37*'Intermediate calculations'!BK56)+Data!$AK$37)</f>
        <v>13809137.641413823</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16065695.819570042</v>
      </c>
      <c r="Z59" s="22">
        <f t="shared" si="49"/>
        <v>16433723.106637277</v>
      </c>
      <c r="AA59" s="22">
        <f t="shared" si="49"/>
        <v>16685459.174137274</v>
      </c>
      <c r="AB59" s="22">
        <f t="shared" si="49"/>
        <v>16859750.467587665</v>
      </c>
      <c r="AC59" s="22">
        <f t="shared" si="49"/>
        <v>16954660.618460916</v>
      </c>
      <c r="AD59" s="22">
        <f t="shared" si="49"/>
        <v>17110200.503822342</v>
      </c>
      <c r="AE59" s="22">
        <f t="shared" si="49"/>
        <v>17275063.011230893</v>
      </c>
      <c r="AF59" s="22">
        <f t="shared" si="49"/>
        <v>17431234.707258053</v>
      </c>
      <c r="AG59" s="22">
        <f t="shared" si="49"/>
        <v>16176722.854474448</v>
      </c>
      <c r="AH59" s="22">
        <f t="shared" si="49"/>
        <v>16490621.853252938</v>
      </c>
      <c r="AI59" s="22">
        <f t="shared" si="49"/>
        <v>16807979.584973481</v>
      </c>
      <c r="AJ59" s="22">
        <f t="shared" si="49"/>
        <v>17158553.744109258</v>
      </c>
      <c r="AK59" s="22">
        <f t="shared" si="49"/>
        <v>17532324.189958818</v>
      </c>
      <c r="AL59" s="22">
        <f t="shared" si="49"/>
        <v>17902512.815822154</v>
      </c>
      <c r="AM59" s="22">
        <f t="shared" si="49"/>
        <v>18326004.895304598</v>
      </c>
      <c r="AN59" s="22">
        <f t="shared" si="49"/>
        <v>18764881.615167886</v>
      </c>
      <c r="AO59" s="22">
        <f t="shared" si="49"/>
        <v>19227817.046192113</v>
      </c>
      <c r="AP59" s="22">
        <f t="shared" si="49"/>
        <v>19707257.350525886</v>
      </c>
      <c r="AQ59" s="22">
        <f t="shared" si="49"/>
        <v>20117246.011386227</v>
      </c>
      <c r="AR59" s="22">
        <f t="shared" si="49"/>
        <v>20628953.22214099</v>
      </c>
      <c r="AS59" s="22">
        <f t="shared" si="49"/>
        <v>21153164.472420305</v>
      </c>
      <c r="AT59" s="22">
        <f t="shared" si="49"/>
        <v>21691841.951696549</v>
      </c>
      <c r="AU59" s="22">
        <f t="shared" si="49"/>
        <v>22211177.857969597</v>
      </c>
      <c r="AV59" s="22">
        <f t="shared" si="49"/>
        <v>22761705.973232351</v>
      </c>
      <c r="AW59" s="22">
        <f t="shared" si="49"/>
        <v>23339537.739488762</v>
      </c>
      <c r="AX59" s="22">
        <f t="shared" si="49"/>
        <v>23937429.658627965</v>
      </c>
      <c r="AY59" s="22">
        <f t="shared" si="49"/>
        <v>24529791.549367908</v>
      </c>
      <c r="AZ59" s="22">
        <f t="shared" si="49"/>
        <v>25142616.677095622</v>
      </c>
      <c r="BA59" s="22">
        <f t="shared" si="49"/>
        <v>25791735.275787786</v>
      </c>
      <c r="BB59" s="22">
        <f t="shared" si="49"/>
        <v>26469461.121389098</v>
      </c>
      <c r="BC59" s="22">
        <f t="shared" si="49"/>
        <v>27174099.418524694</v>
      </c>
      <c r="BD59" s="22">
        <f t="shared" si="49"/>
        <v>27906962.99599392</v>
      </c>
      <c r="BE59" s="22">
        <f t="shared" si="49"/>
        <v>28668536.296176553</v>
      </c>
      <c r="BF59" s="22">
        <f t="shared" si="49"/>
        <v>29465472.818200562</v>
      </c>
      <c r="BG59" s="22">
        <f t="shared" si="49"/>
        <v>30219443.368349396</v>
      </c>
      <c r="BH59" s="22">
        <f t="shared" si="49"/>
        <v>31005625.158648349</v>
      </c>
      <c r="BI59" s="22">
        <f t="shared" si="49"/>
        <v>31830253.44267799</v>
      </c>
      <c r="BJ59" s="22">
        <f t="shared" si="49"/>
        <v>32696766.862237602</v>
      </c>
      <c r="BK59" s="22">
        <f t="shared" si="49"/>
        <v>33624361.896026351</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18504589.29605107</v>
      </c>
      <c r="Z60" s="22">
        <f>((Data!$AJ$41*'Intermediate calculations'!Z59)+Data!$AK$41)</f>
        <v>18852602.29436104</v>
      </c>
      <c r="AA60" s="22">
        <f>((Data!$AJ$41*'Intermediate calculations'!AA59)+Data!$AK$41)</f>
        <v>19090648.294513822</v>
      </c>
      <c r="AB60" s="22">
        <f>((Data!$AJ$41*'Intermediate calculations'!AB59)+Data!$AK$41)</f>
        <v>19255461.170472972</v>
      </c>
      <c r="AC60" s="22">
        <f>((Data!$AJ$41*'Intermediate calculations'!AC59)+Data!$AK$41)</f>
        <v>19345209.858508207</v>
      </c>
      <c r="AD60" s="22">
        <f>((Data!$AJ$41*'Intermediate calculations'!AD59)+Data!$AK$41)</f>
        <v>19492291.077112332</v>
      </c>
      <c r="AE60" s="22">
        <f>((Data!$AJ$41*'Intermediate calculations'!AE59)+Data!$AK$41)</f>
        <v>19648187.929134801</v>
      </c>
      <c r="AF60" s="22">
        <f>((Data!$AJ$41*'Intermediate calculations'!AF59)+Data!$AK$41)</f>
        <v>19795866.598884188</v>
      </c>
      <c r="AG60" s="22">
        <f>((Data!$AJ$41*'Intermediate calculations'!AG59)+Data!$AK$41)</f>
        <v>18609578.389708921</v>
      </c>
      <c r="AH60" s="22">
        <f>((Data!$AJ$41*'Intermediate calculations'!AH59)+Data!$AK$41)</f>
        <v>18906406.73795975</v>
      </c>
      <c r="AI60" s="22">
        <f>((Data!$AJ$41*'Intermediate calculations'!AI59)+Data!$AK$41)</f>
        <v>19206505.724187206</v>
      </c>
      <c r="AJ60" s="22">
        <f>((Data!$AJ$41*'Intermediate calculations'!AJ59)+Data!$AK$41)</f>
        <v>19538014.741420895</v>
      </c>
      <c r="AK60" s="22">
        <f>((Data!$AJ$41*'Intermediate calculations'!AK59)+Data!$AK$41)</f>
        <v>19891458.570481308</v>
      </c>
      <c r="AL60" s="22">
        <f>((Data!$AJ$41*'Intermediate calculations'!AL59)+Data!$AK$41)</f>
        <v>20241515.368317097</v>
      </c>
      <c r="AM60" s="22">
        <f>((Data!$AJ$41*'Intermediate calculations'!AM59)+Data!$AK$41)</f>
        <v>20641976.838214256</v>
      </c>
      <c r="AN60" s="22">
        <f>((Data!$AJ$41*'Intermediate calculations'!AN59)+Data!$AK$41)</f>
        <v>21056986.291413218</v>
      </c>
      <c r="AO60" s="22">
        <f>((Data!$AJ$41*'Intermediate calculations'!AO59)+Data!$AK$41)</f>
        <v>21494746.079983532</v>
      </c>
      <c r="AP60" s="22">
        <f>((Data!$AJ$41*'Intermediate calculations'!AP59)+Data!$AK$41)</f>
        <v>21948113.163580678</v>
      </c>
      <c r="AQ60" s="22">
        <f>((Data!$AJ$41*'Intermediate calculations'!AQ59)+Data!$AK$41)</f>
        <v>22335805.566163398</v>
      </c>
      <c r="AR60" s="22">
        <f>((Data!$AJ$41*'Intermediate calculations'!AR59)+Data!$AK$41)</f>
        <v>22819684.797213636</v>
      </c>
      <c r="AS60" s="22">
        <f>((Data!$AJ$41*'Intermediate calculations'!AS59)+Data!$AK$41)</f>
        <v>23315388.065336235</v>
      </c>
      <c r="AT60" s="22">
        <f>((Data!$AJ$41*'Intermediate calculations'!AT59)+Data!$AK$41)</f>
        <v>23824770.850995645</v>
      </c>
      <c r="AU60" s="22">
        <f>((Data!$AJ$41*'Intermediate calculations'!AU59)+Data!$AK$41)</f>
        <v>24315863.909101121</v>
      </c>
      <c r="AV60" s="22">
        <f>((Data!$AJ$41*'Intermediate calculations'!AV59)+Data!$AK$41)</f>
        <v>24836452.862092339</v>
      </c>
      <c r="AW60" s="22">
        <f>((Data!$AJ$41*'Intermediate calculations'!AW59)+Data!$AK$41)</f>
        <v>25382860.621952005</v>
      </c>
      <c r="AX60" s="22">
        <f>((Data!$AJ$41*'Intermediate calculations'!AX59)+Data!$AK$41)</f>
        <v>25948237.610987402</v>
      </c>
      <c r="AY60" s="22">
        <f>((Data!$AJ$41*'Intermediate calculations'!AY59)+Data!$AK$41)</f>
        <v>26508385.3090664</v>
      </c>
      <c r="AZ60" s="22">
        <f>((Data!$AJ$41*'Intermediate calculations'!AZ59)+Data!$AK$41)</f>
        <v>27087883.399655677</v>
      </c>
      <c r="BA60" s="22">
        <f>((Data!$AJ$41*'Intermediate calculations'!BA59)+Data!$AK$41)</f>
        <v>27701701.227104858</v>
      </c>
      <c r="BB60" s="22">
        <f>((Data!$AJ$41*'Intermediate calculations'!BB59)+Data!$AK$41)</f>
        <v>28342570.564374365</v>
      </c>
      <c r="BC60" s="22">
        <f>((Data!$AJ$41*'Intermediate calculations'!BC59)+Data!$AK$41)</f>
        <v>29008888.783505201</v>
      </c>
      <c r="BD60" s="22">
        <f>((Data!$AJ$41*'Intermediate calculations'!BD59)+Data!$AK$41)</f>
        <v>29701897.318224646</v>
      </c>
      <c r="BE60" s="22">
        <f>((Data!$AJ$41*'Intermediate calculations'!BE59)+Data!$AK$41)</f>
        <v>30422054.26566577</v>
      </c>
      <c r="BF60" s="22">
        <f>((Data!$AJ$41*'Intermediate calculations'!BF59)+Data!$AK$41)</f>
        <v>31175651.290229954</v>
      </c>
      <c r="BG60" s="22">
        <f>((Data!$AJ$41*'Intermediate calculations'!BG59)+Data!$AK$41)</f>
        <v>31888618.945116848</v>
      </c>
      <c r="BH60" s="22">
        <f>((Data!$AJ$41*'Intermediate calculations'!BH59)+Data!$AK$41)</f>
        <v>32632046.108463727</v>
      </c>
      <c r="BI60" s="22">
        <f>((Data!$AJ$41*'Intermediate calculations'!BI59)+Data!$AK$41)</f>
        <v>33411828.944413967</v>
      </c>
      <c r="BJ60" s="22">
        <f>((Data!$AJ$41*'Intermediate calculations'!BJ59)+Data!$AK$41)</f>
        <v>34231219.092410453</v>
      </c>
      <c r="BK60" s="22">
        <f>((Data!$AJ$41*'Intermediate calculations'!BK59)+Data!$AK$41)</f>
        <v>35108369.076311745</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3515616.7658844236</v>
      </c>
      <c r="Z61" s="22">
        <f>((Data!$AJ$42*LN('Intermediate calculations'!Z60))+Data!$AK$42)</f>
        <v>3529973.3213788904</v>
      </c>
      <c r="AA61" s="22">
        <f>((Data!$AJ$42*LN('Intermediate calculations'!AA60))+Data!$AK$42)</f>
        <v>3539641.5853020493</v>
      </c>
      <c r="AB61" s="22">
        <f>((Data!$AJ$42*LN('Intermediate calculations'!AB60))+Data!$AK$42)</f>
        <v>3546265.1067835465</v>
      </c>
      <c r="AC61" s="22">
        <f>((Data!$AJ$42*LN('Intermediate calculations'!AC60))+Data!$AK$42)</f>
        <v>3549848.1370899398</v>
      </c>
      <c r="AD61" s="22">
        <f>((Data!$AJ$42*LN('Intermediate calculations'!AD60))+Data!$AK$42)</f>
        <v>3555684.2604578119</v>
      </c>
      <c r="AE61" s="22">
        <f>((Data!$AJ$42*LN('Intermediate calculations'!AE60))+Data!$AK$42)</f>
        <v>3561822.3038001303</v>
      </c>
      <c r="AF61" s="22">
        <f>((Data!$AJ$42*LN('Intermediate calculations'!AF60))+Data!$AK$42)</f>
        <v>3567592.0232356787</v>
      </c>
      <c r="AG61" s="22">
        <f>((Data!$AJ$42*LN('Intermediate calculations'!AG60))+Data!$AK$42)</f>
        <v>3519976.1191515569</v>
      </c>
      <c r="AH61" s="22">
        <f>((Data!$AJ$42*LN('Intermediate calculations'!AH60))+Data!$AK$42)</f>
        <v>3532169.2301601414</v>
      </c>
      <c r="AI61" s="22">
        <f>((Data!$AJ$42*LN('Intermediate calculations'!AI60))+Data!$AK$42)</f>
        <v>3544303.6163082924</v>
      </c>
      <c r="AJ61" s="22">
        <f>((Data!$AJ$42*LN('Intermediate calculations'!AJ60))+Data!$AK$42)</f>
        <v>3557489.5867905468</v>
      </c>
      <c r="AK61" s="22">
        <f>((Data!$AJ$42*LN('Intermediate calculations'!AK60))+Data!$AK$42)</f>
        <v>3571303.8429511711</v>
      </c>
      <c r="AL61" s="22">
        <f>((Data!$AJ$42*LN('Intermediate calculations'!AL60))+Data!$AK$42)</f>
        <v>3584745.8658716213</v>
      </c>
      <c r="AM61" s="22">
        <f>((Data!$AJ$42*LN('Intermediate calculations'!AM60))+Data!$AK$42)</f>
        <v>3599841.2123788223</v>
      </c>
      <c r="AN61" s="22">
        <f>((Data!$AJ$42*LN('Intermediate calculations'!AN60))+Data!$AK$42)</f>
        <v>3615179.0281823482</v>
      </c>
      <c r="AO61" s="22">
        <f>((Data!$AJ$42*LN('Intermediate calculations'!AO60))+Data!$AK$42)</f>
        <v>3631033.4492091238</v>
      </c>
      <c r="AP61" s="22">
        <f>((Data!$AJ$42*LN('Intermediate calculations'!AP60))+Data!$AK$42)</f>
        <v>3647116.3282573055</v>
      </c>
      <c r="AQ61" s="22">
        <f>((Data!$AJ$42*LN('Intermediate calculations'!AQ60))+Data!$AK$42)</f>
        <v>3660608.0938142892</v>
      </c>
      <c r="AR61" s="22">
        <f>((Data!$AJ$42*LN('Intermediate calculations'!AR60))+Data!$AK$42)</f>
        <v>3677122.3678834941</v>
      </c>
      <c r="AS61" s="22">
        <f>((Data!$AJ$42*LN('Intermediate calculations'!AS60))+Data!$AK$42)</f>
        <v>3693680.9722436797</v>
      </c>
      <c r="AT61" s="22">
        <f>((Data!$AJ$42*LN('Intermediate calculations'!AT60))+Data!$AK$42)</f>
        <v>3710333.7455742024</v>
      </c>
      <c r="AU61" s="22">
        <f>((Data!$AJ$42*LN('Intermediate calculations'!AU60))+Data!$AK$42)</f>
        <v>3726054.8659523409</v>
      </c>
      <c r="AV61" s="22">
        <f>((Data!$AJ$42*LN('Intermediate calculations'!AV60))+Data!$AK$42)</f>
        <v>3742377.2517960537</v>
      </c>
      <c r="AW61" s="22">
        <f>((Data!$AJ$42*LN('Intermediate calculations'!AW60))+Data!$AK$42)</f>
        <v>3759145.1902165879</v>
      </c>
      <c r="AX61" s="22">
        <f>((Data!$AJ$42*LN('Intermediate calculations'!AX60))+Data!$AK$42)</f>
        <v>3776119.4787582289</v>
      </c>
      <c r="AY61" s="22">
        <f>((Data!$AJ$42*LN('Intermediate calculations'!AY60))+Data!$AK$42)</f>
        <v>3792575.8918371182</v>
      </c>
      <c r="AZ61" s="22">
        <f>((Data!$AJ$42*LN('Intermediate calculations'!AZ60))+Data!$AK$42)</f>
        <v>3809238.8008520231</v>
      </c>
      <c r="BA61" s="22">
        <f>((Data!$AJ$42*LN('Intermediate calculations'!BA60))+Data!$AK$42)</f>
        <v>3826504.1794137284</v>
      </c>
      <c r="BB61" s="22">
        <f>((Data!$AJ$42*LN('Intermediate calculations'!BB60))+Data!$AK$42)</f>
        <v>3844126.9276915304</v>
      </c>
      <c r="BC61" s="22">
        <f>((Data!$AJ$42*LN('Intermediate calculations'!BC60))+Data!$AK$42)</f>
        <v>3862031.8813587204</v>
      </c>
      <c r="BD61" s="22">
        <f>((Data!$AJ$42*LN('Intermediate calculations'!BD60))+Data!$AK$42)</f>
        <v>3880222.9119306337</v>
      </c>
      <c r="BE61" s="22">
        <f>((Data!$AJ$42*LN('Intermediate calculations'!BE60))+Data!$AK$42)</f>
        <v>3898682.2810297795</v>
      </c>
      <c r="BF61" s="22">
        <f>((Data!$AJ$42*LN('Intermediate calculations'!BF60))+Data!$AK$42)</f>
        <v>3917536.6826325469</v>
      </c>
      <c r="BG61" s="22">
        <f>((Data!$AJ$42*LN('Intermediate calculations'!BG60))+Data!$AK$42)</f>
        <v>3934959.6210544873</v>
      </c>
      <c r="BH61" s="22">
        <f>((Data!$AJ$42*LN('Intermediate calculations'!BH60))+Data!$AK$42)</f>
        <v>3952716.8525054995</v>
      </c>
      <c r="BI61" s="22">
        <f>((Data!$AJ$42*LN('Intermediate calculations'!BI60))+Data!$AK$42)</f>
        <v>3970912.9289026055</v>
      </c>
      <c r="BJ61" s="22">
        <f>((Data!$AJ$42*LN('Intermediate calculations'!BJ60))+Data!$AK$42)</f>
        <v>3989581.2497845478</v>
      </c>
      <c r="BK61" s="22">
        <f>((Data!$AJ$42*LN('Intermediate calculations'!BK60))+Data!$AK$42)</f>
        <v>4009076.6526454985</v>
      </c>
    </row>
    <row r="62" spans="1:63" s="52" customFormat="1" x14ac:dyDescent="0.25">
      <c r="A62" s="42" t="s">
        <v>875</v>
      </c>
    </row>
    <row r="63" spans="1:63" x14ac:dyDescent="0.25">
      <c r="A63" t="s">
        <v>848</v>
      </c>
      <c r="B63" t="s">
        <v>327</v>
      </c>
      <c r="Y63" s="22">
        <f>'Levers &amp; variables'!G6</f>
        <v>0.7</v>
      </c>
      <c r="Z63" s="22">
        <f t="shared" ref="Z63:AF63" si="50">Y63+(($AG63-$Y63)/8)</f>
        <v>0.70499999999999996</v>
      </c>
      <c r="AA63" s="22">
        <f t="shared" si="50"/>
        <v>0.71</v>
      </c>
      <c r="AB63" s="22">
        <f t="shared" si="50"/>
        <v>0.71499999999999997</v>
      </c>
      <c r="AC63" s="22">
        <f t="shared" si="50"/>
        <v>0.72</v>
      </c>
      <c r="AD63" s="22">
        <f t="shared" si="50"/>
        <v>0.72499999999999998</v>
      </c>
      <c r="AE63" s="22">
        <f t="shared" si="50"/>
        <v>0.73</v>
      </c>
      <c r="AF63" s="22">
        <f t="shared" si="50"/>
        <v>0.73499999999999999</v>
      </c>
      <c r="AG63" s="22">
        <f>'Levers &amp; variables'!H6</f>
        <v>0.74</v>
      </c>
      <c r="AH63" s="22">
        <f t="shared" ref="AH63:AP63" si="51">AG63+(($AQ63-$AG63)/10)</f>
        <v>0.74199999999999999</v>
      </c>
      <c r="AI63" s="22">
        <f t="shared" si="51"/>
        <v>0.74399999999999999</v>
      </c>
      <c r="AJ63" s="22">
        <f t="shared" si="51"/>
        <v>0.746</v>
      </c>
      <c r="AK63" s="22">
        <f t="shared" si="51"/>
        <v>0.748</v>
      </c>
      <c r="AL63" s="22">
        <f t="shared" si="51"/>
        <v>0.75</v>
      </c>
      <c r="AM63" s="22">
        <f t="shared" si="51"/>
        <v>0.752</v>
      </c>
      <c r="AN63" s="22">
        <f t="shared" si="51"/>
        <v>0.754</v>
      </c>
      <c r="AO63" s="22">
        <f t="shared" si="51"/>
        <v>0.75600000000000001</v>
      </c>
      <c r="AP63" s="22">
        <f t="shared" si="51"/>
        <v>0.75800000000000001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0.80300000000000005</v>
      </c>
      <c r="BC63" s="22">
        <f t="shared" si="53"/>
        <v>0.80600000000000005</v>
      </c>
      <c r="BD63" s="22">
        <f t="shared" si="53"/>
        <v>0.80900000000000005</v>
      </c>
      <c r="BE63" s="22">
        <f t="shared" si="53"/>
        <v>0.81200000000000006</v>
      </c>
      <c r="BF63" s="22">
        <f t="shared" si="53"/>
        <v>0.81500000000000006</v>
      </c>
      <c r="BG63" s="22">
        <f t="shared" si="53"/>
        <v>0.81800000000000006</v>
      </c>
      <c r="BH63" s="22">
        <f t="shared" si="53"/>
        <v>0.82100000000000006</v>
      </c>
      <c r="BI63" s="22">
        <f t="shared" si="53"/>
        <v>0.82400000000000007</v>
      </c>
      <c r="BJ63" s="22">
        <f t="shared" si="53"/>
        <v>0.82700000000000007</v>
      </c>
      <c r="BK63" s="22">
        <f>'Levers &amp; variables'!K6</f>
        <v>0.83</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120</v>
      </c>
      <c r="Z65" s="22">
        <f t="shared" ref="Z65:AF65" si="58">Y65+(($AG65-$Y65)/8)</f>
        <v>120</v>
      </c>
      <c r="AA65" s="22">
        <f t="shared" si="58"/>
        <v>120</v>
      </c>
      <c r="AB65" s="22">
        <f t="shared" si="58"/>
        <v>120</v>
      </c>
      <c r="AC65" s="22">
        <f t="shared" si="58"/>
        <v>120</v>
      </c>
      <c r="AD65" s="22">
        <f t="shared" si="58"/>
        <v>120</v>
      </c>
      <c r="AE65" s="22">
        <f t="shared" si="58"/>
        <v>120</v>
      </c>
      <c r="AF65" s="22">
        <f t="shared" si="58"/>
        <v>120</v>
      </c>
      <c r="AG65" s="22">
        <f>'Levers &amp; variables'!H8</f>
        <v>120</v>
      </c>
      <c r="AH65" s="22">
        <f t="shared" ref="AH65:AP65" si="59">AG65+(($AQ65-$AG65)/10)</f>
        <v>120</v>
      </c>
      <c r="AI65" s="22">
        <f t="shared" si="59"/>
        <v>120</v>
      </c>
      <c r="AJ65" s="22">
        <f t="shared" si="59"/>
        <v>120</v>
      </c>
      <c r="AK65" s="22">
        <f t="shared" si="59"/>
        <v>120</v>
      </c>
      <c r="AL65" s="22">
        <f t="shared" si="59"/>
        <v>120</v>
      </c>
      <c r="AM65" s="22">
        <f t="shared" si="59"/>
        <v>120</v>
      </c>
      <c r="AN65" s="22">
        <f t="shared" si="59"/>
        <v>120</v>
      </c>
      <c r="AO65" s="22">
        <f t="shared" si="59"/>
        <v>120</v>
      </c>
      <c r="AP65" s="22">
        <f t="shared" si="59"/>
        <v>120</v>
      </c>
      <c r="AQ65" s="22">
        <f>'Levers &amp; variables'!I8</f>
        <v>120</v>
      </c>
      <c r="AR65" s="22">
        <f t="shared" ref="AR65:AZ65" si="60">AQ65+(($BA65-$AQ65)/10)</f>
        <v>120</v>
      </c>
      <c r="AS65" s="22">
        <f t="shared" si="60"/>
        <v>120</v>
      </c>
      <c r="AT65" s="22">
        <f t="shared" si="60"/>
        <v>120</v>
      </c>
      <c r="AU65" s="22">
        <f t="shared" si="60"/>
        <v>120</v>
      </c>
      <c r="AV65" s="22">
        <f t="shared" si="60"/>
        <v>120</v>
      </c>
      <c r="AW65" s="22">
        <f t="shared" si="60"/>
        <v>120</v>
      </c>
      <c r="AX65" s="22">
        <f t="shared" si="60"/>
        <v>120</v>
      </c>
      <c r="AY65" s="22">
        <f t="shared" si="60"/>
        <v>120</v>
      </c>
      <c r="AZ65" s="22">
        <f t="shared" si="60"/>
        <v>120</v>
      </c>
      <c r="BA65" s="22">
        <f>'Levers &amp; variables'!J8</f>
        <v>120</v>
      </c>
      <c r="BB65" s="22">
        <f t="shared" ref="BB65:BJ65" si="61">BA65+(($BK65-$BA65)/10)</f>
        <v>120</v>
      </c>
      <c r="BC65" s="22">
        <f t="shared" si="61"/>
        <v>120</v>
      </c>
      <c r="BD65" s="22">
        <f t="shared" si="61"/>
        <v>120</v>
      </c>
      <c r="BE65" s="22">
        <f t="shared" si="61"/>
        <v>120</v>
      </c>
      <c r="BF65" s="22">
        <f t="shared" si="61"/>
        <v>120</v>
      </c>
      <c r="BG65" s="22">
        <f t="shared" si="61"/>
        <v>120</v>
      </c>
      <c r="BH65" s="22">
        <f t="shared" si="61"/>
        <v>120</v>
      </c>
      <c r="BI65" s="22">
        <f t="shared" si="61"/>
        <v>120</v>
      </c>
      <c r="BJ65" s="22">
        <f t="shared" si="61"/>
        <v>120</v>
      </c>
      <c r="BK65" s="22">
        <f>'Levers &amp; variables'!K8</f>
        <v>120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R29" activePane="bottomRight" state="frozen"/>
      <selection pane="topRight" activeCell="C1" sqref="C1"/>
      <selection pane="bottomLeft" activeCell="A4" sqref="A4"/>
      <selection pane="bottomRight" activeCell="C54" sqref="C54:AD54"/>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38.966686065966421</v>
      </c>
      <c r="D4">
        <f>'Intermediate calculations'!D4</f>
        <v>39.158399099362391</v>
      </c>
      <c r="E4">
        <f>'Intermediate calculations'!E4</f>
        <v>39.33854546294647</v>
      </c>
      <c r="F4">
        <f>'Intermediate calculations'!F4</f>
        <v>39.536098196596761</v>
      </c>
      <c r="G4">
        <f>'Intermediate calculations'!G4</f>
        <v>39.788245719106854</v>
      </c>
      <c r="H4">
        <f>'Intermediate calculations'!H4</f>
        <v>40.119742210629724</v>
      </c>
      <c r="I4">
        <f>'Intermediate calculations'!I4</f>
        <v>41.00783454948661</v>
      </c>
      <c r="J4">
        <f>'Intermediate calculations'!J4</f>
        <v>41.3434492546236</v>
      </c>
      <c r="K4">
        <f>'Intermediate calculations'!K4</f>
        <v>40.970651743423559</v>
      </c>
      <c r="L4">
        <f>'Intermediate calculations'!L4</f>
        <v>41.454052960084283</v>
      </c>
      <c r="M4">
        <f>'Intermediate calculations'!M4</f>
        <v>42.672507376216586</v>
      </c>
      <c r="N4">
        <f>'Intermediate calculations'!N4</f>
        <v>43.328446600151622</v>
      </c>
      <c r="O4">
        <f>'Intermediate calculations'!O4</f>
        <v>44.410238344526149</v>
      </c>
      <c r="P4">
        <f>'Intermediate calculations'!P4</f>
        <v>45.178012991045733</v>
      </c>
      <c r="Q4">
        <f>'Intermediate calculations'!Q4</f>
        <v>46.638548392746891</v>
      </c>
      <c r="R4">
        <f>'Intermediate calculations'!R4</f>
        <v>48.511998091640798</v>
      </c>
      <c r="S4">
        <f>'Intermediate calculations'!S4</f>
        <v>50.550052099116385</v>
      </c>
      <c r="T4">
        <f>'Intermediate calculations'!T4</f>
        <v>52.688735600203692</v>
      </c>
      <c r="U4">
        <f>'Intermediate calculations'!U4</f>
        <v>53.946299970071799</v>
      </c>
      <c r="V4">
        <f>'Intermediate calculations'!V4</f>
        <v>52.486723389005981</v>
      </c>
      <c r="W4">
        <f>'Intermediate calculations'!W4</f>
        <v>53.321508829094746</v>
      </c>
      <c r="X4">
        <f>'Intermediate calculations'!X4</f>
        <v>54.316382696130638</v>
      </c>
      <c r="Y4">
        <f>'Intermediate calculations'!Y4</f>
        <v>55.299399175951585</v>
      </c>
      <c r="Z4">
        <f>'Intermediate calculations'!Z4</f>
        <v>55.912449105502922</v>
      </c>
      <c r="AA4">
        <f>'Intermediate calculations'!AA4</f>
        <v>56.057962296221497</v>
      </c>
      <c r="AB4">
        <f>'Intermediate calculations'!AB4</f>
        <v>55.894140106971001</v>
      </c>
      <c r="AC4">
        <f>'Intermediate calculations'!AC4</f>
        <v>55.427349848108761</v>
      </c>
      <c r="AD4">
        <f>'Intermediate calculations'!AD4</f>
        <v>55.155769250464225</v>
      </c>
      <c r="AE4">
        <f>'Intermediate calculations'!AG4</f>
        <v>49.705574248930205</v>
      </c>
      <c r="AF4">
        <f>'Intermediate calculations'!AQ4</f>
        <v>56.786711068551696</v>
      </c>
      <c r="AG4">
        <f>'Intermediate calculations'!BA4</f>
        <v>68.397823075932649</v>
      </c>
      <c r="AH4">
        <f>'Intermediate calculations'!BK4</f>
        <v>85.232049122408412</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3.626242834429871E-4</v>
      </c>
      <c r="AK5" s="23">
        <f>INTERCEPT(M5:AD5,$M$4:$AD$4)</f>
        <v>-2.4112366133456561E-3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3.778146457698287E-4</v>
      </c>
      <c r="AK6" s="23">
        <f>INTERCEPT(M6:AD6,$M$4:$AD$4)</f>
        <v>1.6471022866260721E-2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6.4281096383027977E-7</v>
      </c>
      <c r="AK7" s="23">
        <f>INTERCEPT(M7:AD7,$M$4:$AD$4)</f>
        <v>3.1843318956813194E-3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4.1030487052997413E-8</v>
      </c>
      <c r="AK8" s="23">
        <f>INTERCEPT(M8:AD8,$M$4:$AD$4)</f>
        <v>2.03255227383914E-4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1.1473102798774088E-4</v>
      </c>
      <c r="AK9" s="23">
        <f>INTERCEPT(R9:AD9,$R$4:$AD$4)</f>
        <v>-1.8727215538525349E-3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1.0587003307352104E-4</v>
      </c>
      <c r="AK10" s="23">
        <f>INTERCEPT(M10:AD10,$M$4:$AD$4)</f>
        <v>2.1865897250302841E-3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1.3510836814069416E-3</v>
      </c>
      <c r="AK11" s="23">
        <f>INTERCEPT(M11:AD11,$M$4:$AD$4)</f>
        <v>-4.0400776883170786E-2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-1.1476346318358029E-4</v>
      </c>
      <c r="AK12" s="23">
        <f>INTERCEPT(R12:AB12,$R$4:$AB$4)</f>
        <v>9.6034918734252961E-3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42.454608328624751</v>
      </c>
      <c r="Z15">
        <f>SUM(Z54:Z55)/'Intermediate calculations'!Z10</f>
        <v>41.213162922757405</v>
      </c>
      <c r="AA15">
        <f>SUM(AA54:AA55)/'Intermediate calculations'!AA10</f>
        <v>41.48203314533496</v>
      </c>
      <c r="AB15">
        <f>SUM(AB54:AB55)/'Intermediate calculations'!AB10</f>
        <v>40.856382537989631</v>
      </c>
      <c r="AC15">
        <f>SUM(AC54:AC55)/'Intermediate calculations'!AC10</f>
        <v>39.917445249220215</v>
      </c>
      <c r="AD15">
        <f>SUM(AD54:AD55)/'Intermediate calculations'!AD10</f>
        <v>38.09608845259779</v>
      </c>
      <c r="AJ15" s="23">
        <f>SLOPE(K15:AD15,LN(K2:AD2))</f>
        <v>-11.151543818334572</v>
      </c>
      <c r="AK15" s="23">
        <f>INTERCEPT(K15:AD15,LN(K2:AD2))</f>
        <v>70.999113629742865</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934</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935</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928</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3825.8613286567575</v>
      </c>
      <c r="AK61">
        <f>INTERCEPT(M61:AD61,M4:AD4)</f>
        <v>97488.351406328322</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1472.6866480916424</v>
      </c>
      <c r="P6" s="35">
        <f>'Intermediate calculations'!Z42/1000</f>
        <v>1523.6569743523646</v>
      </c>
      <c r="Q6" s="35">
        <f>'Intermediate calculations'!AA42/1000</f>
        <v>1551.7629185113378</v>
      </c>
      <c r="R6" s="35">
        <f>'Intermediate calculations'!AB42/1000</f>
        <v>1564.3765239217207</v>
      </c>
      <c r="S6" s="35">
        <f>'Intermediate calculations'!AC42/1000</f>
        <v>1561.1000437789799</v>
      </c>
      <c r="T6" s="35">
        <f>'Intermediate calculations'!AD42/1000</f>
        <v>1568.5727801644921</v>
      </c>
      <c r="U6" s="35">
        <f>'Intermediate calculations'!AE42/1000</f>
        <v>1577.5254675814529</v>
      </c>
      <c r="V6" s="35">
        <f>'Intermediate calculations'!AF42/1000</f>
        <v>1584.4596405628899</v>
      </c>
      <c r="W6" s="35">
        <f>'Intermediate calculations'!AG42/1000</f>
        <v>1322.3141291137015</v>
      </c>
      <c r="X6" s="35">
        <f>'Intermediate calculations'!AH42/1000</f>
        <v>1362.722678162688</v>
      </c>
      <c r="Y6" s="35">
        <f>'Intermediate calculations'!AI42/1000</f>
        <v>1404.9070198612183</v>
      </c>
      <c r="Z6" s="35">
        <f>'Intermediate calculations'!AJ42/1000</f>
        <v>1454.5843700402634</v>
      </c>
      <c r="AA6" s="35">
        <f>'Intermediate calculations'!AK42/1000</f>
        <v>1508.9886260110436</v>
      </c>
      <c r="AB6" s="35">
        <f>'Intermediate calculations'!AL42/1000</f>
        <v>1563.0337536185054</v>
      </c>
      <c r="AC6" s="35">
        <f>'Intermediate calculations'!AM42/1000</f>
        <v>1627.569986739775</v>
      </c>
      <c r="AD6" s="35">
        <f>'Intermediate calculations'!AN42/1000</f>
        <v>1695.3888491305584</v>
      </c>
      <c r="AE6" s="35">
        <f>'Intermediate calculations'!AO42/1000</f>
        <v>1768.1568036490316</v>
      </c>
      <c r="AF6" s="35">
        <f>'Intermediate calculations'!AP42/1000</f>
        <v>1844.3357567688111</v>
      </c>
      <c r="AG6" s="35">
        <f>'Intermediate calculations'!AQ42/1000</f>
        <v>1907.5630433778931</v>
      </c>
      <c r="AH6" s="35">
        <f>'Intermediate calculations'!AR42/1000</f>
        <v>1990.454061376611</v>
      </c>
      <c r="AI6" s="35">
        <f>'Intermediate calculations'!AS42/1000</f>
        <v>2076.0253115818828</v>
      </c>
      <c r="AJ6" s="35">
        <f>'Intermediate calculations'!AT42/1000</f>
        <v>2164.6607351620637</v>
      </c>
      <c r="AK6" s="35">
        <f>'Intermediate calculations'!AU42/1000</f>
        <v>2249.8975755301517</v>
      </c>
      <c r="AL6" s="35">
        <f>'Intermediate calculations'!AV42/1000</f>
        <v>2341.3707007493563</v>
      </c>
      <c r="AM6" s="35">
        <f>'Intermediate calculations'!AW42/1000</f>
        <v>2438.3483292610481</v>
      </c>
      <c r="AN6" s="35">
        <f>'Intermediate calculations'!AX42/1000</f>
        <v>2539.4594739623371</v>
      </c>
      <c r="AO6" s="35">
        <f>'Intermediate calculations'!AY42/1000</f>
        <v>2639.8382654606971</v>
      </c>
      <c r="AP6" s="35">
        <f>'Intermediate calculations'!AZ42/1000</f>
        <v>2744.4088158319455</v>
      </c>
      <c r="AQ6" s="35">
        <f>'Intermediate calculations'!BA42/1000</f>
        <v>2856.1940415000254</v>
      </c>
      <c r="AR6" s="35">
        <f>'Intermediate calculations'!BB42/1000</f>
        <v>2973.737235381996</v>
      </c>
      <c r="AS6" s="35">
        <f>'Intermediate calculations'!BC42/1000</f>
        <v>3096.7227998676908</v>
      </c>
      <c r="AT6" s="35">
        <f>'Intermediate calculations'!BD42/1000</f>
        <v>3225.4078763127268</v>
      </c>
      <c r="AU6" s="35">
        <f>'Intermediate calculations'!BE42/1000</f>
        <v>3359.890164721061</v>
      </c>
      <c r="AV6" s="35">
        <f>'Intermediate calculations'!BF42/1000</f>
        <v>3501.4437410309283</v>
      </c>
      <c r="AW6" s="35">
        <f>'Intermediate calculations'!BG42/1000</f>
        <v>3635.154770930631</v>
      </c>
      <c r="AX6" s="35">
        <f>'Intermediate calculations'!BH42/1000</f>
        <v>3775.3495396159969</v>
      </c>
      <c r="AY6" s="35">
        <f>'Intermediate calculations'!BI42/1000</f>
        <v>3923.2218901102815</v>
      </c>
      <c r="AZ6" s="35">
        <f>'Intermediate calculations'!BJ42/1000</f>
        <v>4079.4377196724199</v>
      </c>
      <c r="BA6" s="35">
        <f>'Intermediate calculations'!BK42/1000</f>
        <v>4247.659421185318</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1795.4603134065112</v>
      </c>
      <c r="P7" s="35">
        <f>'Intermediate calculations'!Z39/1000</f>
        <v>1866.1742059379949</v>
      </c>
      <c r="Q7" s="35">
        <f>'Intermediate calculations'!AA39/1000</f>
        <v>1905.1671035817574</v>
      </c>
      <c r="R7" s="35">
        <f>'Intermediate calculations'!AB39/1000</f>
        <v>1922.6666411138858</v>
      </c>
      <c r="S7" s="35">
        <f>'Intermediate calculations'!AC39/1000</f>
        <v>1918.1210028633054</v>
      </c>
      <c r="T7" s="35">
        <f>'Intermediate calculations'!AD39/1000</f>
        <v>1928.4883345334663</v>
      </c>
      <c r="U7" s="35">
        <f>'Intermediate calculations'!AE39/1000</f>
        <v>1940.9088823760012</v>
      </c>
      <c r="V7" s="35">
        <f>'Intermediate calculations'!AF39/1000</f>
        <v>1950.5290358844538</v>
      </c>
      <c r="W7" s="35">
        <f>'Intermediate calculations'!AG39/1000</f>
        <v>1586.8403784996251</v>
      </c>
      <c r="X7" s="35">
        <f>'Intermediate calculations'!AH39/1000</f>
        <v>1642.9013458198438</v>
      </c>
      <c r="Y7" s="35">
        <f>'Intermediate calculations'!AI39/1000</f>
        <v>1701.4259664024664</v>
      </c>
      <c r="Z7" s="35">
        <f>'Intermediate calculations'!AJ39/1000</f>
        <v>1770.34604322993</v>
      </c>
      <c r="AA7" s="35">
        <f>'Intermediate calculations'!AK39/1000</f>
        <v>1845.8240123191274</v>
      </c>
      <c r="AB7" s="35">
        <f>'Intermediate calculations'!AL39/1000</f>
        <v>1920.8037431910764</v>
      </c>
      <c r="AC7" s="35">
        <f>'Intermediate calculations'!AM39/1000</f>
        <v>2010.3383526024534</v>
      </c>
      <c r="AD7" s="35">
        <f>'Intermediate calculations'!AN39/1000</f>
        <v>2104.4271312808223</v>
      </c>
      <c r="AE7" s="35">
        <f>'Intermediate calculations'!AO39/1000</f>
        <v>2205.3820533512444</v>
      </c>
      <c r="AF7" s="35">
        <f>'Intermediate calculations'!AP39/1000</f>
        <v>2311.0692384109989</v>
      </c>
      <c r="AG7" s="35">
        <f>'Intermediate calculations'!AQ39/1000</f>
        <v>2398.7878754756662</v>
      </c>
      <c r="AH7" s="35">
        <f>'Intermediate calculations'!AR39/1000</f>
        <v>2513.7870714510609</v>
      </c>
      <c r="AI7" s="35">
        <f>'Intermediate calculations'!AS39/1000</f>
        <v>2632.5046986415946</v>
      </c>
      <c r="AJ7" s="35">
        <f>'Intermediate calculations'!AT39/1000</f>
        <v>2755.4734194120042</v>
      </c>
      <c r="AK7" s="35">
        <f>'Intermediate calculations'!AU39/1000</f>
        <v>2873.7271017345556</v>
      </c>
      <c r="AL7" s="35">
        <f>'Intermediate calculations'!AV39/1000</f>
        <v>3000.6327195872386</v>
      </c>
      <c r="AM7" s="35">
        <f>'Intermediate calculations'!AW39/1000</f>
        <v>3135.1750328040653</v>
      </c>
      <c r="AN7" s="35">
        <f>'Intermediate calculations'!AX39/1000</f>
        <v>3275.4519967687243</v>
      </c>
      <c r="AO7" s="35">
        <f>'Intermediate calculations'!AY39/1000</f>
        <v>3414.7129274943154</v>
      </c>
      <c r="AP7" s="35">
        <f>'Intermediate calculations'!AZ39/1000</f>
        <v>3559.7893121948159</v>
      </c>
      <c r="AQ7" s="35">
        <f>'Intermediate calculations'!BA39/1000</f>
        <v>3714.8750064488804</v>
      </c>
      <c r="AR7" s="35">
        <f>'Intermediate calculations'!BB39/1000</f>
        <v>3877.9490416720405</v>
      </c>
      <c r="AS7" s="35">
        <f>'Intermediate calculations'!BC39/1000</f>
        <v>4048.5735722171212</v>
      </c>
      <c r="AT7" s="35">
        <f>'Intermediate calculations'!BD39/1000</f>
        <v>4227.1053442052544</v>
      </c>
      <c r="AU7" s="35">
        <f>'Intermediate calculations'!BE39/1000</f>
        <v>4413.6799021402148</v>
      </c>
      <c r="AV7" s="35">
        <f>'Intermediate calculations'!BF39/1000</f>
        <v>4610.0648405340016</v>
      </c>
      <c r="AW7" s="35">
        <f>'Intermediate calculations'!BG39/1000</f>
        <v>4795.5693897934361</v>
      </c>
      <c r="AX7" s="35">
        <f>'Intermediate calculations'!BH39/1000</f>
        <v>4990.0691808205283</v>
      </c>
      <c r="AY7" s="35">
        <f>'Intermediate calculations'!BI39/1000</f>
        <v>5195.2204966614981</v>
      </c>
      <c r="AZ7" s="35">
        <f>'Intermediate calculations'!BJ39/1000</f>
        <v>5411.9471726272004</v>
      </c>
      <c r="BA7" s="35">
        <f>'Intermediate calculations'!BK39/1000</f>
        <v>5645.3302446012394</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450.58106589890917</v>
      </c>
      <c r="P12" s="35">
        <f>'Intermediate calculations'!Z37/1000</f>
        <v>461.1430339651958</v>
      </c>
      <c r="Q12" s="35">
        <f>'Intermediate calculations'!AA37/1000</f>
        <v>469.17034871500994</v>
      </c>
      <c r="R12" s="35">
        <f>'Intermediate calculations'!AB37/1000</f>
        <v>475.54125441738495</v>
      </c>
      <c r="S12" s="35">
        <f>'Intermediate calculations'!AC37/1000</f>
        <v>480.21556945846129</v>
      </c>
      <c r="T12" s="35">
        <f>'Intermediate calculations'!AD37/1000</f>
        <v>486.35049139452212</v>
      </c>
      <c r="U12" s="35">
        <f>'Intermediate calculations'!AE37/1000</f>
        <v>492.73053590365288</v>
      </c>
      <c r="V12" s="35">
        <f>'Intermediate calculations'!AF37/1000</f>
        <v>498.95795411173401</v>
      </c>
      <c r="W12" s="35">
        <f>'Intermediate calculations'!AG37/1000</f>
        <v>473.45507306478441</v>
      </c>
      <c r="X12" s="35">
        <f>'Intermediate calculations'!AH37/1000</f>
        <v>482.82770659714441</v>
      </c>
      <c r="Y12" s="35">
        <f>'Intermediate calculations'!AI37/1000</f>
        <v>492.14557168874131</v>
      </c>
      <c r="Z12" s="35">
        <f>'Intermediate calculations'!AJ37/1000</f>
        <v>502.07312094788216</v>
      </c>
      <c r="AA12" s="35">
        <f>'Intermediate calculations'!AK37/1000</f>
        <v>512.48650797655637</v>
      </c>
      <c r="AB12" s="35">
        <f>'Intermediate calculations'!AL37/1000</f>
        <v>522.78083516989614</v>
      </c>
      <c r="AC12" s="35">
        <f>'Intermediate calculations'!AM37/1000</f>
        <v>534.23565047631485</v>
      </c>
      <c r="AD12" s="35">
        <f>'Intermediate calculations'!AN37/1000</f>
        <v>545.99516320746909</v>
      </c>
      <c r="AE12" s="35">
        <f>'Intermediate calculations'!AO37/1000</f>
        <v>558.25306042011573</v>
      </c>
      <c r="AF12" s="35">
        <f>'Intermediate calculations'!AP37/1000</f>
        <v>570.85098522226122</v>
      </c>
      <c r="AG12" s="35">
        <f>'Intermediate calculations'!AQ37/1000</f>
        <v>581.85160566178013</v>
      </c>
      <c r="AH12" s="35">
        <f>'Intermediate calculations'!AR37/1000</f>
        <v>595.10910458835656</v>
      </c>
      <c r="AI12" s="35">
        <f>'Intermediate calculations'!AS37/1000</f>
        <v>608.6127961074917</v>
      </c>
      <c r="AJ12" s="35">
        <f>'Intermediate calculations'!AT37/1000</f>
        <v>622.40566746246657</v>
      </c>
      <c r="AK12" s="35">
        <f>'Intermediate calculations'!AU37/1000</f>
        <v>635.72896126282728</v>
      </c>
      <c r="AL12" s="35">
        <f>'Intermediate calculations'!AV37/1000</f>
        <v>649.71982026407841</v>
      </c>
      <c r="AM12" s="35">
        <f>'Intermediate calculations'!AW37/1000</f>
        <v>664.28959923385105</v>
      </c>
      <c r="AN12" s="35">
        <f>'Intermediate calculations'!AX37/1000</f>
        <v>679.27410407875527</v>
      </c>
      <c r="AO12" s="35">
        <f>'Intermediate calculations'!AY37/1000</f>
        <v>694.09592019898048</v>
      </c>
      <c r="AP12" s="35">
        <f>'Intermediate calculations'!AZ37/1000</f>
        <v>709.34374314799948</v>
      </c>
      <c r="AQ12" s="35">
        <f>'Intermediate calculations'!BA37/1000</f>
        <v>725.37323724690737</v>
      </c>
      <c r="AR12" s="35">
        <f>'Intermediate calculations'!BB37/1000</f>
        <v>742.01040138896531</v>
      </c>
      <c r="AS12" s="35">
        <f>'Intermediate calculations'!BC37/1000</f>
        <v>759.21620318413125</v>
      </c>
      <c r="AT12" s="35">
        <f>'Intermediate calculations'!BD37/1000</f>
        <v>777.01937288035083</v>
      </c>
      <c r="AU12" s="35">
        <f>'Intermediate calculations'!BE37/1000</f>
        <v>795.43017797895288</v>
      </c>
      <c r="AV12" s="35">
        <f>'Intermediate calculations'!BF37/1000</f>
        <v>814.59768555735559</v>
      </c>
      <c r="AW12" s="35">
        <f>'Intermediate calculations'!BG37/1000</f>
        <v>832.75684096884265</v>
      </c>
      <c r="AX12" s="35">
        <f>'Intermediate calculations'!BH37/1000</f>
        <v>851.60017771320418</v>
      </c>
      <c r="AY12" s="35">
        <f>'Intermediate calculations'!BI37/1000</f>
        <v>871.26740937758404</v>
      </c>
      <c r="AZ12" s="35">
        <f>'Intermediate calculations'!BJ37/1000</f>
        <v>891.83469346914956</v>
      </c>
      <c r="BA12" s="35">
        <f>'Intermediate calculations'!BK37/1000</f>
        <v>913.73372138701757</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420.75607614808507</v>
      </c>
      <c r="P13" s="35">
        <f>'Intermediate calculations'!Z34/1000</f>
        <v>430.4664168105034</v>
      </c>
      <c r="Q13" s="35">
        <f>'Intermediate calculations'!AA34/1000</f>
        <v>437.84647707351036</v>
      </c>
      <c r="R13" s="35">
        <f>'Intermediate calculations'!AB34/1000</f>
        <v>443.70368704706362</v>
      </c>
      <c r="S13" s="35">
        <f>'Intermediate calculations'!AC34/1000</f>
        <v>448.00110502138961</v>
      </c>
      <c r="T13" s="35">
        <f>'Intermediate calculations'!AD34/1000</f>
        <v>453.6413589553743</v>
      </c>
      <c r="U13" s="35">
        <f>'Intermediate calculations'!AE34/1000</f>
        <v>459.50697085992078</v>
      </c>
      <c r="V13" s="35">
        <f>'Intermediate calculations'!AF34/1000</f>
        <v>465.23226295210515</v>
      </c>
      <c r="W13" s="35">
        <f>'Intermediate calculations'!AG34/1000</f>
        <v>441.78571764115361</v>
      </c>
      <c r="X13" s="35">
        <f>'Intermediate calculations'!AH34/1000</f>
        <v>450.40262160564538</v>
      </c>
      <c r="Y13" s="35">
        <f>'Intermediate calculations'!AI34/1000</f>
        <v>458.96917319129818</v>
      </c>
      <c r="Z13" s="35">
        <f>'Intermediate calculations'!AJ34/1000</f>
        <v>468.09624919116806</v>
      </c>
      <c r="AA13" s="35">
        <f>'Intermediate calculations'!AK34/1000</f>
        <v>477.6699891289735</v>
      </c>
      <c r="AB13" s="35">
        <f>'Intermediate calculations'!AL34/1000</f>
        <v>487.1342692054111</v>
      </c>
      <c r="AC13" s="35">
        <f>'Intermediate calculations'!AM34/1000</f>
        <v>497.66546548931672</v>
      </c>
      <c r="AD13" s="35">
        <f>'Intermediate calculations'!AN34/1000</f>
        <v>508.47679098537077</v>
      </c>
      <c r="AE13" s="35">
        <f>'Intermediate calculations'!AO34/1000</f>
        <v>519.74631547102433</v>
      </c>
      <c r="AF13" s="35">
        <f>'Intermediate calculations'!AP34/1000</f>
        <v>531.32845060915577</v>
      </c>
      <c r="AG13" s="35">
        <f>'Intermediate calculations'!AQ34/1000</f>
        <v>541.44207444282904</v>
      </c>
      <c r="AH13" s="35">
        <f>'Intermediate calculations'!AR34/1000</f>
        <v>553.63060124964818</v>
      </c>
      <c r="AI13" s="35">
        <f>'Intermediate calculations'!AS34/1000</f>
        <v>566.04546976923382</v>
      </c>
      <c r="AJ13" s="35">
        <f>'Intermediate calculations'!AT34/1000</f>
        <v>578.72620111865228</v>
      </c>
      <c r="AK13" s="35">
        <f>'Intermediate calculations'!AU34/1000</f>
        <v>590.97521765941838</v>
      </c>
      <c r="AL13" s="35">
        <f>'Intermediate calculations'!AV34/1000</f>
        <v>603.8379726127929</v>
      </c>
      <c r="AM13" s="35">
        <f>'Intermediate calculations'!AW34/1000</f>
        <v>617.23296834509586</v>
      </c>
      <c r="AN13" s="35">
        <f>'Intermediate calculations'!AX34/1000</f>
        <v>631.00924998015603</v>
      </c>
      <c r="AO13" s="35">
        <f>'Intermediate calculations'!AY34/1000</f>
        <v>644.63596072760788</v>
      </c>
      <c r="AP13" s="35">
        <f>'Intermediate calculations'!AZ34/1000</f>
        <v>658.65432873118311</v>
      </c>
      <c r="AQ13" s="35">
        <f>'Intermediate calculations'!BA34/1000</f>
        <v>673.39134056171986</v>
      </c>
      <c r="AR13" s="35">
        <f>'Intermediate calculations'!BB34/1000</f>
        <v>688.68702508396564</v>
      </c>
      <c r="AS13" s="35">
        <f>'Intermediate calculations'!BC34/1000</f>
        <v>704.5054971483155</v>
      </c>
      <c r="AT13" s="35">
        <f>'Intermediate calculations'!BD34/1000</f>
        <v>720.87317043952191</v>
      </c>
      <c r="AU13" s="35">
        <f>'Intermediate calculations'!BE34/1000</f>
        <v>737.79948457480668</v>
      </c>
      <c r="AV13" s="35">
        <f>'Intermediate calculations'!BF34/1000</f>
        <v>755.42148712846654</v>
      </c>
      <c r="AW13" s="35">
        <f>'Intermediate calculations'!BG34/1000</f>
        <v>772.11644247018705</v>
      </c>
      <c r="AX13" s="35">
        <f>'Intermediate calculations'!BH34/1000</f>
        <v>789.44041257273511</v>
      </c>
      <c r="AY13" s="35">
        <f>'Intermediate calculations'!BI34/1000</f>
        <v>807.52184570615043</v>
      </c>
      <c r="AZ13" s="35">
        <f>'Intermediate calculations'!BJ34/1000</f>
        <v>826.43075868301503</v>
      </c>
      <c r="BA13" s="35">
        <f>'Intermediate calculations'!BK34/1000</f>
        <v>846.5640349743029</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922.97529024721916</v>
      </c>
      <c r="P18" s="38">
        <f>'Intermediate calculations'!Z8/1000</f>
        <v>952.16502254237355</v>
      </c>
      <c r="Q18" s="38">
        <f>'Intermediate calculations'!AA8/1000</f>
        <v>971.90685597644301</v>
      </c>
      <c r="R18" s="38">
        <f>'Intermediate calculations'!AB8/1000</f>
        <v>985.3479893510372</v>
      </c>
      <c r="S18" s="38">
        <f>'Intermediate calculations'!AC8/1000</f>
        <v>992.33054001054359</v>
      </c>
      <c r="T18" s="38">
        <f>'Intermediate calculations'!AD8/1000</f>
        <v>1004.1999707316987</v>
      </c>
      <c r="U18" s="38">
        <f>'Intermediate calculations'!AE8/1000</f>
        <v>1016.8150843282535</v>
      </c>
      <c r="V18" s="38">
        <f>'Intermediate calculations'!AF8/1000</f>
        <v>1028.7138420613614</v>
      </c>
      <c r="W18" s="38">
        <f>'Intermediate calculations'!AG8/1000</f>
        <v>926.27867182603995</v>
      </c>
      <c r="X18" s="38">
        <f>'Intermediate calculations'!AH8/1000</f>
        <v>951.07351003604504</v>
      </c>
      <c r="Y18" s="38">
        <f>'Intermediate calculations'!AI8/1000</f>
        <v>976.18572516146048</v>
      </c>
      <c r="Z18" s="38">
        <f>'Intermediate calculations'!AJ8/1000</f>
        <v>1004.0285014491412</v>
      </c>
      <c r="AA18" s="38">
        <f>'Intermediate calculations'!AK8/1000</f>
        <v>1033.7613418403771</v>
      </c>
      <c r="AB18" s="38">
        <f>'Intermediate calculations'!AL8/1000</f>
        <v>1063.2146397869708</v>
      </c>
      <c r="AC18" s="38">
        <f>'Intermediate calculations'!AM8/1000</f>
        <v>1096.9988571247409</v>
      </c>
      <c r="AD18" s="38">
        <f>'Intermediate calculations'!AN8/1000</f>
        <v>1132.0415343757745</v>
      </c>
      <c r="AE18" s="38">
        <f>'Intermediate calculations'!AO8/1000</f>
        <v>1169.0460890411396</v>
      </c>
      <c r="AF18" s="38">
        <f>'Intermediate calculations'!AP8/1000</f>
        <v>1207.3970648180957</v>
      </c>
      <c r="AG18" s="38">
        <f>'Intermediate calculations'!AQ8/1000</f>
        <v>1240.128903180673</v>
      </c>
      <c r="AH18" s="38">
        <f>'Intermediate calculations'!AR8/1000</f>
        <v>1281.1135694091267</v>
      </c>
      <c r="AI18" s="38">
        <f>'Intermediate calculations'!AS8/1000</f>
        <v>1323.1214693820214</v>
      </c>
      <c r="AJ18" s="38">
        <f>'Intermediate calculations'!AT8/1000</f>
        <v>1366.3119566717633</v>
      </c>
      <c r="AK18" s="38">
        <f>'Intermediate calculations'!AU8/1000</f>
        <v>1407.9444876321788</v>
      </c>
      <c r="AL18" s="38">
        <f>'Intermediate calculations'!AV8/1000</f>
        <v>1452.1146165862144</v>
      </c>
      <c r="AM18" s="38">
        <f>'Intermediate calculations'!AW8/1000</f>
        <v>1498.5075112838749</v>
      </c>
      <c r="AN18" s="38">
        <f>'Intermediate calculations'!AX8/1000</f>
        <v>1546.5364505001064</v>
      </c>
      <c r="AO18" s="38">
        <f>'Intermediate calculations'!AY8/1000</f>
        <v>1594.1278940763134</v>
      </c>
      <c r="AP18" s="38">
        <f>'Intermediate calculations'!AZ8/1000</f>
        <v>1643.3874326462244</v>
      </c>
      <c r="AQ18" s="38">
        <f>'Intermediate calculations'!BA8/1000</f>
        <v>1695.598197113052</v>
      </c>
      <c r="AR18" s="38">
        <f>'Intermediate calculations'!BB8/1000</f>
        <v>1750.1375416856508</v>
      </c>
      <c r="AS18" s="38">
        <f>'Intermediate calculations'!BC8/1000</f>
        <v>1806.8683603599936</v>
      </c>
      <c r="AT18" s="38">
        <f>'Intermediate calculations'!BD8/1000</f>
        <v>1865.8972793960538</v>
      </c>
      <c r="AU18" s="38">
        <f>'Intermediate calculations'!BE8/1000</f>
        <v>1927.2637379712592</v>
      </c>
      <c r="AV18" s="38">
        <f>'Intermediate calculations'!BF8/1000</f>
        <v>1991.5071575344098</v>
      </c>
      <c r="AW18" s="38">
        <f>'Intermediate calculations'!BG8/1000</f>
        <v>2052.2799630128693</v>
      </c>
      <c r="AX18" s="38">
        <f>'Intermediate calculations'!BH8/1000</f>
        <v>2115.674719697693</v>
      </c>
      <c r="AY18" s="38">
        <f>'Intermediate calculations'!BI8/1000</f>
        <v>2182.1969357156377</v>
      </c>
      <c r="AZ18" s="38">
        <f>'Intermediate calculations'!BJ8/1000</f>
        <v>2252.1256400363009</v>
      </c>
      <c r="BA18" s="38">
        <f>'Intermediate calculations'!BK8/1000</f>
        <v>2327.0167061691059</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923.10793514631916</v>
      </c>
      <c r="P19" s="38">
        <f>'Intermediate calculations'!Z5/1000</f>
        <v>948.65544159353749</v>
      </c>
      <c r="Q19" s="38">
        <f>'Intermediate calculations'!AA5/1000</f>
        <v>965.93393568306794</v>
      </c>
      <c r="R19" s="38">
        <f>'Intermediate calculations'!AB5/1000</f>
        <v>977.69791618392253</v>
      </c>
      <c r="S19" s="38">
        <f>'Intermediate calculations'!AC5/1000</f>
        <v>983.80920066532849</v>
      </c>
      <c r="T19" s="38">
        <f>'Intermediate calculations'!AD5/1000</f>
        <v>994.1975918573869</v>
      </c>
      <c r="U19" s="38">
        <f>'Intermediate calculations'!AE5/1000</f>
        <v>1005.2386213769989</v>
      </c>
      <c r="V19" s="38">
        <f>'Intermediate calculations'!AF5/1000</f>
        <v>1015.6526802257307</v>
      </c>
      <c r="W19" s="38">
        <f>'Intermediate calculations'!AG5/1000</f>
        <v>925.999128574515</v>
      </c>
      <c r="X19" s="38">
        <f>'Intermediate calculations'!AH5/1000</f>
        <v>947.70012543953226</v>
      </c>
      <c r="Y19" s="38">
        <f>'Intermediate calculations'!AI5/1000</f>
        <v>969.67889767811801</v>
      </c>
      <c r="Z19" s="38">
        <f>'Intermediate calculations'!AJ5/1000</f>
        <v>994.04751810688629</v>
      </c>
      <c r="AA19" s="38">
        <f>'Intermediate calculations'!AK5/1000</f>
        <v>1020.07036490481</v>
      </c>
      <c r="AB19" s="38">
        <f>'Intermediate calculations'!AL5/1000</f>
        <v>1045.8485499040387</v>
      </c>
      <c r="AC19" s="38">
        <f>'Intermediate calculations'!AM5/1000</f>
        <v>1075.4172524026972</v>
      </c>
      <c r="AD19" s="38">
        <f>'Intermediate calculations'!AN5/1000</f>
        <v>1106.087387159198</v>
      </c>
      <c r="AE19" s="38">
        <f>'Intermediate calculations'!AO5/1000</f>
        <v>1138.4746009003393</v>
      </c>
      <c r="AF19" s="38">
        <f>'Intermediate calculations'!AP5/1000</f>
        <v>1172.0402325070927</v>
      </c>
      <c r="AG19" s="38">
        <f>'Intermediate calculations'!AQ5/1000</f>
        <v>1200.6878693933024</v>
      </c>
      <c r="AH19" s="38">
        <f>'Intermediate calculations'!AR5/1000</f>
        <v>1236.5585657779461</v>
      </c>
      <c r="AI19" s="38">
        <f>'Intermediate calculations'!AS5/1000</f>
        <v>1273.3248192173371</v>
      </c>
      <c r="AJ19" s="38">
        <f>'Intermediate calculations'!AT5/1000</f>
        <v>1311.1260995215196</v>
      </c>
      <c r="AK19" s="38">
        <f>'Intermediate calculations'!AU5/1000</f>
        <v>1347.5638216071654</v>
      </c>
      <c r="AL19" s="38">
        <f>'Intermediate calculations'!AV5/1000</f>
        <v>1386.2225062027419</v>
      </c>
      <c r="AM19" s="38">
        <f>'Intermediate calculations'!AW5/1000</f>
        <v>1426.8266050827567</v>
      </c>
      <c r="AN19" s="38">
        <f>'Intermediate calculations'!AX5/1000</f>
        <v>1468.8626067107475</v>
      </c>
      <c r="AO19" s="38">
        <f>'Intermediate calculations'!AY5/1000</f>
        <v>1510.5157023712859</v>
      </c>
      <c r="AP19" s="38">
        <f>'Intermediate calculations'!AZ5/1000</f>
        <v>1553.628752072352</v>
      </c>
      <c r="AQ19" s="38">
        <f>'Intermediate calculations'!BA5/1000</f>
        <v>1599.3247806738852</v>
      </c>
      <c r="AR19" s="38">
        <f>'Intermediate calculations'!BB5/1000</f>
        <v>1647.0588346558338</v>
      </c>
      <c r="AS19" s="38">
        <f>'Intermediate calculations'!BC5/1000</f>
        <v>1696.7109157775008</v>
      </c>
      <c r="AT19" s="38">
        <f>'Intermediate calculations'!BD5/1000</f>
        <v>1748.3743457259973</v>
      </c>
      <c r="AU19" s="38">
        <f>'Intermediate calculations'!BE5/1000</f>
        <v>1802.0836425513492</v>
      </c>
      <c r="AV19" s="38">
        <f>'Intermediate calculations'!BF5/1000</f>
        <v>1858.310919968121</v>
      </c>
      <c r="AW19" s="38">
        <f>'Intermediate calculations'!BG5/1000</f>
        <v>1911.5006383278958</v>
      </c>
      <c r="AX19" s="38">
        <f>'Intermediate calculations'!BH5/1000</f>
        <v>1966.9851470157066</v>
      </c>
      <c r="AY19" s="38">
        <f>'Intermediate calculations'!BI5/1000</f>
        <v>2025.2068780482934</v>
      </c>
      <c r="AZ19" s="38">
        <f>'Intermediate calculations'!BJ5/1000</f>
        <v>2086.4100438195101</v>
      </c>
      <c r="BA19" s="38">
        <f>'Intermediate calculations'!BK5/1000</f>
        <v>2151.9563796173379</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211.258382855414</v>
      </c>
      <c r="P24" s="35">
        <f>'Intermediate calculations'!Z32/1000</f>
        <v>217.37973152337477</v>
      </c>
      <c r="Q24" s="35">
        <f>'Intermediate calculations'!AA32/1000</f>
        <v>221.25516726616993</v>
      </c>
      <c r="R24" s="35">
        <f>'Intermediate calculations'!AB32/1000</f>
        <v>223.62267371797671</v>
      </c>
      <c r="S24" s="35">
        <f>'Intermediate calculations'!AC32/1000</f>
        <v>224.44406874796772</v>
      </c>
      <c r="T24" s="35">
        <f>'Intermediate calculations'!AD32/1000</f>
        <v>226.38237932821582</v>
      </c>
      <c r="U24" s="35">
        <f>'Intermediate calculations'!AE32/1000</f>
        <v>228.48445822893638</v>
      </c>
      <c r="V24" s="35">
        <f>'Intermediate calculations'!AF32/1000</f>
        <v>230.40440767315138</v>
      </c>
      <c r="W24" s="35">
        <f>'Intermediate calculations'!AG32/1000</f>
        <v>205.4618436092793</v>
      </c>
      <c r="X24" s="35">
        <f>'Intermediate calculations'!AH32/1000</f>
        <v>210.54153635531421</v>
      </c>
      <c r="Y24" s="35">
        <f>'Intermediate calculations'!AI32/1000</f>
        <v>215.73855608252094</v>
      </c>
      <c r="Z24" s="35">
        <f>'Intermediate calculations'!AJ32/1000</f>
        <v>221.62145031224696</v>
      </c>
      <c r="AA24" s="35">
        <f>'Intermediate calculations'!AK32/1000</f>
        <v>227.95999508301463</v>
      </c>
      <c r="AB24" s="35">
        <f>'Intermediate calculations'!AL32/1000</f>
        <v>234.2452786466294</v>
      </c>
      <c r="AC24" s="35">
        <f>'Intermediate calculations'!AM32/1000</f>
        <v>241.56050767406185</v>
      </c>
      <c r="AD24" s="35">
        <f>'Intermediate calculations'!AN32/1000</f>
        <v>249.18474599878621</v>
      </c>
      <c r="AE24" s="35">
        <f>'Intermediate calculations'!AO32/1000</f>
        <v>257.28371731092335</v>
      </c>
      <c r="AF24" s="35">
        <f>'Intermediate calculations'!AP32/1000</f>
        <v>265.70909576143976</v>
      </c>
      <c r="AG24" s="35">
        <f>'Intermediate calculations'!AQ32/1000</f>
        <v>272.8256040686482</v>
      </c>
      <c r="AH24" s="35">
        <f>'Intermediate calculations'!AR32/1000</f>
        <v>281.89111604881657</v>
      </c>
      <c r="AI24" s="35">
        <f>'Intermediate calculations'!AS32/1000</f>
        <v>291.2083431608138</v>
      </c>
      <c r="AJ24" s="35">
        <f>'Intermediate calculations'!AT32/1000</f>
        <v>300.81509548380819</v>
      </c>
      <c r="AK24" s="35">
        <f>'Intermediate calculations'!AU32/1000</f>
        <v>310.06694731957117</v>
      </c>
      <c r="AL24" s="35">
        <f>'Intermediate calculations'!AV32/1000</f>
        <v>319.92598118723521</v>
      </c>
      <c r="AM24" s="35">
        <f>'Intermediate calculations'!AW32/1000</f>
        <v>330.31860868656088</v>
      </c>
      <c r="AN24" s="35">
        <f>'Intermediate calculations'!AX32/1000</f>
        <v>341.10738964027655</v>
      </c>
      <c r="AO24" s="35">
        <f>'Intermediate calculations'!AY32/1000</f>
        <v>351.80573672727218</v>
      </c>
      <c r="AP24" s="35">
        <f>'Intermediate calculations'!AZ32/1000</f>
        <v>362.90705317419105</v>
      </c>
      <c r="AQ24" s="35">
        <f>'Intermediate calculations'!BA32/1000</f>
        <v>374.7129377945821</v>
      </c>
      <c r="AR24" s="35">
        <f>'Intermediate calculations'!BB32/1000</f>
        <v>387.07746125389463</v>
      </c>
      <c r="AS24" s="35">
        <f>'Intermediate calculations'!BC32/1000</f>
        <v>399.96870483303661</v>
      </c>
      <c r="AT24" s="35">
        <f>'Intermediate calculations'!BD32/1000</f>
        <v>413.41197787503665</v>
      </c>
      <c r="AU24" s="35">
        <f>'Intermediate calculations'!BE32/1000</f>
        <v>427.41674941664968</v>
      </c>
      <c r="AV24" s="35">
        <f>'Intermediate calculations'!BF32/1000</f>
        <v>442.10994540275925</v>
      </c>
      <c r="AW24" s="35">
        <f>'Intermediate calculations'!BG32/1000</f>
        <v>456.00125116430524</v>
      </c>
      <c r="AX24" s="35">
        <f>'Intermediate calculations'!BH32/1000</f>
        <v>470.52159122442197</v>
      </c>
      <c r="AY24" s="35">
        <f>'Intermediate calculations'!BI32/1000</f>
        <v>485.7899062321199</v>
      </c>
      <c r="AZ24" s="35">
        <f>'Intermediate calculations'!BJ32/1000</f>
        <v>501.87213644373475</v>
      </c>
      <c r="BA24" s="35">
        <f>'Intermediate calculations'!BK32/1000</f>
        <v>519.13386077374435</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233.99072102643703</v>
      </c>
      <c r="P25" s="35">
        <f>'Intermediate calculations'!Z29/1000</f>
        <v>241.20921526079994</v>
      </c>
      <c r="Q25" s="35">
        <f>'Intermediate calculations'!AA29/1000</f>
        <v>245.77925563628645</v>
      </c>
      <c r="R25" s="35">
        <f>'Intermediate calculations'!AB29/1000</f>
        <v>248.57109655226512</v>
      </c>
      <c r="S25" s="35">
        <f>'Intermediate calculations'!AC29/1000</f>
        <v>249.53971239327382</v>
      </c>
      <c r="T25" s="35">
        <f>'Intermediate calculations'!AD29/1000</f>
        <v>251.82543152264773</v>
      </c>
      <c r="U25" s="35">
        <f>'Intermediate calculations'!AE29/1000</f>
        <v>254.30427160317569</v>
      </c>
      <c r="V25" s="35">
        <f>'Intermediate calculations'!AF29/1000</f>
        <v>256.56833868137909</v>
      </c>
      <c r="W25" s="35">
        <f>'Intermediate calculations'!AG29/1000</f>
        <v>227.15525266854311</v>
      </c>
      <c r="X25" s="35">
        <f>'Intermediate calculations'!AH29/1000</f>
        <v>233.14539222577952</v>
      </c>
      <c r="Y25" s="35">
        <f>'Intermediate calculations'!AI29/1000</f>
        <v>239.27388759038189</v>
      </c>
      <c r="Z25" s="35">
        <f>'Intermediate calculations'!AJ29/1000</f>
        <v>246.21118856474234</v>
      </c>
      <c r="AA25" s="35">
        <f>'Intermediate calculations'!AK29/1000</f>
        <v>253.68580753580648</v>
      </c>
      <c r="AB25" s="35">
        <f>'Intermediate calculations'!AL29/1000</f>
        <v>261.09761915221679</v>
      </c>
      <c r="AC25" s="35">
        <f>'Intermediate calculations'!AM29/1000</f>
        <v>269.72397609116189</v>
      </c>
      <c r="AD25" s="35">
        <f>'Intermediate calculations'!AN29/1000</f>
        <v>278.71472688379174</v>
      </c>
      <c r="AE25" s="35">
        <f>'Intermediate calculations'!AO29/1000</f>
        <v>288.26529831699986</v>
      </c>
      <c r="AF25" s="35">
        <f>'Intermediate calculations'!AP29/1000</f>
        <v>298.2007797062081</v>
      </c>
      <c r="AG25" s="35">
        <f>'Intermediate calculations'!AQ29/1000</f>
        <v>306.59279868288456</v>
      </c>
      <c r="AH25" s="35">
        <f>'Intermediate calculations'!AR29/1000</f>
        <v>317.28314643303059</v>
      </c>
      <c r="AI25" s="35">
        <f>'Intermediate calculations'!AS29/1000</f>
        <v>328.27032488607688</v>
      </c>
      <c r="AJ25" s="35">
        <f>'Intermediate calculations'!AT29/1000</f>
        <v>339.59892092202034</v>
      </c>
      <c r="AK25" s="35">
        <f>'Intermediate calculations'!AU29/1000</f>
        <v>350.50900671458191</v>
      </c>
      <c r="AL25" s="35">
        <f>'Intermediate calculations'!AV29/1000</f>
        <v>362.13510138594307</v>
      </c>
      <c r="AM25" s="35">
        <f>'Intermediate calculations'!AW29/1000</f>
        <v>374.39042709160253</v>
      </c>
      <c r="AN25" s="35">
        <f>'Intermediate calculations'!AX29/1000</f>
        <v>387.11290988658203</v>
      </c>
      <c r="AO25" s="35">
        <f>'Intermediate calculations'!AY29/1000</f>
        <v>399.7287501129187</v>
      </c>
      <c r="AP25" s="35">
        <f>'Intermediate calculations'!AZ29/1000</f>
        <v>412.81978496694512</v>
      </c>
      <c r="AQ25" s="35">
        <f>'Intermediate calculations'!BA29/1000</f>
        <v>426.74166961793611</v>
      </c>
      <c r="AR25" s="35">
        <f>'Intermediate calculations'!BB29/1000</f>
        <v>441.32231942944674</v>
      </c>
      <c r="AS25" s="35">
        <f>'Intermediate calculations'!BC29/1000</f>
        <v>456.52409480565717</v>
      </c>
      <c r="AT25" s="35">
        <f>'Intermediate calculations'!BD29/1000</f>
        <v>472.37684135031225</v>
      </c>
      <c r="AU25" s="35">
        <f>'Intermediate calculations'!BE29/1000</f>
        <v>488.89172526075311</v>
      </c>
      <c r="AV25" s="35">
        <f>'Intermediate calculations'!BF29/1000</f>
        <v>506.2184217557969</v>
      </c>
      <c r="AW25" s="35">
        <f>'Intermediate calculations'!BG29/1000</f>
        <v>522.59950311329749</v>
      </c>
      <c r="AX25" s="35">
        <f>'Intermediate calculations'!BH29/1000</f>
        <v>539.72236225601307</v>
      </c>
      <c r="AY25" s="35">
        <f>'Intermediate calculations'!BI29/1000</f>
        <v>557.72725788111734</v>
      </c>
      <c r="AZ25" s="35">
        <f>'Intermediate calculations'!BJ29/1000</f>
        <v>576.69194889207927</v>
      </c>
      <c r="BA25" s="35">
        <f>'Intermediate calculations'!BK29/1000</f>
        <v>597.04753788238042</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2858.742700282341</v>
      </c>
      <c r="P31" s="40">
        <f>'Intermediate calculations'!Z15/1000</f>
        <v>2904.0458384861572</v>
      </c>
      <c r="Q31" s="40">
        <f>'Intermediate calculations'!AA15/1000</f>
        <v>2940.5252934121481</v>
      </c>
      <c r="R31" s="40">
        <f>'Intermediate calculations'!AB15/1000</f>
        <v>2971.3444379829402</v>
      </c>
      <c r="S31" s="40">
        <f>'Intermediate calculations'!AC15/1000</f>
        <v>2996.3701871155517</v>
      </c>
      <c r="T31" s="40">
        <f>'Intermediate calculations'!AD15/1000</f>
        <v>3026.9480409556991</v>
      </c>
      <c r="U31" s="40">
        <f>'Intermediate calculations'!AE15/1000</f>
        <v>3058.5200755443498</v>
      </c>
      <c r="V31" s="40">
        <f>'Intermediate calculations'!AF15/1000</f>
        <v>3089.6843971669032</v>
      </c>
      <c r="W31" s="40">
        <f>'Intermediate calculations'!AG15/1000</f>
        <v>3007.0849748035503</v>
      </c>
      <c r="X31" s="40">
        <f>'Intermediate calculations'!AH15/1000</f>
        <v>3048.2156353271112</v>
      </c>
      <c r="Y31" s="40">
        <f>'Intermediate calculations'!AI15/1000</f>
        <v>3088.7183992519517</v>
      </c>
      <c r="Z31" s="40">
        <f>'Intermediate calculations'!AJ15/1000</f>
        <v>3130.9596566054865</v>
      </c>
      <c r="AA31" s="40">
        <f>'Intermediate calculations'!AK15/1000</f>
        <v>3174.8258993130812</v>
      </c>
      <c r="AB31" s="40">
        <f>'Intermediate calculations'!AL15/1000</f>
        <v>3218.1399633576907</v>
      </c>
      <c r="AC31" s="40">
        <f>'Intermediate calculations'!AM15/1000</f>
        <v>3265.4895729405907</v>
      </c>
      <c r="AD31" s="40">
        <f>'Intermediate calculations'!AN15/1000</f>
        <v>3313.797029657514</v>
      </c>
      <c r="AE31" s="40">
        <f>'Intermediate calculations'!AO15/1000</f>
        <v>3363.7521519495062</v>
      </c>
      <c r="AF31" s="40">
        <f>'Intermediate calculations'!AP15/1000</f>
        <v>3414.8247770963721</v>
      </c>
      <c r="AG31" s="40">
        <f>'Intermediate calculations'!AQ15/1000</f>
        <v>3460.0561461220177</v>
      </c>
      <c r="AH31" s="40">
        <f>'Intermediate calculations'!AR15/1000</f>
        <v>3513.2780652334282</v>
      </c>
      <c r="AI31" s="40">
        <f>'Intermediate calculations'!AS15/1000</f>
        <v>3567.2685414411558</v>
      </c>
      <c r="AJ31" s="40">
        <f>'Intermediate calculations'!AT15/1000</f>
        <v>3622.1779613760682</v>
      </c>
      <c r="AK31" s="40">
        <f>'Intermediate calculations'!AU15/1000</f>
        <v>3675.2913834656692</v>
      </c>
      <c r="AL31" s="40">
        <f>'Intermediate calculations'!AV15/1000</f>
        <v>3730.6874524723289</v>
      </c>
      <c r="AM31" s="40">
        <f>'Intermediate calculations'!AW15/1000</f>
        <v>3788.0445028536096</v>
      </c>
      <c r="AN31" s="40">
        <f>'Intermediate calculations'!AX15/1000</f>
        <v>3846.7697189382261</v>
      </c>
      <c r="AO31" s="40">
        <f>'Intermediate calculations'!AY15/1000</f>
        <v>3904.7869567999692</v>
      </c>
      <c r="AP31" s="40">
        <f>'Intermediate calculations'!AZ15/1000</f>
        <v>3964.2200149294686</v>
      </c>
      <c r="AQ31" s="40">
        <f>'Intermediate calculations'!BA15/1000</f>
        <v>4026.3427576816594</v>
      </c>
      <c r="AR31" s="40">
        <f>'Intermediate calculations'!BB15/1000</f>
        <v>4090.5277000131691</v>
      </c>
      <c r="AS31" s="40">
        <f>'Intermediate calculations'!BC15/1000</f>
        <v>4156.6319302349893</v>
      </c>
      <c r="AT31" s="40">
        <f>'Intermediate calculations'!BD15/1000</f>
        <v>4224.7558548943798</v>
      </c>
      <c r="AU31" s="40">
        <f>'Intermediate calculations'!BE15/1000</f>
        <v>4294.9342388970254</v>
      </c>
      <c r="AV31" s="40">
        <f>'Intermediate calculations'!BF15/1000</f>
        <v>4367.699619917812</v>
      </c>
      <c r="AW31" s="40">
        <f>'Intermediate calculations'!BG15/1000</f>
        <v>4436.7132449358523</v>
      </c>
      <c r="AX31" s="40">
        <f>'Intermediate calculations'!BH15/1000</f>
        <v>4508.0485675843129</v>
      </c>
      <c r="AY31" s="40">
        <f>'Intermediate calculations'!BI15/1000</f>
        <v>4582.2047660773287</v>
      </c>
      <c r="AZ31" s="40">
        <f>'Intermediate calculations'!BJ15/1000</f>
        <v>4659.4510254087309</v>
      </c>
      <c r="BA31" s="40">
        <f>'Intermediate calculations'!BK15/1000</f>
        <v>4741.3348036252346</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1955.0846369745625</v>
      </c>
      <c r="P32" s="40">
        <f>'Intermediate calculations'!Z12/1000</f>
        <v>1996.4894139013106</v>
      </c>
      <c r="Q32" s="40">
        <f>'Intermediate calculations'!AA12/1000</f>
        <v>2029.8297906060031</v>
      </c>
      <c r="R32" s="40">
        <f>'Intermediate calculations'!AB12/1000</f>
        <v>2057.9969299393961</v>
      </c>
      <c r="S32" s="40">
        <f>'Intermediate calculations'!AC12/1000</f>
        <v>2080.8691988669657</v>
      </c>
      <c r="T32" s="40">
        <f>'Intermediate calculations'!AD12/1000</f>
        <v>2108.8158106768146</v>
      </c>
      <c r="U32" s="40">
        <f>'Intermediate calculations'!AE12/1000</f>
        <v>2137.6710534060376</v>
      </c>
      <c r="V32" s="40">
        <f>'Intermediate calculations'!AF12/1000</f>
        <v>2166.1536671059989</v>
      </c>
      <c r="W32" s="40">
        <f>'Intermediate calculations'!AG12/1000</f>
        <v>2090.6619728695773</v>
      </c>
      <c r="X32" s="40">
        <f>'Intermediate calculations'!AH12/1000</f>
        <v>2128.2533162366985</v>
      </c>
      <c r="Y32" s="40">
        <f>'Intermediate calculations'!AI12/1000</f>
        <v>2165.2707938710291</v>
      </c>
      <c r="Z32" s="40">
        <f>'Intermediate calculations'!AJ12/1000</f>
        <v>2203.87716656777</v>
      </c>
      <c r="AA32" s="40">
        <f>'Intermediate calculations'!AK12/1000</f>
        <v>2243.9686936878379</v>
      </c>
      <c r="AB32" s="40">
        <f>'Intermediate calculations'!AL12/1000</f>
        <v>2283.5555574386335</v>
      </c>
      <c r="AC32" s="40">
        <f>'Intermediate calculations'!AM12/1000</f>
        <v>2326.8307056972026</v>
      </c>
      <c r="AD32" s="40">
        <f>'Intermediate calculations'!AN12/1000</f>
        <v>2370.9812777892312</v>
      </c>
      <c r="AE32" s="40">
        <f>'Intermediate calculations'!AO12/1000</f>
        <v>2416.637732879446</v>
      </c>
      <c r="AF32" s="40">
        <f>'Intermediate calculations'!AP12/1000</f>
        <v>2463.315529056737</v>
      </c>
      <c r="AG32" s="40">
        <f>'Intermediate calculations'!AQ12/1000</f>
        <v>2504.6547125846578</v>
      </c>
      <c r="AH32" s="40">
        <f>'Intermediate calculations'!AR12/1000</f>
        <v>2553.2968547362075</v>
      </c>
      <c r="AI32" s="40">
        <f>'Intermediate calculations'!AS12/1000</f>
        <v>2602.6414192008724</v>
      </c>
      <c r="AJ32" s="40">
        <f>'Intermediate calculations'!AT12/1000</f>
        <v>2652.8258517528466</v>
      </c>
      <c r="AK32" s="40">
        <f>'Intermediate calculations'!AU12/1000</f>
        <v>2701.3688331141439</v>
      </c>
      <c r="AL32" s="40">
        <f>'Intermediate calculations'!AV12/1000</f>
        <v>2751.9980383034267</v>
      </c>
      <c r="AM32" s="40">
        <f>'Intermediate calculations'!AW12/1000</f>
        <v>2804.4194812844589</v>
      </c>
      <c r="AN32" s="40">
        <f>'Intermediate calculations'!AX12/1000</f>
        <v>2858.0913585177618</v>
      </c>
      <c r="AO32" s="40">
        <f>'Intermediate calculations'!AY12/1000</f>
        <v>2911.1161794642539</v>
      </c>
      <c r="AP32" s="40">
        <f>'Intermediate calculations'!AZ12/1000</f>
        <v>2965.4349885245738</v>
      </c>
      <c r="AQ32" s="40">
        <f>'Intermediate calculations'!BA12/1000</f>
        <v>3022.21203328823</v>
      </c>
      <c r="AR32" s="40">
        <f>'Intermediate calculations'!BB12/1000</f>
        <v>3080.8738241632045</v>
      </c>
      <c r="AS32" s="40">
        <f>'Intermediate calculations'!BC12/1000</f>
        <v>3141.2897470940861</v>
      </c>
      <c r="AT32" s="40">
        <f>'Intermediate calculations'!BD12/1000</f>
        <v>3203.5515685865989</v>
      </c>
      <c r="AU32" s="40">
        <f>'Intermediate calculations'!BE12/1000</f>
        <v>3267.6910620061612</v>
      </c>
      <c r="AV32" s="40">
        <f>'Intermediate calculations'!BF12/1000</f>
        <v>3334.1949398523466</v>
      </c>
      <c r="AW32" s="40">
        <f>'Intermediate calculations'!BG12/1000</f>
        <v>3397.2699024724302</v>
      </c>
      <c r="AX32" s="40">
        <f>'Intermediate calculations'!BH12/1000</f>
        <v>3462.4667792973619</v>
      </c>
      <c r="AY32" s="40">
        <f>'Intermediate calculations'!BI12/1000</f>
        <v>3530.2417939668826</v>
      </c>
      <c r="AZ32" s="40">
        <f>'Intermediate calculations'!BJ12/1000</f>
        <v>3600.8409679502201</v>
      </c>
      <c r="BA32" s="40">
        <f>'Intermediate calculations'!BK12/1000</f>
        <v>3675.6785996330523</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152.72279283167404</v>
      </c>
      <c r="P37">
        <f>'Intermediate calculations'!Z27/1000</f>
        <v>154.16637261762335</v>
      </c>
      <c r="Q37">
        <f>'Intermediate calculations'!AA27/1000</f>
        <v>155.6544135527113</v>
      </c>
      <c r="R37">
        <f>'Intermediate calculations'!AB27/1000</f>
        <v>157.19174276539783</v>
      </c>
      <c r="S37">
        <f>'Intermediate calculations'!AC27/1000</f>
        <v>158.78036210974906</v>
      </c>
      <c r="T37">
        <f>'Intermediate calculations'!AD27/1000</f>
        <v>160.43256718022187</v>
      </c>
      <c r="U37">
        <f>'Intermediate calculations'!AE27/1000</f>
        <v>162.10735505080433</v>
      </c>
      <c r="V37">
        <f>'Intermediate calculations'!AF27/1000</f>
        <v>163.80841193590132</v>
      </c>
      <c r="W37">
        <f>'Intermediate calculations'!AG27/1000</f>
        <v>165.43555590262392</v>
      </c>
      <c r="X37">
        <f>'Intermediate calculations'!AH27/1000</f>
        <v>166.89386347928422</v>
      </c>
      <c r="Y37">
        <f>'Intermediate calculations'!AI27/1000</f>
        <v>168.26968434431978</v>
      </c>
      <c r="Z37">
        <f>'Intermediate calculations'!AJ27/1000</f>
        <v>169.56153268666299</v>
      </c>
      <c r="AA37">
        <f>'Intermediate calculations'!AK27/1000</f>
        <v>170.83220103059807</v>
      </c>
      <c r="AB37">
        <f>'Intermediate calculations'!AL27/1000</f>
        <v>172.07867646985815</v>
      </c>
      <c r="AC37">
        <f>'Intermediate calculations'!AM27/1000</f>
        <v>173.30396183224448</v>
      </c>
      <c r="AD37">
        <f>'Intermediate calculations'!AN27/1000</f>
        <v>174.50426917395083</v>
      </c>
      <c r="AE37">
        <f>'Intermediate calculations'!AO27/1000</f>
        <v>175.67916898573131</v>
      </c>
      <c r="AF37">
        <f>'Intermediate calculations'!AP27/1000</f>
        <v>176.83546838617917</v>
      </c>
      <c r="AG37">
        <f>'Intermediate calculations'!AQ27/1000</f>
        <v>177.96621631046494</v>
      </c>
      <c r="AH37">
        <f>'Intermediate calculations'!AR27/1000</f>
        <v>179.08292345452014</v>
      </c>
      <c r="AI37">
        <f>'Intermediate calculations'!AS27/1000</f>
        <v>180.17842292179407</v>
      </c>
      <c r="AJ37">
        <f>'Intermediate calculations'!AT27/1000</f>
        <v>181.25210162742633</v>
      </c>
      <c r="AK37">
        <f>'Intermediate calculations'!AU27/1000</f>
        <v>182.30323371884745</v>
      </c>
      <c r="AL37">
        <f>'Intermediate calculations'!AV27/1000</f>
        <v>183.33477483480871</v>
      </c>
      <c r="AM37">
        <f>'Intermediate calculations'!AW27/1000</f>
        <v>184.34578509377096</v>
      </c>
      <c r="AN37">
        <f>'Intermediate calculations'!AX27/1000</f>
        <v>185.33509477637665</v>
      </c>
      <c r="AO37">
        <f>'Intermediate calculations'!AY27/1000</f>
        <v>186.30022913337993</v>
      </c>
      <c r="AP37">
        <f>'Intermediate calculations'!AZ27/1000</f>
        <v>187.24506496390498</v>
      </c>
      <c r="AQ37">
        <f>'Intermediate calculations'!BA27/1000</f>
        <v>188.17018049404555</v>
      </c>
      <c r="AR37">
        <f>'Intermediate calculations'!BB27/1000</f>
        <v>189.07447706940658</v>
      </c>
      <c r="AS37">
        <f>'Intermediate calculations'!BC27/1000</f>
        <v>189.95729741235067</v>
      </c>
      <c r="AT37">
        <f>'Intermediate calculations'!BD27/1000</f>
        <v>190.81821203903294</v>
      </c>
      <c r="AU37">
        <f>'Intermediate calculations'!BE27/1000</f>
        <v>191.65685409217454</v>
      </c>
      <c r="AV37">
        <f>'Intermediate calculations'!BF27/1000</f>
        <v>192.47320481381129</v>
      </c>
      <c r="AW37">
        <f>'Intermediate calculations'!BG27/1000</f>
        <v>193.2611599213844</v>
      </c>
      <c r="AX37">
        <f>'Intermediate calculations'!BH27/1000</f>
        <v>194.02564576789374</v>
      </c>
      <c r="AY37">
        <f>'Intermediate calculations'!BI27/1000</f>
        <v>194.76665538442498</v>
      </c>
      <c r="AZ37">
        <f>'Intermediate calculations'!BJ27/1000</f>
        <v>195.48362849821581</v>
      </c>
      <c r="BA37">
        <f>'Intermediate calculations'!BK27/1000</f>
        <v>196.17751341747848</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168.48156018826344</v>
      </c>
      <c r="P38">
        <f>'Intermediate calculations'!Z19/1000</f>
        <v>171.0106235388501</v>
      </c>
      <c r="Q38">
        <f>'Intermediate calculations'!AA19/1000</f>
        <v>173.61758009901612</v>
      </c>
      <c r="R38">
        <f>'Intermediate calculations'!AB19/1000</f>
        <v>176.31088670211105</v>
      </c>
      <c r="S38">
        <f>'Intermediate calculations'!AC19/1000</f>
        <v>179.09405047382424</v>
      </c>
      <c r="T38">
        <f>'Intermediate calculations'!AD19/1000</f>
        <v>181.98861254241012</v>
      </c>
      <c r="U38">
        <f>'Intermediate calculations'!AE19/1000</f>
        <v>184.9227382933548</v>
      </c>
      <c r="V38">
        <f>'Intermediate calculations'!AF19/1000</f>
        <v>187.90288574847645</v>
      </c>
      <c r="W38">
        <f>'Intermediate calculations'!AG19/1000</f>
        <v>190.75354229854727</v>
      </c>
      <c r="X38">
        <f>'Intermediate calculations'!AH19/1000</f>
        <v>193.30840783622793</v>
      </c>
      <c r="Y38">
        <f>'Intermediate calculations'!AI19/1000</f>
        <v>195.71876170831797</v>
      </c>
      <c r="Z38">
        <f>'Intermediate calculations'!AJ19/1000</f>
        <v>197.98200086484837</v>
      </c>
      <c r="AA38">
        <f>'Intermediate calculations'!AK19/1000</f>
        <v>200.20813396166477</v>
      </c>
      <c r="AB38">
        <f>'Intermediate calculations'!AL19/1000</f>
        <v>202.39188257155953</v>
      </c>
      <c r="AC38">
        <f>'Intermediate calculations'!AM19/1000</f>
        <v>204.5385074648859</v>
      </c>
      <c r="AD38">
        <f>'Intermediate calculations'!AN19/1000</f>
        <v>206.64137239614655</v>
      </c>
      <c r="AE38">
        <f>'Intermediate calculations'!AO19/1000</f>
        <v>208.69972489145468</v>
      </c>
      <c r="AF38">
        <f>'Intermediate calculations'!AP19/1000</f>
        <v>210.7254906055783</v>
      </c>
      <c r="AG38">
        <f>'Intermediate calculations'!AQ19/1000</f>
        <v>212.70649169876165</v>
      </c>
      <c r="AH38">
        <f>'Intermediate calculations'!AR19/1000</f>
        <v>214.66289420512607</v>
      </c>
      <c r="AI38">
        <f>'Intermediate calculations'!AS19/1000</f>
        <v>216.58214216096221</v>
      </c>
      <c r="AJ38">
        <f>'Intermediate calculations'!AT19/1000</f>
        <v>218.46316147915269</v>
      </c>
      <c r="AK38">
        <f>'Intermediate calculations'!AU19/1000</f>
        <v>220.30468051046168</v>
      </c>
      <c r="AL38">
        <f>'Intermediate calculations'!AV19/1000</f>
        <v>222.11187735291759</v>
      </c>
      <c r="AM38">
        <f>'Intermediate calculations'!AW19/1000</f>
        <v>223.88310539164152</v>
      </c>
      <c r="AN38">
        <f>'Intermediate calculations'!AX19/1000</f>
        <v>225.61631534997659</v>
      </c>
      <c r="AO38">
        <f>'Intermediate calculations'!AY19/1000</f>
        <v>227.30717161884837</v>
      </c>
      <c r="AP38">
        <f>'Intermediate calculations'!AZ19/1000</f>
        <v>228.96246611282785</v>
      </c>
      <c r="AQ38">
        <f>'Intermediate calculations'!BA19/1000</f>
        <v>230.58321184860887</v>
      </c>
      <c r="AR38">
        <f>'Intermediate calculations'!BB19/1000</f>
        <v>232.1674840509954</v>
      </c>
      <c r="AS38">
        <f>'Intermediate calculations'!BC19/1000</f>
        <v>233.71413120983181</v>
      </c>
      <c r="AT38">
        <f>'Intermediate calculations'!BD19/1000</f>
        <v>235.22240089573233</v>
      </c>
      <c r="AU38">
        <f>'Intermediate calculations'!BE19/1000</f>
        <v>236.69165039721821</v>
      </c>
      <c r="AV38">
        <f>'Intermediate calculations'!BF19/1000</f>
        <v>238.1218468514854</v>
      </c>
      <c r="AW38">
        <f>'Intermediate calculations'!BG19/1000</f>
        <v>239.50229592944217</v>
      </c>
      <c r="AX38">
        <f>'Intermediate calculations'!BH19/1000</f>
        <v>240.84162829975341</v>
      </c>
      <c r="AY38">
        <f>'Intermediate calculations'!BI19/1000</f>
        <v>242.13983175330827</v>
      </c>
      <c r="AZ38">
        <f>'Intermediate calculations'!BJ19/1000</f>
        <v>243.39592472654974</v>
      </c>
      <c r="BA38">
        <f>'Intermediate calculations'!BK19/1000</f>
        <v>244.61156859737187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C18" activePane="bottomRight" state="frozen"/>
      <selection activeCell="C1" sqref="C1"/>
      <selection pane="topRight" activeCell="E1" sqref="E1"/>
      <selection pane="bottomLeft" activeCell="C5" sqref="C5"/>
      <selection pane="bottomRight" activeCell="AC24" sqref="AC2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34582.118278127164</v>
      </c>
      <c r="AU4" s="89">
        <f t="shared" si="0"/>
        <v>34324.87824710086</v>
      </c>
      <c r="AV4" s="89">
        <f t="shared" si="0"/>
        <v>33192.850151512772</v>
      </c>
      <c r="AW4" s="89">
        <f>AW11-AV11</f>
        <v>33253.008081436157</v>
      </c>
      <c r="AX4" s="89">
        <f t="shared" si="0"/>
        <v>32434.45747840032</v>
      </c>
      <c r="AY4" s="89">
        <f t="shared" si="0"/>
        <v>31478.154895484447</v>
      </c>
      <c r="AZ4" s="89">
        <f t="shared" si="0"/>
        <v>30379.987759821117</v>
      </c>
      <c r="BA4" s="15">
        <f>BA8/'Intermediate calculations'!AV8</f>
        <v>3.548652459790008</v>
      </c>
      <c r="BB4" s="15">
        <f>BB8/'Intermediate calculations'!AW8</f>
        <v>3.4509704535932757</v>
      </c>
      <c r="BC4" s="15">
        <f>BC8/'Intermediate calculations'!AX8</f>
        <v>3.3553406973357536</v>
      </c>
      <c r="BD4" s="15">
        <f>BD8/'Intermediate calculations'!AY8</f>
        <v>3.2616766130693966</v>
      </c>
      <c r="BE4" s="15">
        <f>BE8/'Intermediate calculations'!AZ8</f>
        <v>3.1698975263761469</v>
      </c>
      <c r="BF4" s="15">
        <f>BF8/'Intermediate calculations'!BA8</f>
        <v>3.0799281273864705</v>
      </c>
      <c r="BG4" s="15">
        <f>BG8/'Intermediate calculations'!BB8</f>
        <v>3.0069617578776433</v>
      </c>
      <c r="BH4" s="15">
        <f>BH8/'Intermediate calculations'!BC8</f>
        <v>2.9354030465530108</v>
      </c>
      <c r="BI4" s="15">
        <f>BI8/'Intermediate calculations'!BD8</f>
        <v>2.8651988703489941</v>
      </c>
      <c r="BJ4" s="15">
        <f>BJ8/'Intermediate calculations'!BE8</f>
        <v>2.7962993456025393</v>
      </c>
      <c r="BK4" s="15">
        <f>BK8/'Intermediate calculations'!BF8</f>
        <v>2.7286575631445475</v>
      </c>
      <c r="BL4" s="15">
        <f>BL8/'Intermediate calculations'!BG8</f>
        <v>2.6622293502181646</v>
      </c>
      <c r="BM4" s="15">
        <f>BM8/'Intermediate calculations'!BH8</f>
        <v>2.5969730560092783</v>
      </c>
      <c r="BN4" s="15">
        <f>BN8/'Intermediate calculations'!BI8</f>
        <v>2.5328493580181859</v>
      </c>
      <c r="BO4" s="15">
        <f>BO8/'Intermediate calculations'!BJ8</f>
        <v>2.4698210868746111</v>
      </c>
      <c r="BP4" s="15">
        <f>BP8/'Intermediate calculations'!BK8</f>
        <v>2.4078530675152456</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590690.89197451761</v>
      </c>
      <c r="AE5" s="24">
        <f>'Intermediate calculations'!Z15*'Intermediate calculations'!Z16*Constants!$H$18</f>
        <v>594989.59976877505</v>
      </c>
      <c r="AF5" s="24">
        <f>'Intermediate calculations'!AA15*'Intermediate calculations'!AA16*Constants!$H$18</f>
        <v>597648.77242129692</v>
      </c>
      <c r="AG5" s="24">
        <f>'Intermediate calculations'!AB15*'Intermediate calculations'!AB16*Constants!$H$18</f>
        <v>599325.49032918026</v>
      </c>
      <c r="AH5" s="24">
        <f>'Intermediate calculations'!AC15*'Intermediate calculations'!AC16*Constants!$H$18</f>
        <v>599997.62415588554</v>
      </c>
      <c r="AI5" s="24">
        <f>'Intermediate calculations'!AD15*'Intermediate calculations'!AD16*Constants!$H$18</f>
        <v>601927.10362232069</v>
      </c>
      <c r="AJ5" s="24">
        <f>'Intermediate calculations'!AE15*'Intermediate calculations'!AE16*Constants!$H$18</f>
        <v>604174.95826676115</v>
      </c>
      <c r="AK5" s="24">
        <f>'Intermediate calculations'!AF15*'Intermediate calculations'!AF16*Constants!$H$18</f>
        <v>606449.04394572356</v>
      </c>
      <c r="AL5" s="24">
        <f>'Intermediate calculations'!AG15*'Intermediate calculations'!AG16*Constants!$H$18</f>
        <v>586625.97498897521</v>
      </c>
      <c r="AM5" s="24">
        <f>'Intermediate calculations'!AH15*'Intermediate calculations'!AH16*Constants!$H$18</f>
        <v>591145.89499385969</v>
      </c>
      <c r="AN5" s="24">
        <f>'Intermediate calculations'!AI15*'Intermediate calculations'!AI16*Constants!$H$18</f>
        <v>595595.1666812069</v>
      </c>
      <c r="AO5" s="24">
        <f>'Intermediate calculations'!AJ15*'Intermediate calculations'!AJ16*Constants!$H$18</f>
        <v>600423.85125782876</v>
      </c>
      <c r="AP5" s="24">
        <f>'Intermediate calculations'!AK15*'Intermediate calculations'!AK16*Constants!$H$18</f>
        <v>605599.88576363097</v>
      </c>
      <c r="AQ5" s="24">
        <f>'Intermediate calculations'!AL15*'Intermediate calculations'!AL16*Constants!$H$18</f>
        <v>610701.03844910907</v>
      </c>
      <c r="AR5" s="24">
        <f>'Intermediate calculations'!AM15*'Intermediate calculations'!AM16*Constants!$H$18</f>
        <v>616591.52389061777</v>
      </c>
      <c r="AS5" s="24">
        <f>'Intermediate calculations'!AN15*'Intermediate calculations'!AN16*Constants!$H$18</f>
        <v>622678.69559575396</v>
      </c>
      <c r="AT5" s="24">
        <f>'Intermediate calculations'!AO15*'Intermediate calculations'!AO16*Constants!$H$18</f>
        <v>629086.50022347923</v>
      </c>
      <c r="AU5" s="24">
        <f>'Intermediate calculations'!AP15*'Intermediate calculations'!AP16*Constants!$H$18</f>
        <v>635709.85115996422</v>
      </c>
      <c r="AV5" s="24">
        <f>'Intermediate calculations'!AQ15*'Intermediate calculations'!AQ16*Constants!$H$18</f>
        <v>641254.50969204889</v>
      </c>
      <c r="AW5" s="24">
        <f>'Intermediate calculations'!AR15*'Intermediate calculations'!AR16*Constants!$H$18</f>
        <v>648285.41164516739</v>
      </c>
      <c r="AX5" s="24">
        <f>'Intermediate calculations'!AS15*'Intermediate calculations'!AS16*Constants!$H$18</f>
        <v>655455.0682957978</v>
      </c>
      <c r="AY5" s="24">
        <f>'Intermediate calculations'!AT15*'Intermediate calculations'!AT16*Constants!$H$18</f>
        <v>662788.20759374381</v>
      </c>
      <c r="AZ5" s="24">
        <f>'Intermediate calculations'!AU15*'Intermediate calculations'!AU16*Constants!$H$18</f>
        <v>669787.14679163822</v>
      </c>
      <c r="BA5" s="24">
        <f>'Intermediate calculations'!AV15*'Intermediate calculations'!AV16*Constants!$H$18</f>
        <v>677195.40738465788</v>
      </c>
      <c r="BB5" s="24">
        <f>'Intermediate calculations'!AW15*'Intermediate calculations'!AW16*Constants!$H$18</f>
        <v>684949.28897428873</v>
      </c>
      <c r="BC5" s="24">
        <f>'Intermediate calculations'!AX15*'Intermediate calculations'!AX16*Constants!$H$18</f>
        <v>692937.45153108204</v>
      </c>
      <c r="BD5" s="24">
        <f>'Intermediate calculations'!AY15*'Intermediate calculations'!AY16*Constants!$H$18</f>
        <v>700784.18885366281</v>
      </c>
      <c r="BE5" s="24">
        <f>'Intermediate calculations'!AZ15*'Intermediate calculations'!AZ16*Constants!$H$18</f>
        <v>708870.40324251994</v>
      </c>
      <c r="BF5" s="24">
        <f>'Intermediate calculations'!BA15*'Intermediate calculations'!BA16*Constants!$H$18</f>
        <v>717420.13031736761</v>
      </c>
      <c r="BG5" s="24">
        <f>'Intermediate calculations'!BB15*'Intermediate calculations'!BB16*Constants!$H$18</f>
        <v>726316.79835254187</v>
      </c>
      <c r="BH5" s="24">
        <f>'Intermediate calculations'!BC15*'Intermediate calculations'!BC16*Constants!$H$18</f>
        <v>735531.36061087111</v>
      </c>
      <c r="BI5" s="24">
        <f>'Intermediate calculations'!BD15*'Intermediate calculations'!BD16*Constants!$H$18</f>
        <v>745078.20564620767</v>
      </c>
      <c r="BJ5" s="24">
        <f>'Intermediate calculations'!BE15*'Intermediate calculations'!BE16*Constants!$H$18</f>
        <v>754960.1093551832</v>
      </c>
      <c r="BK5" s="24">
        <f>'Intermediate calculations'!BF15*'Intermediate calculations'!BF16*Constants!$H$18</f>
        <v>765267.13793676358</v>
      </c>
      <c r="BL5" s="24">
        <f>'Intermediate calculations'!BG15*'Intermediate calculations'!BG16*Constants!$H$18</f>
        <v>774888.2205509285</v>
      </c>
      <c r="BM5" s="24">
        <f>'Intermediate calculations'!BH15*'Intermediate calculations'!BH16*Constants!$H$18</f>
        <v>784887.35682634928</v>
      </c>
      <c r="BN5" s="24">
        <f>'Intermediate calculations'!BI15*'Intermediate calculations'!BI16*Constants!$H$18</f>
        <v>795347.75621965097</v>
      </c>
      <c r="BO5" s="24">
        <f>'Intermediate calculations'!BJ15*'Intermediate calculations'!BJ16*Constants!$H$18</f>
        <v>806311.92318310344</v>
      </c>
      <c r="BP5" s="24">
        <f>'Intermediate calculations'!BK15*'Intermediate calculations'!BK16*Constants!$H$18</f>
        <v>818042.51665845956</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489429.59620745742</v>
      </c>
      <c r="AE6" s="24">
        <f>'Intermediate calculations'!Z15*'Intermediate calculations'!Z16*Constants!$H$19</f>
        <v>492991.38266555651</v>
      </c>
      <c r="AF6" s="24">
        <f>'Intermediate calculations'!AA15*'Intermediate calculations'!AA16*Constants!$H$19</f>
        <v>495194.69714907458</v>
      </c>
      <c r="AG6" s="24">
        <f>'Intermediate calculations'!AB15*'Intermediate calculations'!AB16*Constants!$H$19</f>
        <v>496583.97770132078</v>
      </c>
      <c r="AH6" s="24">
        <f>'Intermediate calculations'!AC15*'Intermediate calculations'!AC16*Constants!$H$19</f>
        <v>497140.8885863052</v>
      </c>
      <c r="AI6" s="24">
        <f>'Intermediate calculations'!AD15*'Intermediate calculations'!AD16*Constants!$H$19</f>
        <v>498739.60014420853</v>
      </c>
      <c r="AJ6" s="24">
        <f>'Intermediate calculations'!AE15*'Intermediate calculations'!AE16*Constants!$H$19</f>
        <v>500602.10827817349</v>
      </c>
      <c r="AK6" s="24">
        <f>'Intermediate calculations'!AF15*'Intermediate calculations'!AF16*Constants!$H$19</f>
        <v>502486.35069788527</v>
      </c>
      <c r="AL6" s="24">
        <f>'Intermediate calculations'!AG15*'Intermediate calculations'!AG16*Constants!$H$19</f>
        <v>486061.52213372238</v>
      </c>
      <c r="AM6" s="24">
        <f>'Intermediate calculations'!AH15*'Intermediate calculations'!AH16*Constants!$H$19</f>
        <v>489806.59870919801</v>
      </c>
      <c r="AN6" s="24">
        <f>'Intermediate calculations'!AI15*'Intermediate calculations'!AI16*Constants!$H$19</f>
        <v>493493.13810728578</v>
      </c>
      <c r="AO6" s="24">
        <f>'Intermediate calculations'!AJ15*'Intermediate calculations'!AJ16*Constants!$H$19</f>
        <v>497494.04818505811</v>
      </c>
      <c r="AP6" s="24">
        <f>'Intermediate calculations'!AK15*'Intermediate calculations'!AK16*Constants!$H$19</f>
        <v>501782.76248986565</v>
      </c>
      <c r="AQ6" s="24">
        <f>'Intermediate calculations'!AL15*'Intermediate calculations'!AL16*Constants!$H$19</f>
        <v>506009.43185783317</v>
      </c>
      <c r="AR6" s="24">
        <f>'Intermediate calculations'!AM15*'Intermediate calculations'!AM16*Constants!$H$19</f>
        <v>510890.11979508324</v>
      </c>
      <c r="AS6" s="24">
        <f>'Intermediate calculations'!AN15*'Intermediate calculations'!AN16*Constants!$H$19</f>
        <v>515933.77635076753</v>
      </c>
      <c r="AT6" s="24">
        <f>'Intermediate calculations'!AO15*'Intermediate calculations'!AO16*Constants!$H$19</f>
        <v>521243.1001851685</v>
      </c>
      <c r="AU6" s="24">
        <f>'Intermediate calculations'!AP15*'Intermediate calculations'!AP16*Constants!$H$19</f>
        <v>526731.01953254174</v>
      </c>
      <c r="AV6" s="24">
        <f>'Intermediate calculations'!AQ15*'Intermediate calculations'!AQ16*Constants!$H$19</f>
        <v>531325.16517341195</v>
      </c>
      <c r="AW6" s="24">
        <f>'Intermediate calculations'!AR15*'Intermediate calculations'!AR16*Constants!$H$19</f>
        <v>537150.76964885299</v>
      </c>
      <c r="AX6" s="24">
        <f>'Intermediate calculations'!AS15*'Intermediate calculations'!AS16*Constants!$H$19</f>
        <v>543091.3423022324</v>
      </c>
      <c r="AY6" s="24">
        <f>'Intermediate calculations'!AT15*'Intermediate calculations'!AT16*Constants!$H$19</f>
        <v>549167.37200624484</v>
      </c>
      <c r="AZ6" s="24">
        <f>'Intermediate calculations'!AU15*'Intermediate calculations'!AU16*Constants!$H$19</f>
        <v>554966.49305592885</v>
      </c>
      <c r="BA6" s="24">
        <f>'Intermediate calculations'!AV15*'Intermediate calculations'!AV16*Constants!$H$19</f>
        <v>561104.76611871656</v>
      </c>
      <c r="BB6" s="24">
        <f>'Intermediate calculations'!AW15*'Intermediate calculations'!AW16*Constants!$H$19</f>
        <v>567529.41086441069</v>
      </c>
      <c r="BC6" s="24">
        <f>'Intermediate calculations'!AX15*'Intermediate calculations'!AX16*Constants!$H$19</f>
        <v>574148.17412575369</v>
      </c>
      <c r="BD6" s="24">
        <f>'Intermediate calculations'!AY15*'Intermediate calculations'!AY16*Constants!$H$19</f>
        <v>580649.75647874922</v>
      </c>
      <c r="BE6" s="24">
        <f>'Intermediate calculations'!AZ15*'Intermediate calculations'!AZ16*Constants!$H$19</f>
        <v>587349.76268665935</v>
      </c>
      <c r="BF6" s="24">
        <f>'Intermediate calculations'!BA15*'Intermediate calculations'!BA16*Constants!$H$19</f>
        <v>594433.82226296177</v>
      </c>
      <c r="BG6" s="24">
        <f>'Intermediate calculations'!BB15*'Intermediate calculations'!BB16*Constants!$H$19</f>
        <v>601805.34720639186</v>
      </c>
      <c r="BH6" s="24">
        <f>'Intermediate calculations'!BC15*'Intermediate calculations'!BC16*Constants!$H$19</f>
        <v>609440.27022043604</v>
      </c>
      <c r="BI6" s="24">
        <f>'Intermediate calculations'!BD15*'Intermediate calculations'!BD16*Constants!$H$19</f>
        <v>617350.51324971486</v>
      </c>
      <c r="BJ6" s="24">
        <f>'Intermediate calculations'!BE15*'Intermediate calculations'!BE16*Constants!$H$19</f>
        <v>625538.37632286607</v>
      </c>
      <c r="BK6" s="24">
        <f>'Intermediate calculations'!BF15*'Intermediate calculations'!BF16*Constants!$H$19</f>
        <v>634078.4857190327</v>
      </c>
      <c r="BL6" s="24">
        <f>'Intermediate calculations'!BG15*'Intermediate calculations'!BG16*Constants!$H$19</f>
        <v>642050.23988505499</v>
      </c>
      <c r="BM6" s="24">
        <f>'Intermediate calculations'!BH15*'Intermediate calculations'!BH16*Constants!$H$19</f>
        <v>650335.23851326085</v>
      </c>
      <c r="BN6" s="24">
        <f>'Intermediate calculations'!BI15*'Intermediate calculations'!BI16*Constants!$H$19</f>
        <v>659002.42658199649</v>
      </c>
      <c r="BO6" s="24">
        <f>'Intermediate calculations'!BJ15*'Intermediate calculations'!BJ16*Constants!$H$19</f>
        <v>668087.02206600003</v>
      </c>
      <c r="BP6" s="24">
        <f>'Intermediate calculations'!BK15*'Intermediate calculations'!BK16*Constants!$H$19</f>
        <v>677806.65665986645</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607567.77460236102</v>
      </c>
      <c r="AE7" s="24">
        <f>'Intermediate calculations'!Z15*'Intermediate calculations'!Z16*(1-Constants!$H$18-Constants!$H$19)</f>
        <v>611989.30261931161</v>
      </c>
      <c r="AF7" s="24">
        <f>'Intermediate calculations'!AA15*'Intermediate calculations'!AA16*(1-Constants!$H$18-Constants!$H$19)</f>
        <v>614724.45163333404</v>
      </c>
      <c r="AG7" s="24">
        <f>'Intermediate calculations'!AB15*'Intermediate calculations'!AB16*(1-Constants!$H$18-Constants!$H$19)</f>
        <v>616449.07576715702</v>
      </c>
      <c r="AH7" s="24">
        <f>'Intermediate calculations'!AC15*'Intermediate calculations'!AC16*(1-Constants!$H$18-Constants!$H$19)</f>
        <v>617140.4134174824</v>
      </c>
      <c r="AI7" s="24">
        <f>'Intermediate calculations'!AD15*'Intermediate calculations'!AD16*(1-Constants!$H$18-Constants!$H$19)</f>
        <v>619125.02086867276</v>
      </c>
      <c r="AJ7" s="24">
        <f>'Intermediate calculations'!AE15*'Intermediate calculations'!AE16*(1-Constants!$H$18-Constants!$H$19)</f>
        <v>621437.09993152576</v>
      </c>
      <c r="AK7" s="24">
        <f>'Intermediate calculations'!AF15*'Intermediate calculations'!AF16*(1-Constants!$H$18-Constants!$H$19)</f>
        <v>623776.15948703012</v>
      </c>
      <c r="AL7" s="24">
        <f>'Intermediate calculations'!AG15*'Intermediate calculations'!AG16*(1-Constants!$H$18-Constants!$H$19)</f>
        <v>603386.71713151748</v>
      </c>
      <c r="AM7" s="24">
        <f>'Intermediate calculations'!AH15*'Intermediate calculations'!AH16*(1-Constants!$H$18-Constants!$H$19)</f>
        <v>608035.77770797012</v>
      </c>
      <c r="AN7" s="24">
        <f>'Intermediate calculations'!AI15*'Intermediate calculations'!AI16*(1-Constants!$H$18-Constants!$H$19)</f>
        <v>612612.17144352722</v>
      </c>
      <c r="AO7" s="24">
        <f>'Intermediate calculations'!AJ15*'Intermediate calculations'!AJ16*(1-Constants!$H$18-Constants!$H$19)</f>
        <v>617578.81843662402</v>
      </c>
      <c r="AP7" s="24">
        <f>'Intermediate calculations'!AK15*'Intermediate calculations'!AK16*(1-Constants!$H$18-Constants!$H$19)</f>
        <v>622902.73964259203</v>
      </c>
      <c r="AQ7" s="24">
        <f>'Intermediate calculations'!AL15*'Intermediate calculations'!AL16*(1-Constants!$H$18-Constants!$H$19)</f>
        <v>628149.63954765513</v>
      </c>
      <c r="AR7" s="24">
        <f>'Intermediate calculations'!AM15*'Intermediate calculations'!AM16*(1-Constants!$H$18-Constants!$H$19)</f>
        <v>634208.42457320692</v>
      </c>
      <c r="AS7" s="24">
        <f>'Intermediate calculations'!AN15*'Intermediate calculations'!AN16*(1-Constants!$H$18-Constants!$H$19)</f>
        <v>640469.51546991849</v>
      </c>
      <c r="AT7" s="24">
        <f>'Intermediate calculations'!AO15*'Intermediate calculations'!AO16*(1-Constants!$H$18-Constants!$H$19)</f>
        <v>647060.40022986452</v>
      </c>
      <c r="AU7" s="24">
        <f>'Intermediate calculations'!AP15*'Intermediate calculations'!AP16*(1-Constants!$H$18-Constants!$H$19)</f>
        <v>653872.98976453464</v>
      </c>
      <c r="AV7" s="24">
        <f>'Intermediate calculations'!AQ15*'Intermediate calculations'!AQ16*(1-Constants!$H$18-Constants!$H$19)</f>
        <v>659576.06711182185</v>
      </c>
      <c r="AW7" s="24">
        <f>'Intermediate calculations'!AR15*'Intermediate calculations'!AR16*(1-Constants!$H$18-Constants!$H$19)</f>
        <v>666807.85197788652</v>
      </c>
      <c r="AX7" s="24">
        <f>'Intermediate calculations'!AS15*'Intermediate calculations'!AS16*(1-Constants!$H$18-Constants!$H$19)</f>
        <v>674182.35596139205</v>
      </c>
      <c r="AY7" s="24">
        <f>'Intermediate calculations'!AT15*'Intermediate calculations'!AT16*(1-Constants!$H$18-Constants!$H$19)</f>
        <v>681725.01352499379</v>
      </c>
      <c r="AZ7" s="24">
        <f>'Intermediate calculations'!AU15*'Intermediate calculations'!AU16*(1-Constants!$H$18-Constants!$H$19)</f>
        <v>688923.92241425661</v>
      </c>
      <c r="BA7" s="24">
        <f>'Intermediate calculations'!AV15*'Intermediate calculations'!AV16*(1-Constants!$H$18-Constants!$H$19)</f>
        <v>696543.84759564826</v>
      </c>
      <c r="BB7" s="24">
        <f>'Intermediate calculations'!AW15*'Intermediate calculations'!AW16*(1-Constants!$H$18-Constants!$H$19)</f>
        <v>704519.26865926862</v>
      </c>
      <c r="BC7" s="24">
        <f>'Intermediate calculations'!AX15*'Intermediate calculations'!AX16*(1-Constants!$H$18-Constants!$H$19)</f>
        <v>712735.66443197022</v>
      </c>
      <c r="BD7" s="24">
        <f>'Intermediate calculations'!AY15*'Intermediate calculations'!AY16*(1-Constants!$H$18-Constants!$H$19)</f>
        <v>720806.59424948192</v>
      </c>
      <c r="BE7" s="24">
        <f>'Intermediate calculations'!AZ15*'Intermediate calculations'!AZ16*(1-Constants!$H$18-Constants!$H$19)</f>
        <v>729123.84333516343</v>
      </c>
      <c r="BF7" s="24">
        <f>'Intermediate calculations'!BA15*'Intermediate calculations'!BA16*(1-Constants!$H$18-Constants!$H$19)</f>
        <v>737917.84832643543</v>
      </c>
      <c r="BG7" s="24">
        <f>'Intermediate calculations'!BB15*'Intermediate calculations'!BB16*(1-Constants!$H$18-Constants!$H$19)</f>
        <v>747068.70687690028</v>
      </c>
      <c r="BH7" s="24">
        <f>'Intermediate calculations'!BC15*'Intermediate calculations'!BC16*(1-Constants!$H$18-Constants!$H$19)</f>
        <v>756546.54234261042</v>
      </c>
      <c r="BI7" s="24">
        <f>'Intermediate calculations'!BD15*'Intermediate calculations'!BD16*(1-Constants!$H$18-Constants!$H$19)</f>
        <v>766366.15437895653</v>
      </c>
      <c r="BJ7" s="24">
        <f>'Intermediate calculations'!BE15*'Intermediate calculations'!BE16*(1-Constants!$H$18-Constants!$H$19)</f>
        <v>776530.3981939028</v>
      </c>
      <c r="BK7" s="24">
        <f>'Intermediate calculations'!BF15*'Intermediate calculations'!BF16*(1-Constants!$H$18-Constants!$H$19)</f>
        <v>787131.91330638551</v>
      </c>
      <c r="BL7" s="24">
        <f>'Intermediate calculations'!BG15*'Intermediate calculations'!BG16*(1-Constants!$H$18-Constants!$H$19)</f>
        <v>797027.88399524079</v>
      </c>
      <c r="BM7" s="24">
        <f>'Intermediate calculations'!BH15*'Intermediate calculations'!BH16*(1-Constants!$H$18-Constants!$H$19)</f>
        <v>807312.70987853082</v>
      </c>
      <c r="BN7" s="24">
        <f>'Intermediate calculations'!BI15*'Intermediate calculations'!BI16*(1-Constants!$H$18-Constants!$H$19)</f>
        <v>818071.97782592685</v>
      </c>
      <c r="BO7" s="24">
        <f>'Intermediate calculations'!BJ15*'Intermediate calculations'!BJ16*(1-Constants!$H$18-Constants!$H$19)</f>
        <v>829349.40670262091</v>
      </c>
      <c r="BP7" s="24">
        <f>'Intermediate calculations'!BK15*'Intermediate calculations'!BK16*(1-Constants!$H$18-Constants!$H$19)</f>
        <v>841415.15999155852</v>
      </c>
    </row>
    <row r="8" spans="1:72" s="23" customFormat="1" x14ac:dyDescent="0.25">
      <c r="A8" s="23" t="str">
        <f t="shared" si="1"/>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5987550.7131716236</v>
      </c>
      <c r="AE8" s="24">
        <f>'Intermediate calculations'!Z10*'Intermediate calculations'!Z11*Constants!$H$20</f>
        <v>5966819.5520975031</v>
      </c>
      <c r="AF8" s="24">
        <f>'Intermediate calculations'!AA10*'Intermediate calculations'!AA11*Constants!$H$20</f>
        <v>5886313.00625409</v>
      </c>
      <c r="AG8" s="24">
        <f>'Intermediate calculations'!AB10*'Intermediate calculations'!AB11*Constants!$H$20</f>
        <v>5769957.7009454686</v>
      </c>
      <c r="AH8" s="24">
        <f>'Intermediate calculations'!AC10*'Intermediate calculations'!AC11*Constants!$H$20</f>
        <v>5620112.1241543917</v>
      </c>
      <c r="AI8" s="24">
        <f>'Intermediate calculations'!AD10*'Intermediate calculations'!AD11*Constants!$H$20</f>
        <v>5502056.6005334826</v>
      </c>
      <c r="AJ8" s="24">
        <f>'Intermediate calculations'!AE10*'Intermediate calculations'!AE11*Constants!$H$20</f>
        <v>5390713.4181378419</v>
      </c>
      <c r="AK8" s="24">
        <f>'Intermediate calculations'!AF10*'Intermediate calculations'!AF11*Constants!$H$20</f>
        <v>5277845.8965130001</v>
      </c>
      <c r="AL8" s="24">
        <f>'Intermediate calculations'!AG10*'Intermediate calculations'!AG11*Constants!$H$20</f>
        <v>4599360.8094967622</v>
      </c>
      <c r="AM8" s="24">
        <f>'Intermediate calculations'!AH10*'Intermediate calculations'!AH11*Constants!$H$20</f>
        <v>4624428.4615171012</v>
      </c>
      <c r="AN8" s="24">
        <f>'Intermediate calculations'!AI10*'Intermediate calculations'!AI11*Constants!$H$20</f>
        <v>4649442.9155418416</v>
      </c>
      <c r="AO8" s="24">
        <f>'Intermediate calculations'!AJ10*'Intermediate calculations'!AJ11*Constants!$H$20</f>
        <v>4685578.4147488046</v>
      </c>
      <c r="AP8" s="24">
        <f>'Intermediate calculations'!AK10*'Intermediate calculations'!AK11*Constants!$H$20</f>
        <v>4728239.9071246758</v>
      </c>
      <c r="AQ8" s="24">
        <f>'Intermediate calculations'!AL10*'Intermediate calculations'!AL11*Constants!$H$20</f>
        <v>4767226.1678696182</v>
      </c>
      <c r="AR8" s="24">
        <f>'Intermediate calculations'!AM10*'Intermediate calculations'!AM11*Constants!$H$20</f>
        <v>4822933.0945499577</v>
      </c>
      <c r="AS8" s="24">
        <f>'Intermediate calculations'!AN10*'Intermediate calculations'!AN11*Constants!$H$20</f>
        <v>4881061.2415312184</v>
      </c>
      <c r="AT8" s="24">
        <f>'Intermediate calculations'!AO10*'Intermediate calculations'!AO11*Constants!$H$20</f>
        <v>4944353.9765469683</v>
      </c>
      <c r="AU8" s="24">
        <f>'Intermediate calculations'!AP10*'Intermediate calculations'!AP11*Constants!$H$20</f>
        <v>5009870.2864852231</v>
      </c>
      <c r="AV8" s="24">
        <f>'Intermediate calculations'!AQ10*'Intermediate calculations'!AQ11*Constants!$H$20</f>
        <v>5049028.4333294034</v>
      </c>
      <c r="AW8" s="24">
        <f>'Intermediate calculations'!AR10*'Intermediate calculations'!AR11*Constants!$H$20</f>
        <v>5075615.2754136873</v>
      </c>
      <c r="AX8" s="24">
        <f>'Intermediate calculations'!AS10*'Intermediate calculations'!AS11*Constants!$H$20</f>
        <v>5100606.3971023615</v>
      </c>
      <c r="AY8" s="24">
        <f>'Intermediate calculations'!AT10*'Intermediate calculations'!AT11*Constants!$H$20</f>
        <v>5124425.1205367828</v>
      </c>
      <c r="AZ8" s="24">
        <f>'Intermediate calculations'!AU10*'Intermediate calculations'!AU11*Constants!$H$20</f>
        <v>5136857.0322081614</v>
      </c>
      <c r="BA8" s="24">
        <f>'Intermediate calculations'!AV10*'Intermediate calculations'!AV11*Constants!$H$20</f>
        <v>5153050.1060456941</v>
      </c>
      <c r="BB8" s="24">
        <f>'Intermediate calculations'!AW10*'Intermediate calculations'!AW11*Constants!$H$20</f>
        <v>5171305.145928245</v>
      </c>
      <c r="BC8" s="24">
        <f>'Intermediate calculations'!AX10*'Intermediate calculations'!AX11*Constants!$H$20</f>
        <v>5189156.6922761882</v>
      </c>
      <c r="BD8" s="24">
        <f>'Intermediate calculations'!AY10*'Intermediate calculations'!AY11*Constants!$H$20</f>
        <v>5199529.6703502797</v>
      </c>
      <c r="BE8" s="24">
        <f>'Intermediate calculations'!AZ10*'Intermediate calculations'!AZ11*Constants!$H$20</f>
        <v>5209369.7576229135</v>
      </c>
      <c r="BF8" s="24">
        <f>'Intermediate calculations'!BA10*'Intermediate calculations'!BA11*Constants!$H$20</f>
        <v>5222320.5800342774</v>
      </c>
      <c r="BG8" s="24">
        <f>'Intermediate calculations'!BB10*'Intermediate calculations'!BB11*Constants!$H$20</f>
        <v>5262596.6588747418</v>
      </c>
      <c r="BH8" s="24">
        <f>'Intermediate calculations'!BC10*'Intermediate calculations'!BC11*Constants!$H$20</f>
        <v>5303886.889720968</v>
      </c>
      <c r="BI8" s="24">
        <f>'Intermediate calculations'!BD10*'Intermediate calculations'!BD11*Constants!$H$20</f>
        <v>5346166.7771128351</v>
      </c>
      <c r="BJ8" s="24">
        <f>'Intermediate calculations'!BE10*'Intermediate calculations'!BE11*Constants!$H$20</f>
        <v>5389206.3292925358</v>
      </c>
      <c r="BK8" s="24">
        <f>'Intermediate calculations'!BF10*'Intermediate calculations'!BF11*Constants!$H$20</f>
        <v>5434141.0674627675</v>
      </c>
      <c r="BL8" s="24">
        <f>'Intermediate calculations'!BG10*'Intermediate calculations'!BG11*Constants!$H$20</f>
        <v>5463639.9523975104</v>
      </c>
      <c r="BM8" s="24">
        <f>'Intermediate calculations'!BH10*'Intermediate calculations'!BH11*Constants!$H$20</f>
        <v>5494350.2423348911</v>
      </c>
      <c r="BN8" s="24">
        <f>'Intermediate calculations'!BI10*'Intermediate calculations'!BI11*Constants!$H$20</f>
        <v>5527176.1076966049</v>
      </c>
      <c r="BO8" s="24">
        <f>'Intermediate calculations'!BJ10*'Intermediate calculations'!BJ11*Constants!$H$20</f>
        <v>5562347.3960526353</v>
      </c>
      <c r="BP8" s="24">
        <f>'Intermediate calculations'!BK10*'Intermediate calculations'!BK11*Constants!$H$20</f>
        <v>5603114.3141085049</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5309714.7833786085</v>
      </c>
      <c r="AE9" s="24">
        <f>'Intermediate calculations'!Z10*'Intermediate calculations'!Z11*(1-Constants!$H$20)</f>
        <v>5291330.5461996719</v>
      </c>
      <c r="AF9" s="24">
        <f>'Intermediate calculations'!AA10*'Intermediate calculations'!AA11*(1-Constants!$H$20)</f>
        <v>5219937.9489423055</v>
      </c>
      <c r="AG9" s="24">
        <f>'Intermediate calculations'!AB10*'Intermediate calculations'!AB11*(1-Constants!$H$20)</f>
        <v>5116754.9423478674</v>
      </c>
      <c r="AH9" s="24">
        <f>'Intermediate calculations'!AC10*'Intermediate calculations'!AC11*(1-Constants!$H$20)</f>
        <v>4983873.0157595547</v>
      </c>
      <c r="AI9" s="24">
        <f>'Intermediate calculations'!AD10*'Intermediate calculations'!AD11*(1-Constants!$H$20)</f>
        <v>4879182.2683976153</v>
      </c>
      <c r="AJ9" s="24">
        <f>'Intermediate calculations'!AE10*'Intermediate calculations'!AE11*(1-Constants!$H$20)</f>
        <v>4780443.974575066</v>
      </c>
      <c r="AK9" s="24">
        <f>'Intermediate calculations'!AF10*'Intermediate calculations'!AF11*(1-Constants!$H$20)</f>
        <v>4680353.9082285091</v>
      </c>
      <c r="AL9" s="24">
        <f>'Intermediate calculations'!AG10*'Intermediate calculations'!AG11*(1-Constants!$H$20)</f>
        <v>4078678.4537046757</v>
      </c>
      <c r="AM9" s="24">
        <f>'Intermediate calculations'!AH10*'Intermediate calculations'!AH11*(1-Constants!$H$20)</f>
        <v>4100908.2583264858</v>
      </c>
      <c r="AN9" s="24">
        <f>'Intermediate calculations'!AI10*'Intermediate calculations'!AI11*(1-Constants!$H$20)</f>
        <v>4123090.8873672928</v>
      </c>
      <c r="AO9" s="24">
        <f>'Intermediate calculations'!AJ10*'Intermediate calculations'!AJ11*(1-Constants!$H$20)</f>
        <v>4155135.5753432792</v>
      </c>
      <c r="AP9" s="24">
        <f>'Intermediate calculations'!AK10*'Intermediate calculations'!AK11*(1-Constants!$H$20)</f>
        <v>4192967.4648086745</v>
      </c>
      <c r="AQ9" s="24">
        <f>'Intermediate calculations'!AL10*'Intermediate calculations'!AL11*(1-Constants!$H$20)</f>
        <v>4227540.1866013594</v>
      </c>
      <c r="AR9" s="24">
        <f>'Intermediate calculations'!AM10*'Intermediate calculations'!AM11*(1-Constants!$H$20)</f>
        <v>4276940.6687518489</v>
      </c>
      <c r="AS9" s="24">
        <f>'Intermediate calculations'!AN10*'Intermediate calculations'!AN11*(1-Constants!$H$20)</f>
        <v>4328488.2707918352</v>
      </c>
      <c r="AT9" s="24">
        <f>'Intermediate calculations'!AO10*'Intermediate calculations'!AO11*(1-Constants!$H$20)</f>
        <v>4384615.7905227831</v>
      </c>
      <c r="AU9" s="24">
        <f>'Intermediate calculations'!AP10*'Intermediate calculations'!AP11*(1-Constants!$H$20)</f>
        <v>4442715.1597133111</v>
      </c>
      <c r="AV9" s="24">
        <f>'Intermediate calculations'!AQ10*'Intermediate calculations'!AQ11*(1-Constants!$H$20)</f>
        <v>4477440.3088015467</v>
      </c>
      <c r="AW9" s="24">
        <f>'Intermediate calculations'!AR10*'Intermediate calculations'!AR11*(1-Constants!$H$20)</f>
        <v>4501017.3197064763</v>
      </c>
      <c r="AX9" s="24">
        <f>'Intermediate calculations'!AS10*'Intermediate calculations'!AS11*(1-Constants!$H$20)</f>
        <v>4523179.257807754</v>
      </c>
      <c r="AY9" s="24">
        <f>'Intermediate calculations'!AT10*'Intermediate calculations'!AT11*(1-Constants!$H$20)</f>
        <v>4544301.521985448</v>
      </c>
      <c r="AZ9" s="24">
        <f>'Intermediate calculations'!AU10*'Intermediate calculations'!AU11*(1-Constants!$H$20)</f>
        <v>4555326.0474298783</v>
      </c>
      <c r="BA9" s="24">
        <f>'Intermediate calculations'!AV10*'Intermediate calculations'!AV11*(1-Constants!$H$20)</f>
        <v>4569685.9430971248</v>
      </c>
      <c r="BB9" s="24">
        <f>'Intermediate calculations'!AW10*'Intermediate calculations'!AW11*(1-Constants!$H$20)</f>
        <v>4585874.374691084</v>
      </c>
      <c r="BC9" s="24">
        <f>'Intermediate calculations'!AX10*'Intermediate calculations'!AX11*(1-Constants!$H$20)</f>
        <v>4601704.9912637891</v>
      </c>
      <c r="BD9" s="24">
        <f>'Intermediate calculations'!AY10*'Intermediate calculations'!AY11*(1-Constants!$H$20)</f>
        <v>4610903.6699332669</v>
      </c>
      <c r="BE9" s="24">
        <f>'Intermediate calculations'!AZ10*'Intermediate calculations'!AZ11*(1-Constants!$H$20)</f>
        <v>4619629.7850618279</v>
      </c>
      <c r="BF9" s="24">
        <f>'Intermediate calculations'!BA10*'Intermediate calculations'!BA11*(1-Constants!$H$20)</f>
        <v>4631114.4766341699</v>
      </c>
      <c r="BG9" s="24">
        <f>'Intermediate calculations'!BB10*'Intermediate calculations'!BB11*(1-Constants!$H$20)</f>
        <v>4666830.9993794868</v>
      </c>
      <c r="BH9" s="24">
        <f>'Intermediate calculations'!BC10*'Intermediate calculations'!BC11*(1-Constants!$H$20)</f>
        <v>4703446.8644695366</v>
      </c>
      <c r="BI9" s="24">
        <f>'Intermediate calculations'!BD10*'Intermediate calculations'!BD11*(1-Constants!$H$20)</f>
        <v>4740940.3495151559</v>
      </c>
      <c r="BJ9" s="24">
        <f>'Intermediate calculations'!BE10*'Intermediate calculations'!BE11*(1-Constants!$H$20)</f>
        <v>4779107.4995613042</v>
      </c>
      <c r="BK9" s="24">
        <f>'Intermediate calculations'!BF10*'Intermediate calculations'!BF11*(1-Constants!$H$20)</f>
        <v>4818955.2862405675</v>
      </c>
      <c r="BL9" s="24">
        <f>'Intermediate calculations'!BG10*'Intermediate calculations'!BG11*(1-Constants!$H$20)</f>
        <v>4845114.6747676022</v>
      </c>
      <c r="BM9" s="24">
        <f>'Intermediate calculations'!BH10*'Intermediate calculations'!BH11*(1-Constants!$H$20)</f>
        <v>4872348.3281082995</v>
      </c>
      <c r="BN9" s="24">
        <f>'Intermediate calculations'!BI10*'Intermediate calculations'!BI11*(1-Constants!$H$20)</f>
        <v>4901458.0577686867</v>
      </c>
      <c r="BO9" s="24">
        <f>'Intermediate calculations'!BJ10*'Intermediate calculations'!BJ11*(1-Constants!$H$20)</f>
        <v>4932647.6908391295</v>
      </c>
      <c r="BP9" s="24">
        <f>'Intermediate calculations'!BK10*'Intermediate calculations'!BK11*(1-Constants!$H$20)</f>
        <v>4968799.486096221</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543250.00441976252</v>
      </c>
      <c r="AE10" s="24">
        <f>(((('Intermediate calculations'!Z9/('Intermediate calculations'!Z64+0.27))*ttokg)/Constants!$H$21)/(365/'Intermediate calculations'!Z65))</f>
        <v>564433.73791882279</v>
      </c>
      <c r="AF10" s="24">
        <f>(((('Intermediate calculations'!AA9/('Intermediate calculations'!AA64+0.27))*ttokg)/Constants!$H$21)/(365/'Intermediate calculations'!AA65))</f>
        <v>580222.57036186068</v>
      </c>
      <c r="AG10" s="24">
        <f>(((('Intermediate calculations'!AB9/('Intermediate calculations'!AB64+0.27))*ttokg)/Constants!$H$21)/(365/'Intermediate calculations'!AB65))</f>
        <v>592389.42988697055</v>
      </c>
      <c r="AH10" s="24">
        <f>(((('Intermediate calculations'!AC9/('Intermediate calculations'!AC64+0.27))*ttokg)/Constants!$H$21)/(365/'Intermediate calculations'!AC65))</f>
        <v>600759.26606811455</v>
      </c>
      <c r="AI10" s="24">
        <f>(((('Intermediate calculations'!AD9/('Intermediate calculations'!AD64+0.27))*ttokg)/Constants!$H$21)/(365/'Intermediate calculations'!AD65))</f>
        <v>612166.88822939282</v>
      </c>
      <c r="AJ10" s="24">
        <f>(((('Intermediate calculations'!AE9/('Intermediate calculations'!AE64+0.27))*ttokg)/Constants!$H$21)/(365/'Intermediate calculations'!AE65))</f>
        <v>624132.0210710509</v>
      </c>
      <c r="AK10" s="24">
        <f>(((('Intermediate calculations'!AF9/('Intermediate calculations'!AF64+0.27))*ttokg)/Constants!$H$21)/(365/'Intermediate calculations'!AF65))</f>
        <v>635760.50779393956</v>
      </c>
      <c r="AL10" s="24">
        <f>(((('Intermediate calculations'!AG9/('Intermediate calculations'!AG64+0.27))*ttokg)/Constants!$H$21)/(365/'Intermediate calculations'!AG65))</f>
        <v>576348.28895457624</v>
      </c>
      <c r="AM10" s="24">
        <f>(((('Intermediate calculations'!AH9/('Intermediate calculations'!AH64+0.27))*ttokg)/Constants!$H$21)/(365/'Intermediate calculations'!AH65))</f>
        <v>593375.50596370012</v>
      </c>
      <c r="AN10" s="24">
        <f>(((('Intermediate calculations'!AI9/('Intermediate calculations'!AI64+0.27))*ttokg)/Constants!$H$21)/(365/'Intermediate calculations'!AI65))</f>
        <v>610684.66203563183</v>
      </c>
      <c r="AO10" s="24">
        <f>(((('Intermediate calculations'!AJ9/('Intermediate calculations'!AJ64+0.27))*ttokg)/Constants!$H$21)/(365/'Intermediate calculations'!AJ65))</f>
        <v>629791.06225503364</v>
      </c>
      <c r="AP10" s="24">
        <f>(((('Intermediate calculations'!AK9/('Intermediate calculations'!AK64+0.27))*ttokg)/Constants!$H$21)/(365/'Intermediate calculations'!AK65))</f>
        <v>650179.85526113049</v>
      </c>
      <c r="AQ10" s="24">
        <f>(((('Intermediate calculations'!AL9/('Intermediate calculations'!AL64+0.27))*ttokg)/Constants!$H$21)/(365/'Intermediate calculations'!AL65))</f>
        <v>670492.36296694377</v>
      </c>
      <c r="AR10" s="24">
        <f>(((('Intermediate calculations'!AM9/('Intermediate calculations'!AM64+0.27))*ttokg)/Constants!$H$21)/(365/'Intermediate calculations'!AM65))</f>
        <v>693642.41226876387</v>
      </c>
      <c r="AS10" s="24">
        <f>(((('Intermediate calculations'!AN9/('Intermediate calculations'!AN64+0.27))*ttokg)/Constants!$H$21)/(365/'Intermediate calculations'!AN65))</f>
        <v>717703.94163416652</v>
      </c>
      <c r="AT10" s="24">
        <f>(((('Intermediate calculations'!AO9/('Intermediate calculations'!AO64+0.27))*ttokg)/Constants!$H$21)/(365/'Intermediate calculations'!AO65))</f>
        <v>743130.44317564508</v>
      </c>
      <c r="AU10" s="24">
        <f>(((('Intermediate calculations'!AP9/('Intermediate calculations'!AP64+0.27))*ttokg)/Constants!$H$21)/(365/'Intermediate calculations'!AP65))</f>
        <v>769539.55096418713</v>
      </c>
      <c r="AV10" s="24">
        <f>(((('Intermediate calculations'!AQ9/('Intermediate calculations'!AQ64+0.27))*ttokg)/Constants!$H$21)/(365/'Intermediate calculations'!AQ65))</f>
        <v>792486.81617263355</v>
      </c>
      <c r="AW10" s="24">
        <f>(((('Intermediate calculations'!AR9/('Intermediate calculations'!AR64+0.27))*ttokg)/Constants!$H$21)/(365/'Intermediate calculations'!AR65))</f>
        <v>822986.31568811066</v>
      </c>
      <c r="AX10" s="24">
        <f>(((('Intermediate calculations'!AS9/('Intermediate calculations'!AS64+0.27))*ttokg)/Constants!$H$21)/(365/'Intermediate calculations'!AS65))</f>
        <v>854422.27248885622</v>
      </c>
      <c r="AY10" s="24">
        <f>(((('Intermediate calculations'!AT9/('Intermediate calculations'!AT64+0.27))*ttokg)/Constants!$H$21)/(365/'Intermediate calculations'!AT65))</f>
        <v>886908.45157181891</v>
      </c>
      <c r="AZ10" s="24">
        <f>(((('Intermediate calculations'!AU9/('Intermediate calculations'!AU64+0.27))*ttokg)/Constants!$H$21)/(365/'Intermediate calculations'!AU65))</f>
        <v>918668.61008519458</v>
      </c>
      <c r="BA10" s="24">
        <f>(((('Intermediate calculations'!AV9/('Intermediate calculations'!AV64+0.27))*ttokg)/Constants!$H$21)/(365/'Intermediate calculations'!AV65))</f>
        <v>952373.10802977742</v>
      </c>
      <c r="BB10" s="24">
        <f>(((('Intermediate calculations'!AW9/('Intermediate calculations'!AW64+0.27))*ttokg)/Constants!$H$21)/(365/'Intermediate calculations'!AW65))</f>
        <v>987840.00743851019</v>
      </c>
      <c r="BC10" s="24">
        <f>(((('Intermediate calculations'!AX9/('Intermediate calculations'!AX64+0.27))*ttokg)/Constants!$H$21)/(365/'Intermediate calculations'!AX65))</f>
        <v>1024702.9867868837</v>
      </c>
      <c r="BD10" s="24">
        <f>(((('Intermediate calculations'!AY9/('Intermediate calculations'!AY64+0.27))*ttokg)/Constants!$H$21)/(365/'Intermediate calculations'!AY65))</f>
        <v>1061597.6950776922</v>
      </c>
      <c r="BE10" s="24">
        <f>(((('Intermediate calculations'!AZ9/('Intermediate calculations'!AZ64+0.27))*ttokg)/Constants!$H$21)/(365/'Intermediate calculations'!AZ65))</f>
        <v>1099929.0023218819</v>
      </c>
      <c r="BF10" s="24">
        <f>(((('Intermediate calculations'!BA9/('Intermediate calculations'!BA64+0.27))*ttokg)/Constants!$H$21)/(365/'Intermediate calculations'!BA65))</f>
        <v>1140576.8624380969</v>
      </c>
      <c r="BG10" s="24">
        <f>(((('Intermediate calculations'!BB9/('Intermediate calculations'!BB64+0.27))*ttokg)/Constants!$H$21)/(365/'Intermediate calculations'!BB65))</f>
        <v>1181678.5447698513</v>
      </c>
      <c r="BH10" s="24">
        <f>(((('Intermediate calculations'!BC9/('Intermediate calculations'!BC64+0.27))*ttokg)/Constants!$H$21)/(365/'Intermediate calculations'!BC65))</f>
        <v>1224540.5725678352</v>
      </c>
      <c r="BI10" s="24">
        <f>(((('Intermediate calculations'!BD9/('Intermediate calculations'!BD64+0.27))*ttokg)/Constants!$H$21)/(365/'Intermediate calculations'!BD65))</f>
        <v>1269252.0609870648</v>
      </c>
      <c r="BJ10" s="24">
        <f>(((('Intermediate calculations'!BE9/('Intermediate calculations'!BE64+0.27))*ttokg)/Constants!$H$21)/(365/'Intermediate calculations'!BE65))</f>
        <v>1315857.3284372317</v>
      </c>
      <c r="BK10" s="24">
        <f>(((('Intermediate calculations'!BF9/('Intermediate calculations'!BF64+0.27))*ttokg)/Constants!$H$21)/(365/'Intermediate calculations'!BF65))</f>
        <v>1364743.7200495065</v>
      </c>
      <c r="BL10" s="24">
        <f>(((('Intermediate calculations'!BG9/('Intermediate calculations'!BG64+0.27))*ttokg)/Constants!$H$21)/(365/'Intermediate calculations'!BG65))</f>
        <v>1411567.117467283</v>
      </c>
      <c r="BM10" s="24">
        <f>(((('Intermediate calculations'!BH9/('Intermediate calculations'!BH64+0.27))*ttokg)/Constants!$H$21)/(365/'Intermediate calculations'!BH65))</f>
        <v>1460507.1182750007</v>
      </c>
      <c r="BN10" s="24">
        <f>(((('Intermediate calculations'!BI9/('Intermediate calculations'!BI64+0.27))*ttokg)/Constants!$H$21)/(365/'Intermediate calculations'!BI65))</f>
        <v>1511933.805161071</v>
      </c>
      <c r="BO10" s="24">
        <f>(((('Intermediate calculations'!BJ9/('Intermediate calculations'!BJ64+0.27))*ttokg)/Constants!$H$21)/(365/'Intermediate calculations'!BJ65))</f>
        <v>1566064.8741702167</v>
      </c>
      <c r="BP10" s="24">
        <f>(((('Intermediate calculations'!BK9/('Intermediate calculations'!BK64+0.27))*ttokg)/Constants!$H$21)/(365/'Intermediate calculations'!BK65))</f>
        <v>1624011.9394208249</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19017886.886164535</v>
      </c>
      <c r="AE11" s="24">
        <f>('Intermediate calculations'!Z27*'Intermediate calculations'!Z28)*Constants!$H$22</f>
        <v>19028580.462535448</v>
      </c>
      <c r="AF11" s="24">
        <f>('Intermediate calculations'!AA27*'Intermediate calculations'!AA28)*Constants!$H$22</f>
        <v>19051898.869304702</v>
      </c>
      <c r="AG11" s="24">
        <f>('Intermediate calculations'!AB27*'Intermediate calculations'!AB28)*Constants!$H$22</f>
        <v>19087391.962582346</v>
      </c>
      <c r="AH11" s="24">
        <f>('Intermediate calculations'!AC27*'Intermediate calculations'!AC28)*Constants!$H$22</f>
        <v>19134417.208459653</v>
      </c>
      <c r="AI11" s="24">
        <f>('Intermediate calculations'!AD27*'Intermediate calculations'!AD28)*Constants!$H$22</f>
        <v>19193689.742473558</v>
      </c>
      <c r="AJ11" s="24">
        <f>('Intermediate calculations'!AE27*'Intermediate calculations'!AE28)*Constants!$H$22</f>
        <v>19259659.332906354</v>
      </c>
      <c r="AK11" s="24">
        <f>('Intermediate calculations'!AF27*'Intermediate calculations'!AF28)*Constants!$H$22</f>
        <v>19332270.067383565</v>
      </c>
      <c r="AL11" s="24">
        <f>('Intermediate calculations'!AG27*'Intermediate calculations'!AG28)*Constants!$H$22</f>
        <v>19399341.047956262</v>
      </c>
      <c r="AM11" s="24">
        <f>('Intermediate calculations'!AH27*'Intermediate calculations'!AH28)*Constants!$H$22</f>
        <v>19449649.324653458</v>
      </c>
      <c r="AN11" s="24">
        <f>('Intermediate calculations'!AI27*'Intermediate calculations'!AI28)*Constants!$H$22</f>
        <v>19493263.456492335</v>
      </c>
      <c r="AO11" s="24">
        <f>('Intermediate calculations'!AJ27*'Intermediate calculations'!AJ28)*Constants!$H$22</f>
        <v>19529913.002346002</v>
      </c>
      <c r="AP11" s="24">
        <f>('Intermediate calculations'!AK27*'Intermediate calculations'!AK28)*Constants!$H$22</f>
        <v>19566712.597141467</v>
      </c>
      <c r="AQ11" s="24">
        <f>('Intermediate calculations'!AL27*'Intermediate calculations'!AL28)*Constants!$H$22</f>
        <v>19603140.724230718</v>
      </c>
      <c r="AR11" s="24">
        <f>('Intermediate calculations'!AM27*'Intermediate calculations'!AM28)*Constants!$H$22</f>
        <v>19639385.989276752</v>
      </c>
      <c r="AS11" s="24">
        <f>('Intermediate calculations'!AN27*'Intermediate calculations'!AN28)*Constants!$H$22</f>
        <v>19674882.272952538</v>
      </c>
      <c r="AT11" s="24">
        <f>('Intermediate calculations'!AO27*'Intermediate calculations'!AO28)*Constants!$H$22</f>
        <v>19709464.391230665</v>
      </c>
      <c r="AU11" s="24">
        <f>('Intermediate calculations'!AP27*'Intermediate calculations'!AP28)*Constants!$H$22</f>
        <v>19743789.269477766</v>
      </c>
      <c r="AV11" s="24">
        <f>('Intermediate calculations'!AQ27*'Intermediate calculations'!AQ28)*Constants!$H$22</f>
        <v>19776982.119629279</v>
      </c>
      <c r="AW11" s="24">
        <f>('Intermediate calculations'!AR27*'Intermediate calculations'!AR28)*Constants!$H$22</f>
        <v>19810235.127710715</v>
      </c>
      <c r="AX11" s="24">
        <f>('Intermediate calculations'!AS27*'Intermediate calculations'!AS28)*Constants!$H$22</f>
        <v>19842669.585189115</v>
      </c>
      <c r="AY11" s="24">
        <f>('Intermediate calculations'!AT27*'Intermediate calculations'!AT28)*Constants!$H$22</f>
        <v>19874147.7400846</v>
      </c>
      <c r="AZ11" s="24">
        <f>('Intermediate calculations'!AU27*'Intermediate calculations'!AU28)*Constants!$H$22</f>
        <v>19904527.727844421</v>
      </c>
      <c r="BA11" s="24">
        <f>('Intermediate calculations'!AV27*'Intermediate calculations'!AV28)*Constants!$H$22</f>
        <v>19934075.496803515</v>
      </c>
      <c r="BB11" s="24">
        <f>('Intermediate calculations'!AW27*'Intermediate calculations'!AW28)*Constants!$H$22</f>
        <v>19962635.397150084</v>
      </c>
      <c r="BC11" s="24">
        <f>('Intermediate calculations'!AX27*'Intermediate calculations'!AX28)*Constants!$H$22</f>
        <v>19990033.669299141</v>
      </c>
      <c r="BD11" s="24">
        <f>('Intermediate calculations'!AY27*'Intermediate calculations'!AY28)*Constants!$H$22</f>
        <v>20015962.771062396</v>
      </c>
      <c r="BE11" s="24">
        <f>('Intermediate calculations'!AZ27*'Intermediate calculations'!AZ28)*Constants!$H$22</f>
        <v>20040802.948036924</v>
      </c>
      <c r="BF11" s="24">
        <f>('Intermediate calculations'!BA27*'Intermediate calculations'!BA28)*Constants!$H$22</f>
        <v>20064579.902239062</v>
      </c>
      <c r="BG11" s="24">
        <f>('Intermediate calculations'!BB27*'Intermediate calculations'!BB28)*Constants!$H$22</f>
        <v>20087143.53541632</v>
      </c>
      <c r="BH11" s="24">
        <f>('Intermediate calculations'!BC27*'Intermediate calculations'!BC28)*Constants!$H$22</f>
        <v>20108395.115906652</v>
      </c>
      <c r="BI11" s="24">
        <f>('Intermediate calculations'!BD27*'Intermediate calculations'!BD28)*Constants!$H$22</f>
        <v>20128263.548060253</v>
      </c>
      <c r="BJ11" s="24">
        <f>('Intermediate calculations'!BE27*'Intermediate calculations'!BE28)*Constants!$H$22</f>
        <v>20146687.292458899</v>
      </c>
      <c r="BK11" s="24">
        <f>('Intermediate calculations'!BF27*'Intermediate calculations'!BF28)*Constants!$H$22</f>
        <v>20163643.908253353</v>
      </c>
      <c r="BL11" s="24">
        <f>('Intermediate calculations'!BG27*'Intermediate calculations'!BG28)*Constants!$H$22</f>
        <v>20178477.485123105</v>
      </c>
      <c r="BM11" s="24">
        <f>('Intermediate calculations'!BH27*'Intermediate calculations'!BH28)*Constants!$H$22</f>
        <v>20191690.144949637</v>
      </c>
      <c r="BN11" s="24">
        <f>('Intermediate calculations'!BI27*'Intermediate calculations'!BI28)*Constants!$H$22</f>
        <v>20203266.962794535</v>
      </c>
      <c r="BO11" s="24">
        <f>('Intermediate calculations'!BJ27*'Intermediate calculations'!BJ28)*Constants!$H$22</f>
        <v>20213137.202554632</v>
      </c>
      <c r="BP11" s="24">
        <f>('Intermediate calculations'!BK27*'Intermediate calculations'!BK28)*Constants!$H$22</f>
        <v>20221387.623158179</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2841753.2128751604</v>
      </c>
      <c r="AE12" s="24">
        <f>('Intermediate calculations'!Z27*'Intermediate calculations'!Z28)*(1-Constants!$H$22)</f>
        <v>2843351.1035972508</v>
      </c>
      <c r="AF12" s="24">
        <f>('Intermediate calculations'!AA27*'Intermediate calculations'!AA28)*(1-Constants!$H$22)</f>
        <v>2846835.4632294378</v>
      </c>
      <c r="AG12" s="24">
        <f>('Intermediate calculations'!AB27*'Intermediate calculations'!AB28)*(1-Constants!$H$22)</f>
        <v>2852139.0288916151</v>
      </c>
      <c r="AH12" s="24">
        <f>('Intermediate calculations'!AC27*'Intermediate calculations'!AC28)*(1-Constants!$H$22)</f>
        <v>2859165.789769833</v>
      </c>
      <c r="AI12" s="24">
        <f>('Intermediate calculations'!AD27*'Intermediate calculations'!AD28)*(1-Constants!$H$22)</f>
        <v>2868022.6051971982</v>
      </c>
      <c r="AJ12" s="24">
        <f>('Intermediate calculations'!AE27*'Intermediate calculations'!AE28)*(1-Constants!$H$22)</f>
        <v>2877880.1302043977</v>
      </c>
      <c r="AK12" s="24">
        <f>('Intermediate calculations'!AF27*'Intermediate calculations'!AF28)*(1-Constants!$H$22)</f>
        <v>2888730.0100688087</v>
      </c>
      <c r="AL12" s="24">
        <f>('Intermediate calculations'!AG27*'Intermediate calculations'!AG28)*(1-Constants!$H$22)</f>
        <v>2898752.110614154</v>
      </c>
      <c r="AM12" s="24">
        <f>('Intermediate calculations'!AH27*'Intermediate calculations'!AH28)*(1-Constants!$H$22)</f>
        <v>2906269.4393160339</v>
      </c>
      <c r="AN12" s="24">
        <f>('Intermediate calculations'!AI27*'Intermediate calculations'!AI28)*(1-Constants!$H$22)</f>
        <v>2912786.4934988548</v>
      </c>
      <c r="AO12" s="24">
        <f>('Intermediate calculations'!AJ27*'Intermediate calculations'!AJ28)*(1-Constants!$H$22)</f>
        <v>2918262.8624195172</v>
      </c>
      <c r="AP12" s="24">
        <f>('Intermediate calculations'!AK27*'Intermediate calculations'!AK28)*(1-Constants!$H$22)</f>
        <v>2923761.6524464265</v>
      </c>
      <c r="AQ12" s="24">
        <f>('Intermediate calculations'!AL27*'Intermediate calculations'!AL28)*(1-Constants!$H$22)</f>
        <v>2929204.9358045901</v>
      </c>
      <c r="AR12" s="24">
        <f>('Intermediate calculations'!AM27*'Intermediate calculations'!AM28)*(1-Constants!$H$22)</f>
        <v>2934620.8949493999</v>
      </c>
      <c r="AS12" s="24">
        <f>('Intermediate calculations'!AN27*'Intermediate calculations'!AN28)*(1-Constants!$H$22)</f>
        <v>2939924.9373377352</v>
      </c>
      <c r="AT12" s="24">
        <f>('Intermediate calculations'!AO27*'Intermediate calculations'!AO28)*(1-Constants!$H$22)</f>
        <v>2945092.3802988352</v>
      </c>
      <c r="AU12" s="24">
        <f>('Intermediate calculations'!AP27*'Intermediate calculations'!AP28)*(1-Constants!$H$22)</f>
        <v>2950221.3850943786</v>
      </c>
      <c r="AV12" s="24">
        <f>('Intermediate calculations'!AQ27*'Intermediate calculations'!AQ28)*(1-Constants!$H$22)</f>
        <v>2955181.2362664444</v>
      </c>
      <c r="AW12" s="24">
        <f>('Intermediate calculations'!AR27*'Intermediate calculations'!AR28)*(1-Constants!$H$22)</f>
        <v>2960150.0765544744</v>
      </c>
      <c r="AX12" s="24">
        <f>('Intermediate calculations'!AS27*'Intermediate calculations'!AS28)*(1-Constants!$H$22)</f>
        <v>2964996.6046834309</v>
      </c>
      <c r="AY12" s="24">
        <f>('Intermediate calculations'!AT27*'Intermediate calculations'!AT28)*(1-Constants!$H$22)</f>
        <v>2969700.2370241359</v>
      </c>
      <c r="AZ12" s="24">
        <f>('Intermediate calculations'!AU27*'Intermediate calculations'!AU28)*(1-Constants!$H$22)</f>
        <v>2974239.7754250285</v>
      </c>
      <c r="BA12" s="24">
        <f>('Intermediate calculations'!AV27*'Intermediate calculations'!AV28)*(1-Constants!$H$22)</f>
        <v>2978654.9592924793</v>
      </c>
      <c r="BB12" s="24">
        <f>('Intermediate calculations'!AW27*'Intermediate calculations'!AW28)*(1-Constants!$H$22)</f>
        <v>2982922.5306086335</v>
      </c>
      <c r="BC12" s="24">
        <f>('Intermediate calculations'!AX27*'Intermediate calculations'!AX28)*(1-Constants!$H$22)</f>
        <v>2987016.5252975724</v>
      </c>
      <c r="BD12" s="24">
        <f>('Intermediate calculations'!AY27*'Intermediate calculations'!AY28)*(1-Constants!$H$22)</f>
        <v>2990890.9887794391</v>
      </c>
      <c r="BE12" s="24">
        <f>('Intermediate calculations'!AZ27*'Intermediate calculations'!AZ28)*(1-Constants!$H$22)</f>
        <v>2994602.7393618389</v>
      </c>
      <c r="BF12" s="24">
        <f>('Intermediate calculations'!BA27*'Intermediate calculations'!BA28)*(1-Constants!$H$22)</f>
        <v>2998155.6175759519</v>
      </c>
      <c r="BG12" s="24">
        <f>('Intermediate calculations'!BB27*'Intermediate calculations'!BB28)*(1-Constants!$H$22)</f>
        <v>3001527.194947266</v>
      </c>
      <c r="BH12" s="24">
        <f>('Intermediate calculations'!BC27*'Intermediate calculations'!BC28)*(1-Constants!$H$22)</f>
        <v>3004702.7184688104</v>
      </c>
      <c r="BI12" s="24">
        <f>('Intermediate calculations'!BD27*'Intermediate calculations'!BD28)*(1-Constants!$H$22)</f>
        <v>3007671.5646526818</v>
      </c>
      <c r="BJ12" s="24">
        <f>('Intermediate calculations'!BE27*'Intermediate calculations'!BE28)*(1-Constants!$H$22)</f>
        <v>3010424.5379536292</v>
      </c>
      <c r="BK12" s="24">
        <f>('Intermediate calculations'!BF27*'Intermediate calculations'!BF28)*(1-Constants!$H$22)</f>
        <v>3012958.2851413055</v>
      </c>
      <c r="BL12" s="24">
        <f>('Intermediate calculations'!BG27*'Intermediate calculations'!BG28)*(1-Constants!$H$22)</f>
        <v>3015174.7966275904</v>
      </c>
      <c r="BM12" s="24">
        <f>('Intermediate calculations'!BH27*'Intermediate calculations'!BH28)*(1-Constants!$H$22)</f>
        <v>3017149.1021189112</v>
      </c>
      <c r="BN12" s="24">
        <f>('Intermediate calculations'!BI27*'Intermediate calculations'!BI28)*(1-Constants!$H$22)</f>
        <v>3018878.9714520569</v>
      </c>
      <c r="BO12" s="24">
        <f>('Intermediate calculations'!BJ27*'Intermediate calculations'!BJ28)*(1-Constants!$H$22)</f>
        <v>3020353.8348644855</v>
      </c>
      <c r="BP12" s="24">
        <f>('Intermediate calculations'!BK27*'Intermediate calculations'!BK28)*(1-Constants!$H$22)</f>
        <v>3021586.6563339806</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2067944.2538765499</v>
      </c>
      <c r="AE13" s="24">
        <f>'Intermediate calculations'!Z22*'Intermediate calculations'!Z25*Constants!$H$23</f>
        <v>2073391.3760552306</v>
      </c>
      <c r="AF13" s="24">
        <f>'Intermediate calculations'!AA22*'Intermediate calculations'!AA25*Constants!$H$23</f>
        <v>2080590.0425389041</v>
      </c>
      <c r="AG13" s="24">
        <f>'Intermediate calculations'!AB22*'Intermediate calculations'!AB25*Constants!$H$23</f>
        <v>2089495.5706017145</v>
      </c>
      <c r="AH13" s="24">
        <f>'Intermediate calculations'!AC22*'Intermediate calculations'!AC25*Constants!$H$23</f>
        <v>2100023.9447442335</v>
      </c>
      <c r="AI13" s="24">
        <f>'Intermediate calculations'!AD22*'Intermediate calculations'!AD25*Constants!$H$23</f>
        <v>2112317.3619215884</v>
      </c>
      <c r="AJ13" s="24">
        <f>'Intermediate calculations'!AE22*'Intermediate calculations'!AE25*Constants!$H$23</f>
        <v>2125450.1090925708</v>
      </c>
      <c r="AK13" s="24">
        <f>'Intermediate calculations'!AF22*'Intermediate calculations'!AF25*Constants!$H$23</f>
        <v>2139431.8642980326</v>
      </c>
      <c r="AL13" s="24">
        <f>'Intermediate calculations'!AG22*'Intermediate calculations'!AG25*Constants!$H$23</f>
        <v>2152225.1414373829</v>
      </c>
      <c r="AM13" s="24">
        <f>'Intermediate calculations'!AH22*'Intermediate calculations'!AH25*Constants!$H$23</f>
        <v>2161972.0810058173</v>
      </c>
      <c r="AN13" s="24">
        <f>'Intermediate calculations'!AI22*'Intermediate calculations'!AI25*Constants!$H$23</f>
        <v>2170401.4087234666</v>
      </c>
      <c r="AO13" s="24">
        <f>'Intermediate calculations'!AJ22*'Intermediate calculations'!AJ25*Constants!$H$23</f>
        <v>2177492.0775829772</v>
      </c>
      <c r="AP13" s="24">
        <f>'Intermediate calculations'!AK22*'Intermediate calculations'!AK25*Constants!$H$23</f>
        <v>2184453.6377200359</v>
      </c>
      <c r="AQ13" s="24">
        <f>'Intermediate calculations'!AL22*'Intermediate calculations'!AL25*Constants!$H$23</f>
        <v>2191211.0605747444</v>
      </c>
      <c r="AR13" s="24">
        <f>'Intermediate calculations'!AM22*'Intermediate calculations'!AM25*Constants!$H$23</f>
        <v>2197806.7474350603</v>
      </c>
      <c r="AS13" s="24">
        <f>'Intermediate calculations'!AN22*'Intermediate calculations'!AN25*Constants!$H$23</f>
        <v>2204156.5566310859</v>
      </c>
      <c r="AT13" s="24">
        <f>'Intermediate calculations'!AO22*'Intermediate calculations'!AO25*Constants!$H$23</f>
        <v>2210242.4765420649</v>
      </c>
      <c r="AU13" s="24">
        <f>'Intermediate calculations'!AP22*'Intermediate calculations'!AP25*Constants!$H$23</f>
        <v>2216181.5017097364</v>
      </c>
      <c r="AV13" s="24">
        <f>'Intermediate calculations'!AQ22*'Intermediate calculations'!AQ25*Constants!$H$23</f>
        <v>2221836.6854874608</v>
      </c>
      <c r="AW13" s="24">
        <f>'Intermediate calculations'!AR22*'Intermediate calculations'!AR25*Constants!$H$23</f>
        <v>2227411.2844136837</v>
      </c>
      <c r="AX13" s="24">
        <f>'Intermediate calculations'!AS22*'Intermediate calculations'!AS25*Constants!$H$23</f>
        <v>2232766.7143431758</v>
      </c>
      <c r="AY13" s="24">
        <f>'Intermediate calculations'!AT22*'Intermediate calculations'!AT25*Constants!$H$23</f>
        <v>2237886.3147216709</v>
      </c>
      <c r="AZ13" s="24">
        <f>'Intermediate calculations'!AU22*'Intermediate calculations'!AU25*Constants!$H$23</f>
        <v>2242752.4531042855</v>
      </c>
      <c r="BA13" s="24">
        <f>'Intermediate calculations'!AV22*'Intermediate calculations'!AV25*Constants!$H$23</f>
        <v>2247413.7337948275</v>
      </c>
      <c r="BB13" s="24">
        <f>'Intermediate calculations'!AW22*'Intermediate calculations'!AW25*Constants!$H$23</f>
        <v>2251849.4381182659</v>
      </c>
      <c r="BC13" s="24">
        <f>'Intermediate calculations'!AX22*'Intermediate calculations'!AX25*Constants!$H$23</f>
        <v>2256035.7555385819</v>
      </c>
      <c r="BD13" s="24">
        <f>'Intermediate calculations'!AY22*'Intermediate calculations'!AY25*Constants!$H$23</f>
        <v>2259927.0842972388</v>
      </c>
      <c r="BE13" s="24">
        <f>'Intermediate calculations'!AZ22*'Intermediate calculations'!AZ25*Constants!$H$23</f>
        <v>2263589.2015573266</v>
      </c>
      <c r="BF13" s="24">
        <f>'Intermediate calculations'!BA22*'Intermediate calculations'!BA25*Constants!$H$23</f>
        <v>2267029.9056316344</v>
      </c>
      <c r="BG13" s="24">
        <f>'Intermediate calculations'!BB22*'Intermediate calculations'!BB25*Constants!$H$23</f>
        <v>2270228.3859870187</v>
      </c>
      <c r="BH13" s="24">
        <f>'Intermediate calculations'!BC22*'Intermediate calculations'!BC25*Constants!$H$23</f>
        <v>2273172.0593752367</v>
      </c>
      <c r="BI13" s="24">
        <f>'Intermediate calculations'!BD22*'Intermediate calculations'!BD25*Constants!$H$23</f>
        <v>2275852.697848245</v>
      </c>
      <c r="BJ13" s="24">
        <f>'Intermediate calculations'!BE22*'Intermediate calculations'!BE25*Constants!$H$23</f>
        <v>2278263.5036265794</v>
      </c>
      <c r="BK13" s="24">
        <f>'Intermediate calculations'!BF22*'Intermediate calculations'!BF25*Constants!$H$23</f>
        <v>2280403.8399945628</v>
      </c>
      <c r="BL13" s="24">
        <f>'Intermediate calculations'!BG22*'Intermediate calculations'!BG25*Constants!$H$23</f>
        <v>2282171.6559113283</v>
      </c>
      <c r="BM13" s="24">
        <f>'Intermediate calculations'!BH22*'Intermediate calculations'!BH25*Constants!$H$23</f>
        <v>2283650.295309931</v>
      </c>
      <c r="BN13" s="24">
        <f>'Intermediate calculations'!BI22*'Intermediate calculations'!BI25*Constants!$H$23</f>
        <v>2284840.0384926959</v>
      </c>
      <c r="BO13" s="24">
        <f>'Intermediate calculations'!BJ22*'Intermediate calculations'!BJ25*Constants!$H$23</f>
        <v>2285732.1766073625</v>
      </c>
      <c r="BP13" s="24">
        <f>'Intermediate calculations'!BK22*'Intermediate calculations'!BK25*Constants!$H$23</f>
        <v>2286342.9768926995</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4014244.728113302</v>
      </c>
      <c r="AE14" s="24">
        <f>'Intermediate calculations'!Z22*'Intermediate calculations'!Z25*(1-Constants!$H$23)</f>
        <v>4024818.5535189766</v>
      </c>
      <c r="AF14" s="24">
        <f>'Intermediate calculations'!AA22*'Intermediate calculations'!AA25*(1-Constants!$H$23)</f>
        <v>4038792.4355166955</v>
      </c>
      <c r="AG14" s="24">
        <f>'Intermediate calculations'!AB22*'Intermediate calculations'!AB25*(1-Constants!$H$23)</f>
        <v>4056079.6370503865</v>
      </c>
      <c r="AH14" s="24">
        <f>'Intermediate calculations'!AC22*'Intermediate calculations'!AC25*(1-Constants!$H$23)</f>
        <v>4076517.069209394</v>
      </c>
      <c r="AI14" s="24">
        <f>'Intermediate calculations'!AD22*'Intermediate calculations'!AD25*(1-Constants!$H$23)</f>
        <v>4100380.7613772005</v>
      </c>
      <c r="AJ14" s="24">
        <f>'Intermediate calculations'!AE22*'Intermediate calculations'!AE25*(1-Constants!$H$23)</f>
        <v>4125873.7411796954</v>
      </c>
      <c r="AK14" s="24">
        <f>'Intermediate calculations'!AF22*'Intermediate calculations'!AF25*(1-Constants!$H$23)</f>
        <v>4153014.7954020626</v>
      </c>
      <c r="AL14" s="24">
        <f>'Intermediate calculations'!AG22*'Intermediate calculations'!AG25*(1-Constants!$H$23)</f>
        <v>4177848.8039666833</v>
      </c>
      <c r="AM14" s="24">
        <f>'Intermediate calculations'!AH22*'Intermediate calculations'!AH25*(1-Constants!$H$23)</f>
        <v>4196769.3337171739</v>
      </c>
      <c r="AN14" s="24">
        <f>'Intermediate calculations'!AI22*'Intermediate calculations'!AI25*(1-Constants!$H$23)</f>
        <v>4213132.1463455521</v>
      </c>
      <c r="AO14" s="24">
        <f>'Intermediate calculations'!AJ22*'Intermediate calculations'!AJ25*(1-Constants!$H$23)</f>
        <v>4226896.385896367</v>
      </c>
      <c r="AP14" s="24">
        <f>'Intermediate calculations'!AK22*'Intermediate calculations'!AK25*(1-Constants!$H$23)</f>
        <v>4240410.00263301</v>
      </c>
      <c r="AQ14" s="24">
        <f>'Intermediate calculations'!AL22*'Intermediate calculations'!AL25*(1-Constants!$H$23)</f>
        <v>4253527.3528803848</v>
      </c>
      <c r="AR14" s="24">
        <f>'Intermediate calculations'!AM22*'Intermediate calculations'!AM25*(1-Constants!$H$23)</f>
        <v>4266330.7450209986</v>
      </c>
      <c r="AS14" s="24">
        <f>'Intermediate calculations'!AN22*'Intermediate calculations'!AN25*(1-Constants!$H$23)</f>
        <v>4278656.8452250483</v>
      </c>
      <c r="AT14" s="24">
        <f>'Intermediate calculations'!AO22*'Intermediate calculations'!AO25*(1-Constants!$H$23)</f>
        <v>4290470.6897581257</v>
      </c>
      <c r="AU14" s="24">
        <f>'Intermediate calculations'!AP22*'Intermediate calculations'!AP25*(1-Constants!$H$23)</f>
        <v>4301999.38567184</v>
      </c>
      <c r="AV14" s="24">
        <f>'Intermediate calculations'!AQ22*'Intermediate calculations'!AQ25*(1-Constants!$H$23)</f>
        <v>4312977.0953580113</v>
      </c>
      <c r="AW14" s="24">
        <f>'Intermediate calculations'!AR22*'Intermediate calculations'!AR25*(1-Constants!$H$23)</f>
        <v>4323798.3756265622</v>
      </c>
      <c r="AX14" s="24">
        <f>'Intermediate calculations'!AS22*'Intermediate calculations'!AS25*(1-Constants!$H$23)</f>
        <v>4334194.2101955749</v>
      </c>
      <c r="AY14" s="24">
        <f>'Intermediate calculations'!AT22*'Intermediate calculations'!AT25*(1-Constants!$H$23)</f>
        <v>4344132.2579891253</v>
      </c>
      <c r="AZ14" s="24">
        <f>'Intermediate calculations'!AU22*'Intermediate calculations'!AU25*(1-Constants!$H$23)</f>
        <v>4353578.2913200827</v>
      </c>
      <c r="BA14" s="24">
        <f>'Intermediate calculations'!AV22*'Intermediate calculations'!AV25*(1-Constants!$H$23)</f>
        <v>4362626.6597193703</v>
      </c>
      <c r="BB14" s="24">
        <f>'Intermediate calculations'!AW22*'Intermediate calculations'!AW25*(1-Constants!$H$23)</f>
        <v>4371237.1445825156</v>
      </c>
      <c r="BC14" s="24">
        <f>'Intermediate calculations'!AX22*'Intermediate calculations'!AX25*(1-Constants!$H$23)</f>
        <v>4379363.5254572462</v>
      </c>
      <c r="BD14" s="24">
        <f>'Intermediate calculations'!AY22*'Intermediate calculations'!AY25*(1-Constants!$H$23)</f>
        <v>4386917.2812828748</v>
      </c>
      <c r="BE14" s="24">
        <f>'Intermediate calculations'!AZ22*'Intermediate calculations'!AZ25*(1-Constants!$H$23)</f>
        <v>4394026.0971406912</v>
      </c>
      <c r="BF14" s="24">
        <f>'Intermediate calculations'!BA22*'Intermediate calculations'!BA25*(1-Constants!$H$23)</f>
        <v>4400705.1109319953</v>
      </c>
      <c r="BG14" s="24">
        <f>'Intermediate calculations'!BB22*'Intermediate calculations'!BB25*(1-Constants!$H$23)</f>
        <v>4406913.9257395053</v>
      </c>
      <c r="BH14" s="24">
        <f>'Intermediate calculations'!BC22*'Intermediate calculations'!BC25*(1-Constants!$H$23)</f>
        <v>4412628.1152578117</v>
      </c>
      <c r="BI14" s="24">
        <f>'Intermediate calculations'!BD22*'Intermediate calculations'!BD25*(1-Constants!$H$23)</f>
        <v>4417831.7075877693</v>
      </c>
      <c r="BJ14" s="24">
        <f>'Intermediate calculations'!BE22*'Intermediate calculations'!BE25*(1-Constants!$H$23)</f>
        <v>4422511.5070398301</v>
      </c>
      <c r="BK14" s="24">
        <f>'Intermediate calculations'!BF22*'Intermediate calculations'!BF25*(1-Constants!$H$23)</f>
        <v>4426666.2776365038</v>
      </c>
      <c r="BL14" s="24">
        <f>'Intermediate calculations'!BG22*'Intermediate calculations'!BG25*(1-Constants!$H$23)</f>
        <v>4430097.9202984599</v>
      </c>
      <c r="BM14" s="24">
        <f>'Intermediate calculations'!BH22*'Intermediate calculations'!BH25*(1-Constants!$H$23)</f>
        <v>4432968.2203075122</v>
      </c>
      <c r="BN14" s="24">
        <f>'Intermediate calculations'!BI22*'Intermediate calculations'!BI25*(1-Constants!$H$23)</f>
        <v>4435277.7217799388</v>
      </c>
      <c r="BO14" s="24">
        <f>'Intermediate calculations'!BJ22*'Intermediate calculations'!BJ25*(1-Constants!$H$23)</f>
        <v>4437009.5192966443</v>
      </c>
      <c r="BP14" s="24">
        <f>'Intermediate calculations'!BK22*'Intermediate calculations'!BK25*(1-Constants!$H$23)</f>
        <v>4438195.1904387688</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309056.18421155482</v>
      </c>
      <c r="AE15" s="24">
        <f>((Data!$AJ$61*((Drivers!AA5*1000000)/Drivers!AA4))+Data!$AK$61)</f>
        <v>311401.62822956103</v>
      </c>
      <c r="AF15" s="24">
        <f>((Data!$AJ$61*((Drivers!AB5*1000000)/Drivers!AB4))+Data!$AK$61)</f>
        <v>311958.34151874075</v>
      </c>
      <c r="AG15" s="24">
        <f>((Data!$AJ$61*((Drivers!AC5*1000000)/Drivers!AC4))+Data!$AK$61)</f>
        <v>311331.58054011135</v>
      </c>
      <c r="AH15" s="24">
        <f>((Data!$AJ$61*((Drivers!AD5*1000000)/Drivers!AD4))+Data!$AK$61)</f>
        <v>309545.70574013662</v>
      </c>
      <c r="AI15" s="24">
        <f>((Data!$AJ$61*((Drivers!AE5*1000000)/Drivers!AE4))+Data!$AK$61)</f>
        <v>308506.67603399488</v>
      </c>
      <c r="AJ15" s="24">
        <f>((Data!$AJ$61*((Drivers!AF5*1000000)/Drivers!AF4))+Data!$AK$61)</f>
        <v>307581.4650969354</v>
      </c>
      <c r="AK15" s="24">
        <f>((Data!$AJ$61*((Drivers!AG5*1000000)/Drivers!AG4))+Data!$AK$61)</f>
        <v>306525.36574329354</v>
      </c>
      <c r="AL15" s="24">
        <f>((Data!$AJ$61*((Drivers!AH5*1000000)/Drivers!AH4))+Data!$AK$61)</f>
        <v>287654.98574398755</v>
      </c>
      <c r="AM15" s="24">
        <f>((Data!$AJ$61*((Drivers!AI5*1000000)/Drivers!AI4))+Data!$AK$61)</f>
        <v>289301.56890725519</v>
      </c>
      <c r="AN15" s="24">
        <f>((Data!$AJ$61*((Drivers!AJ5*1000000)/Drivers!AJ4))+Data!$AK$61)</f>
        <v>291079.19040746323</v>
      </c>
      <c r="AO15" s="24">
        <f>((Data!$AJ$61*((Drivers!AK5*1000000)/Drivers!AK4))+Data!$AK$61)</f>
        <v>293354.64988327003</v>
      </c>
      <c r="AP15" s="24">
        <f>((Data!$AJ$61*((Drivers!AL5*1000000)/Drivers!AL4))+Data!$AK$61)</f>
        <v>295894.53428025753</v>
      </c>
      <c r="AQ15" s="24">
        <f>((Data!$AJ$61*((Drivers!AM5*1000000)/Drivers!AM4))+Data!$AK$61)</f>
        <v>298374.86868342967</v>
      </c>
      <c r="AR15" s="24">
        <f>((Data!$AJ$61*((Drivers!AN5*1000000)/Drivers!AN4))+Data!$AK$61)</f>
        <v>301470.66693449416</v>
      </c>
      <c r="AS15" s="24">
        <f>((Data!$AJ$61*((Drivers!AO5*1000000)/Drivers!AO4))+Data!$AK$61)</f>
        <v>304724.71309307986</v>
      </c>
      <c r="AT15" s="24">
        <f>((Data!$AJ$61*((Drivers!AP5*1000000)/Drivers!AP4))+Data!$AK$61)</f>
        <v>308236.32131519809</v>
      </c>
      <c r="AU15" s="24">
        <f>((Data!$AJ$61*((Drivers!AQ5*1000000)/Drivers!AQ4))+Data!$AK$61)</f>
        <v>311901.95927601372</v>
      </c>
      <c r="AV15" s="24">
        <f>((Data!$AJ$61*((Drivers!AR5*1000000)/Drivers!AR4))+Data!$AK$61)</f>
        <v>314746.43326510489</v>
      </c>
      <c r="AW15" s="24">
        <f>((Data!$AJ$61*((Drivers!AS5*1000000)/Drivers!AS4))+Data!$AK$61)</f>
        <v>318717.14793035446</v>
      </c>
      <c r="AX15" s="24">
        <f>((Data!$AJ$61*((Drivers!AT5*1000000)/Drivers!AT4))+Data!$AK$61)</f>
        <v>322794.40725713229</v>
      </c>
      <c r="AY15" s="24">
        <f>((Data!$AJ$61*((Drivers!AU5*1000000)/Drivers!AU4))+Data!$AK$61)</f>
        <v>327000.61731861596</v>
      </c>
      <c r="AZ15" s="24">
        <f>((Data!$AJ$61*((Drivers!AV5*1000000)/Drivers!AV4))+Data!$AK$61)</f>
        <v>330961.73970182869</v>
      </c>
      <c r="BA15" s="24">
        <f>((Data!$AJ$61*((Drivers!AW5*1000000)/Drivers!AW4))+Data!$AK$61)</f>
        <v>335235.85191183048</v>
      </c>
      <c r="BB15" s="24">
        <f>((Data!$AJ$61*((Drivers!AX5*1000000)/Drivers!AX4))+Data!$AK$61)</f>
        <v>339777.05189522746</v>
      </c>
      <c r="BC15" s="24">
        <f>((Data!$AJ$61*((Drivers!AY5*1000000)/Drivers!AY4))+Data!$AK$61)</f>
        <v>344505.31145989679</v>
      </c>
      <c r="BD15" s="24">
        <f>((Data!$AJ$61*((Drivers!AZ5*1000000)/Drivers!AZ4))+Data!$AK$61)</f>
        <v>349148.38330967666</v>
      </c>
      <c r="BE15" s="24">
        <f>((Data!$AJ$61*((Drivers!BA5*1000000)/Drivers!BA4))+Data!$AK$61)</f>
        <v>353981.13121580938</v>
      </c>
      <c r="BF15" s="24">
        <f>((Data!$AJ$61*((Drivers!BB5*1000000)/Drivers!BB4))+Data!$AK$61)</f>
        <v>359168.93767684582</v>
      </c>
      <c r="BG15" s="24">
        <f>((Data!$AJ$61*((Drivers!BC5*1000000)/Drivers!BC4))+Data!$AK$61)</f>
        <v>364628.34588176041</v>
      </c>
      <c r="BH15" s="24">
        <f>((Data!$AJ$61*((Drivers!BD5*1000000)/Drivers!BD4))+Data!$AK$61)</f>
        <v>370340.41401095979</v>
      </c>
      <c r="BI15" s="24">
        <f>((Data!$AJ$61*((Drivers!BE5*1000000)/Drivers!BE4))+Data!$AK$61)</f>
        <v>376317.93454909982</v>
      </c>
      <c r="BJ15" s="24">
        <f>((Data!$AJ$61*((Drivers!BF5*1000000)/Drivers!BF4))+Data!$AK$61)</f>
        <v>382565.05291430646</v>
      </c>
      <c r="BK15" s="24">
        <f>((Data!$AJ$61*((Drivers!BG5*1000000)/Drivers!BG4))+Data!$AK$61)</f>
        <v>389149.06087367143</v>
      </c>
      <c r="BL15" s="24">
        <f>((Data!$AJ$61*((Drivers!BH5*1000000)/Drivers!BH4))+Data!$AK$61)</f>
        <v>395277.33311328955</v>
      </c>
      <c r="BM15" s="24">
        <f>((Data!$AJ$61*((Drivers!BI5*1000000)/Drivers!BI4))+Data!$AK$61)</f>
        <v>401717.45412607165</v>
      </c>
      <c r="BN15" s="24">
        <f>((Data!$AJ$61*((Drivers!BJ5*1000000)/Drivers!BJ4))+Data!$AK$61)</f>
        <v>408531.56366461935</v>
      </c>
      <c r="BO15" s="24">
        <f>((Data!$AJ$61*((Drivers!BK5*1000000)/Drivers!BK4))+Data!$AK$61)</f>
        <v>415753.99247942277</v>
      </c>
      <c r="BP15" s="24">
        <f>((Data!$AJ$61*((Drivers!BL5*1000000)/Drivers!BL4))+Data!$AK$61)</f>
        <v>423574.35210592381</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1663979.5964598793</v>
      </c>
      <c r="AE17" s="24">
        <f>'Intermediate calculations'!Z32*'Intermediate calculations'!Z33*Constants!$H$24</f>
        <v>1664058.0664241321</v>
      </c>
      <c r="AF17" s="24">
        <f>'Intermediate calculations'!AA32*'Intermediate calculations'!AA33*Constants!$H$24</f>
        <v>1647701.4714885813</v>
      </c>
      <c r="AG17" s="24">
        <f>'Intermediate calculations'!AB32*'Intermediate calculations'!AB33*Constants!$H$24</f>
        <v>1621476.1718350423</v>
      </c>
      <c r="AH17" s="24">
        <f>'Intermediate calculations'!AC32*'Intermediate calculations'!AC33*Constants!$H$24</f>
        <v>1585795.2108109349</v>
      </c>
      <c r="AI17" s="24">
        <f>'Intermediate calculations'!AD32*'Intermediate calculations'!AD33*Constants!$H$24</f>
        <v>1559648.4224772083</v>
      </c>
      <c r="AJ17" s="24">
        <f>'Intermediate calculations'!AE32*'Intermediate calculations'!AE33*Constants!$H$24</f>
        <v>1535881.1719053511</v>
      </c>
      <c r="AK17" s="24">
        <f>'Intermediate calculations'!AF32*'Intermediate calculations'!AF33*Constants!$H$24</f>
        <v>1512010.9874122364</v>
      </c>
      <c r="AL17" s="24">
        <f>'Intermediate calculations'!AG32*'Intermediate calculations'!AG33*Constants!$H$24</f>
        <v>1316990.4635765953</v>
      </c>
      <c r="AM17" s="24">
        <f>'Intermediate calculations'!AH32*'Intermediate calculations'!AH33*Constants!$H$24</f>
        <v>1318806.0351978585</v>
      </c>
      <c r="AN17" s="24">
        <f>'Intermediate calculations'!AI32*'Intermediate calculations'!AI33*Constants!$H$24</f>
        <v>1321142.0790503456</v>
      </c>
      <c r="AO17" s="24">
        <f>'Intermediate calculations'!AJ32*'Intermediate calculations'!AJ33*Constants!$H$24</f>
        <v>1327344.0087599265</v>
      </c>
      <c r="AP17" s="24">
        <f>'Intermediate calculations'!AK32*'Intermediate calculations'!AK33*Constants!$H$24</f>
        <v>1335788.183346383</v>
      </c>
      <c r="AQ17" s="24">
        <f>'Intermediate calculations'!AL32*'Intermediate calculations'!AL33*Constants!$H$24</f>
        <v>1343388.8397074461</v>
      </c>
      <c r="AR17" s="24">
        <f>'Intermediate calculations'!AM32*'Intermediate calculations'!AM33*Constants!$H$24</f>
        <v>1356256.9504662571</v>
      </c>
      <c r="AS17" s="24">
        <f>'Intermediate calculations'!AN32*'Intermediate calculations'!AN33*Constants!$H$24</f>
        <v>1370078.4956730572</v>
      </c>
      <c r="AT17" s="24">
        <f>'Intermediate calculations'!AO32*'Intermediate calculations'!AO33*Constants!$H$24</f>
        <v>1385662.7129818574</v>
      </c>
      <c r="AU17" s="24">
        <f>'Intermediate calculations'!AP32*'Intermediate calculations'!AP33*Constants!$H$24</f>
        <v>1402094.9607586211</v>
      </c>
      <c r="AV17" s="24">
        <f>'Intermediate calculations'!AQ32*'Intermediate calculations'!AQ33*Constants!$H$24</f>
        <v>1410842.1276616624</v>
      </c>
      <c r="AW17" s="24">
        <f>'Intermediate calculations'!AR32*'Intermediate calculations'!AR33*Constants!$H$24</f>
        <v>1428848.074568786</v>
      </c>
      <c r="AX17" s="24">
        <f>'Intermediate calculations'!AS32*'Intermediate calculations'!AS33*Constants!$H$24</f>
        <v>1447111.6953879809</v>
      </c>
      <c r="AY17" s="24">
        <f>'Intermediate calculations'!AT32*'Intermediate calculations'!AT33*Constants!$H$24</f>
        <v>1465774.7920577833</v>
      </c>
      <c r="AZ17" s="24">
        <f>'Intermediate calculations'!AU32*'Intermediate calculations'!AU33*Constants!$H$24</f>
        <v>1481706.954741054</v>
      </c>
      <c r="BA17" s="24">
        <f>'Intermediate calculations'!AV32*'Intermediate calculations'!AV33*Constants!$H$24</f>
        <v>1499546.1630405656</v>
      </c>
      <c r="BB17" s="24">
        <f>'Intermediate calculations'!AW32*'Intermediate calculations'!AW33*Constants!$H$24</f>
        <v>1518818.4962609154</v>
      </c>
      <c r="BC17" s="24">
        <f>'Intermediate calculations'!AX32*'Intermediate calculations'!AX33*Constants!$H$24</f>
        <v>1538794.3004580352</v>
      </c>
      <c r="BD17" s="24">
        <f>'Intermediate calculations'!AY32*'Intermediate calculations'!AY33*Constants!$H$24</f>
        <v>1557250.2548070208</v>
      </c>
      <c r="BE17" s="24">
        <f>'Intermediate calculations'!AZ32*'Intermediate calculations'!AZ33*Constants!$H$24</f>
        <v>1576383.9499573952</v>
      </c>
      <c r="BF17" s="24">
        <f>'Intermediate calculations'!BA32*'Intermediate calculations'!BA33*Constants!$H$24</f>
        <v>1597413.175367309</v>
      </c>
      <c r="BG17" s="24">
        <f>'Intermediate calculations'!BB32*'Intermediate calculations'!BB33*Constants!$H$24</f>
        <v>1619590.9548087206</v>
      </c>
      <c r="BH17" s="24">
        <f>'Intermediate calculations'!BC32*'Intermediate calculations'!BC33*Constants!$H$24</f>
        <v>1642689.4789112976</v>
      </c>
      <c r="BI17" s="24">
        <f>'Intermediate calculations'!BD32*'Intermediate calculations'!BD33*Constants!$H$24</f>
        <v>1666725.2862808355</v>
      </c>
      <c r="BJ17" s="24">
        <f>'Intermediate calculations'!BE32*'Intermediate calculations'!BE33*Constants!$H$24</f>
        <v>1691648.1561075721</v>
      </c>
      <c r="BK17" s="24">
        <f>'Intermediate calculations'!BF32*'Intermediate calculations'!BF33*Constants!$H$24</f>
        <v>1717864.9293012703</v>
      </c>
      <c r="BL17" s="24">
        <f>'Intermediate calculations'!BG32*'Intermediate calculations'!BG33*Constants!$H$24</f>
        <v>1739580.2468110747</v>
      </c>
      <c r="BM17" s="24">
        <f>'Intermediate calculations'!BH32*'Intermediate calculations'!BH33*Constants!$H$24</f>
        <v>1762357.7292327106</v>
      </c>
      <c r="BN17" s="24">
        <f>'Intermediate calculations'!BI32*'Intermediate calculations'!BI33*Constants!$H$24</f>
        <v>1786538.7501836654</v>
      </c>
      <c r="BO17" s="24">
        <f>'Intermediate calculations'!BJ32*'Intermediate calculations'!BJ33*Constants!$H$24</f>
        <v>1812245.0778969612</v>
      </c>
      <c r="BP17" s="24">
        <f>'Intermediate calculations'!BK32*'Intermediate calculations'!BK33*Constants!$H$24</f>
        <v>1840647.8103176944</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226906.30860816533</v>
      </c>
      <c r="AE18" s="24">
        <f>'Intermediate calculations'!Z32*'Intermediate calculations'!Z33*(1-Constants!$H$24)</f>
        <v>226917.00905783617</v>
      </c>
      <c r="AF18" s="24">
        <f>'Intermediate calculations'!AA32*'Intermediate calculations'!AA33*(1-Constants!$H$24)</f>
        <v>224686.56429389745</v>
      </c>
      <c r="AG18" s="24">
        <f>'Intermediate calculations'!AB32*'Intermediate calculations'!AB33*(1-Constants!$H$24)</f>
        <v>221110.38706841486</v>
      </c>
      <c r="AH18" s="24">
        <f>'Intermediate calculations'!AC32*'Intermediate calculations'!AC33*(1-Constants!$H$24)</f>
        <v>216244.8014742184</v>
      </c>
      <c r="AI18" s="24">
        <f>'Intermediate calculations'!AD32*'Intermediate calculations'!AD33*(1-Constants!$H$24)</f>
        <v>212679.33033780113</v>
      </c>
      <c r="AJ18" s="24">
        <f>'Intermediate calculations'!AE32*'Intermediate calculations'!AE33*(1-Constants!$H$24)</f>
        <v>209438.34162345694</v>
      </c>
      <c r="AK18" s="24">
        <f>'Intermediate calculations'!AF32*'Intermediate calculations'!AF33*(1-Constants!$H$24)</f>
        <v>206183.31646530496</v>
      </c>
      <c r="AL18" s="24">
        <f>'Intermediate calculations'!AG32*'Intermediate calculations'!AG33*(1-Constants!$H$24)</f>
        <v>179589.60866953572</v>
      </c>
      <c r="AM18" s="24">
        <f>'Intermediate calculations'!AH32*'Intermediate calculations'!AH33*(1-Constants!$H$24)</f>
        <v>179837.18661788979</v>
      </c>
      <c r="AN18" s="24">
        <f>'Intermediate calculations'!AI32*'Intermediate calculations'!AI33*(1-Constants!$H$24)</f>
        <v>180155.73805231982</v>
      </c>
      <c r="AO18" s="24">
        <f>'Intermediate calculations'!AJ32*'Intermediate calculations'!AJ33*(1-Constants!$H$24)</f>
        <v>181001.45573998996</v>
      </c>
      <c r="AP18" s="24">
        <f>'Intermediate calculations'!AK32*'Intermediate calculations'!AK33*(1-Constants!$H$24)</f>
        <v>182152.93409268858</v>
      </c>
      <c r="AQ18" s="24">
        <f>'Intermediate calculations'!AL32*'Intermediate calculations'!AL33*(1-Constants!$H$24)</f>
        <v>183189.38723283354</v>
      </c>
      <c r="AR18" s="24">
        <f>'Intermediate calculations'!AM32*'Intermediate calculations'!AM33*(1-Constants!$H$24)</f>
        <v>184944.12960903504</v>
      </c>
      <c r="AS18" s="24">
        <f>'Intermediate calculations'!AN32*'Intermediate calculations'!AN33*(1-Constants!$H$24)</f>
        <v>186828.88577359868</v>
      </c>
      <c r="AT18" s="24">
        <f>'Intermediate calculations'!AO32*'Intermediate calculations'!AO33*(1-Constants!$H$24)</f>
        <v>188954.00631570784</v>
      </c>
      <c r="AU18" s="24">
        <f>'Intermediate calculations'!AP32*'Intermediate calculations'!AP33*(1-Constants!$H$24)</f>
        <v>191194.76737617559</v>
      </c>
      <c r="AV18" s="24">
        <f>'Intermediate calculations'!AQ32*'Intermediate calculations'!AQ33*(1-Constants!$H$24)</f>
        <v>192387.56286295396</v>
      </c>
      <c r="AW18" s="24">
        <f>'Intermediate calculations'!AR32*'Intermediate calculations'!AR33*(1-Constants!$H$24)</f>
        <v>194842.91925937988</v>
      </c>
      <c r="AX18" s="24">
        <f>'Intermediate calculations'!AS32*'Intermediate calculations'!AS33*(1-Constants!$H$24)</f>
        <v>197333.41300745192</v>
      </c>
      <c r="AY18" s="24">
        <f>'Intermediate calculations'!AT32*'Intermediate calculations'!AT33*(1-Constants!$H$24)</f>
        <v>199878.38073515226</v>
      </c>
      <c r="AZ18" s="24">
        <f>'Intermediate calculations'!AU32*'Intermediate calculations'!AU33*(1-Constants!$H$24)</f>
        <v>202050.94837378009</v>
      </c>
      <c r="BA18" s="24">
        <f>'Intermediate calculations'!AV32*'Intermediate calculations'!AV33*(1-Constants!$H$24)</f>
        <v>204483.56768734983</v>
      </c>
      <c r="BB18" s="24">
        <f>'Intermediate calculations'!AW32*'Intermediate calculations'!AW33*(1-Constants!$H$24)</f>
        <v>207111.61312648846</v>
      </c>
      <c r="BC18" s="24">
        <f>'Intermediate calculations'!AX32*'Intermediate calculations'!AX33*(1-Constants!$H$24)</f>
        <v>209835.58642609572</v>
      </c>
      <c r="BD18" s="24">
        <f>'Intermediate calculations'!AY32*'Intermediate calculations'!AY33*(1-Constants!$H$24)</f>
        <v>212352.30747368463</v>
      </c>
      <c r="BE18" s="24">
        <f>'Intermediate calculations'!AZ32*'Intermediate calculations'!AZ33*(1-Constants!$H$24)</f>
        <v>214961.44772146296</v>
      </c>
      <c r="BF18" s="24">
        <f>'Intermediate calculations'!BA32*'Intermediate calculations'!BA33*(1-Constants!$H$24)</f>
        <v>217829.06936826941</v>
      </c>
      <c r="BG18" s="24">
        <f>'Intermediate calculations'!BB32*'Intermediate calculations'!BB33*(1-Constants!$H$24)</f>
        <v>220853.31201937099</v>
      </c>
      <c r="BH18" s="24">
        <f>'Intermediate calculations'!BC32*'Intermediate calculations'!BC33*(1-Constants!$H$24)</f>
        <v>224003.11076063148</v>
      </c>
      <c r="BI18" s="24">
        <f>'Intermediate calculations'!BD32*'Intermediate calculations'!BD33*(1-Constants!$H$24)</f>
        <v>227280.72085647756</v>
      </c>
      <c r="BJ18" s="24">
        <f>'Intermediate calculations'!BE32*'Intermediate calculations'!BE33*(1-Constants!$H$24)</f>
        <v>230679.29401466894</v>
      </c>
      <c r="BK18" s="24">
        <f>'Intermediate calculations'!BF32*'Intermediate calculations'!BF33*(1-Constants!$H$24)</f>
        <v>234254.30854108231</v>
      </c>
      <c r="BL18" s="24">
        <f>'Intermediate calculations'!BG32*'Intermediate calculations'!BG33*(1-Constants!$H$24)</f>
        <v>237215.48820151016</v>
      </c>
      <c r="BM18" s="24">
        <f>'Intermediate calculations'!BH32*'Intermediate calculations'!BH33*(1-Constants!$H$24)</f>
        <v>240321.50853173324</v>
      </c>
      <c r="BN18" s="24">
        <f>'Intermediate calculations'!BI32*'Intermediate calculations'!BI33*(1-Constants!$H$24)</f>
        <v>243618.92047959074</v>
      </c>
      <c r="BO18" s="24">
        <f>'Intermediate calculations'!BJ32*'Intermediate calculations'!BJ33*(1-Constants!$H$24)</f>
        <v>247124.32880413107</v>
      </c>
      <c r="BP18" s="24">
        <f>'Intermediate calculations'!BK32*'Intermediate calculations'!BK33*(1-Constants!$H$24)</f>
        <v>250997.4286796856</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23738083.16689951</v>
      </c>
      <c r="AE19" s="24">
        <f>'Intermediate calculations'!Z37*'Intermediate calculations'!Z38*Constants!$H$25</f>
        <v>24295585.35158265</v>
      </c>
      <c r="AF19" s="24">
        <f>'Intermediate calculations'!AA37*'Intermediate calculations'!AA38*Constants!$H$25</f>
        <v>24719525.13164255</v>
      </c>
      <c r="AG19" s="24">
        <f>'Intermediate calculations'!AB37*'Intermediate calculations'!AB38*Constants!$H$25</f>
        <v>25056164.761794921</v>
      </c>
      <c r="AH19" s="24">
        <f>'Intermediate calculations'!AC37*'Intermediate calculations'!AC38*Constants!$H$25</f>
        <v>25303380.924588513</v>
      </c>
      <c r="AI19" s="24">
        <f>'Intermediate calculations'!AD37*'Intermediate calculations'!AD38*Constants!$H$25</f>
        <v>25627531.649619825</v>
      </c>
      <c r="AJ19" s="24">
        <f>'Intermediate calculations'!AE37*'Intermediate calculations'!AE38*Constants!$H$25</f>
        <v>25964577.623874269</v>
      </c>
      <c r="AK19" s="24">
        <f>'Intermediate calculations'!AF37*'Intermediate calculations'!AF38*Constants!$H$25</f>
        <v>26293562.421071704</v>
      </c>
      <c r="AL19" s="24">
        <f>'Intermediate calculations'!AG37*'Intermediate calculations'!AG38*Constants!$H$25</f>
        <v>24950390.206436619</v>
      </c>
      <c r="AM19" s="24">
        <f>'Intermediate calculations'!AH37*'Intermediate calculations'!AH38*Constants!$H$25</f>
        <v>25445048.374715678</v>
      </c>
      <c r="AN19" s="24">
        <f>'Intermediate calculations'!AI37*'Intermediate calculations'!AI38*Constants!$H$25</f>
        <v>25936818.110209834</v>
      </c>
      <c r="AO19" s="24">
        <f>'Intermediate calculations'!AJ37*'Intermediate calculations'!AJ38*Constants!$H$25</f>
        <v>26460718.471493162</v>
      </c>
      <c r="AP19" s="24">
        <f>'Intermediate calculations'!AK37*'Intermediate calculations'!AK38*Constants!$H$25</f>
        <v>27010225.297955602</v>
      </c>
      <c r="AQ19" s="24">
        <f>'Intermediate calculations'!AL37*'Intermediate calculations'!AL38*Constants!$H$25</f>
        <v>27553459.44602314</v>
      </c>
      <c r="AR19" s="24">
        <f>'Intermediate calculations'!AM37*'Intermediate calculations'!AM38*Constants!$H$25</f>
        <v>28157861.67381433</v>
      </c>
      <c r="AS19" s="24">
        <f>'Intermediate calculations'!AN37*'Intermediate calculations'!AN38*Constants!$H$25</f>
        <v>28778329.428473618</v>
      </c>
      <c r="AT19" s="24">
        <f>'Intermediate calculations'!AO37*'Intermediate calculations'!AO38*Constants!$H$25</f>
        <v>29425072.963463545</v>
      </c>
      <c r="AU19" s="24">
        <f>'Intermediate calculations'!AP37*'Intermediate calculations'!AP38*Constants!$H$25</f>
        <v>30089746.965011384</v>
      </c>
      <c r="AV19" s="24">
        <f>'Intermediate calculations'!AQ37*'Intermediate calculations'!AQ38*Constants!$H$25</f>
        <v>30670232.974035125</v>
      </c>
      <c r="AW19" s="24">
        <f>'Intermediate calculations'!AR37*'Intermediate calculations'!AR38*Constants!$H$25</f>
        <v>31369689.42165621</v>
      </c>
      <c r="AX19" s="24">
        <f>'Intermediate calculations'!AS37*'Intermediate calculations'!AS38*Constants!$H$25</f>
        <v>32082133.020276759</v>
      </c>
      <c r="AY19" s="24">
        <f>'Intermediate calculations'!AT37*'Intermediate calculations'!AT38*Constants!$H$25</f>
        <v>32809830.419392567</v>
      </c>
      <c r="AZ19" s="24">
        <f>'Intermediate calculations'!AU37*'Intermediate calculations'!AU38*Constants!$H$25</f>
        <v>33512784.010685418</v>
      </c>
      <c r="BA19" s="24">
        <f>'Intermediate calculations'!AV37*'Intermediate calculations'!AV38*Constants!$H$25</f>
        <v>34250938.424380817</v>
      </c>
      <c r="BB19" s="24">
        <f>'Intermediate calculations'!AW37*'Intermediate calculations'!AW38*Constants!$H$25</f>
        <v>35019622.227451608</v>
      </c>
      <c r="BC19" s="24">
        <f>'Intermediate calculations'!AX37*'Intermediate calculations'!AX38*Constants!$H$25</f>
        <v>35810180.766679272</v>
      </c>
      <c r="BD19" s="24">
        <f>'Intermediate calculations'!AY37*'Intermediate calculations'!AY38*Constants!$H$25</f>
        <v>36592174.087800711</v>
      </c>
      <c r="BE19" s="24">
        <f>'Intermediate calculations'!AZ37*'Intermediate calculations'!AZ38*Constants!$H$25</f>
        <v>37396637.589167565</v>
      </c>
      <c r="BF19" s="24">
        <f>'Intermediate calculations'!BA37*'Intermediate calculations'!BA38*Constants!$H$25</f>
        <v>38242323.063699804</v>
      </c>
      <c r="BG19" s="24">
        <f>'Intermediate calculations'!BB37*'Intermediate calculations'!BB38*Constants!$H$25</f>
        <v>39120058.563593209</v>
      </c>
      <c r="BH19" s="24">
        <f>'Intermediate calculations'!BC37*'Intermediate calculations'!BC38*Constants!$H$25</f>
        <v>40027787.395249873</v>
      </c>
      <c r="BI19" s="24">
        <f>'Intermediate calculations'!BD37*'Intermediate calculations'!BD38*Constants!$H$25</f>
        <v>40967025.359417073</v>
      </c>
      <c r="BJ19" s="24">
        <f>'Intermediate calculations'!BE37*'Intermediate calculations'!BE38*Constants!$H$25</f>
        <v>41938314.868944637</v>
      </c>
      <c r="BK19" s="24">
        <f>'Intermediate calculations'!BF37*'Intermediate calculations'!BF38*Constants!$H$25</f>
        <v>42949516.505650774</v>
      </c>
      <c r="BL19" s="24">
        <f>'Intermediate calculations'!BG37*'Intermediate calculations'!BG38*Constants!$H$25</f>
        <v>43907568.114451051</v>
      </c>
      <c r="BM19" s="24">
        <f>'Intermediate calculations'!BH37*'Intermediate calculations'!BH38*Constants!$H$25</f>
        <v>44901708.147548087</v>
      </c>
      <c r="BN19" s="24">
        <f>'Intermediate calculations'!BI37*'Intermediate calculations'!BI38*Constants!$H$25</f>
        <v>45939304.434842311</v>
      </c>
      <c r="BO19" s="24">
        <f>'Intermediate calculations'!BJ37*'Intermediate calculations'!BJ38*Constants!$H$25</f>
        <v>47024373.985234097</v>
      </c>
      <c r="BP19" s="24">
        <f>'Intermediate calculations'!BK37*'Intermediate calculations'!BK38*Constants!$H$25</f>
        <v>48179680.681701325</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94735369.440526292</v>
      </c>
      <c r="AE20" s="24">
        <f>'Intermediate calculations'!Z42*'Intermediate calculations'!Z43*Constants!$H$26</f>
        <v>96724586.155025274</v>
      </c>
      <c r="AF20" s="24">
        <f>'Intermediate calculations'!AA42*'Intermediate calculations'!AA43*Constants!$H$26</f>
        <v>97275050.103738174</v>
      </c>
      <c r="AG20" s="24">
        <f>'Intermediate calculations'!AB42*'Intermediate calculations'!AB43*Constants!$H$26</f>
        <v>96893087.365587786</v>
      </c>
      <c r="AH20" s="24">
        <f>'Intermediate calculations'!AC42*'Intermediate calculations'!AC43*Constants!$H$26</f>
        <v>95583224.653248206</v>
      </c>
      <c r="AI20" s="24">
        <f>'Intermediate calculations'!AD42*'Intermediate calculations'!AD43*Constants!$H$26</f>
        <v>94985603.745669991</v>
      </c>
      <c r="AJ20" s="24">
        <f>'Intermediate calculations'!AE42*'Intermediate calculations'!AE43*Constants!$H$26</f>
        <v>94518338.886885837</v>
      </c>
      <c r="AK20" s="24">
        <f>'Intermediate calculations'!AF42*'Intermediate calculations'!AF43*Constants!$H$26</f>
        <v>93967140.75495857</v>
      </c>
      <c r="AL20" s="24">
        <f>'Intermediate calculations'!AG42*'Intermediate calculations'!AG43*Constants!$H$26</f>
        <v>77649611.25077866</v>
      </c>
      <c r="AM20" s="24">
        <f>'Intermediate calculations'!AH42*'Intermediate calculations'!AH43*Constants!$H$26</f>
        <v>79261897.731187508</v>
      </c>
      <c r="AN20" s="24">
        <f>'Intermediate calculations'!AI42*'Intermediate calculations'!AI43*Constants!$H$26</f>
        <v>80963387.966973051</v>
      </c>
      <c r="AO20" s="24">
        <f>'Intermediate calculations'!AJ42*'Intermediate calculations'!AJ43*Constants!$H$26</f>
        <v>83078059.893128067</v>
      </c>
      <c r="AP20" s="24">
        <f>'Intermediate calculations'!AK42*'Intermediate calculations'!AK43*Constants!$H$26</f>
        <v>85438468.058947459</v>
      </c>
      <c r="AQ20" s="24">
        <f>'Intermediate calculations'!AL42*'Intermediate calculations'!AL43*Constants!$H$26</f>
        <v>87753003.642308071</v>
      </c>
      <c r="AR20" s="24">
        <f>'Intermediate calculations'!AM42*'Intermediate calculations'!AM43*Constants!$H$26</f>
        <v>90627224.756185874</v>
      </c>
      <c r="AS20" s="24">
        <f>'Intermediate calculations'!AN42*'Intermediate calculations'!AN43*Constants!$H$26</f>
        <v>93649773.830146566</v>
      </c>
      <c r="AT20" s="24">
        <f>'Intermediate calculations'!AO42*'Intermediate calculations'!AO43*Constants!$H$26</f>
        <v>96908974.469286501</v>
      </c>
      <c r="AU20" s="24">
        <f>'Intermediate calculations'!AP42*'Intermediate calculations'!AP43*Constants!$H$26</f>
        <v>100316256.36877318</v>
      </c>
      <c r="AV20" s="24">
        <f>'Intermediate calculations'!AQ42*'Intermediate calculations'!AQ43*Constants!$H$26</f>
        <v>102985475.04206954</v>
      </c>
      <c r="AW20" s="24">
        <f>'Intermediate calculations'!AR42*'Intermediate calculations'!AR43*Constants!$H$26</f>
        <v>106681313.35133466</v>
      </c>
      <c r="AX20" s="24">
        <f>'Intermediate calculations'!AS42*'Intermediate calculations'!AS43*Constants!$H$26</f>
        <v>110478410.43949139</v>
      </c>
      <c r="AY20" s="24">
        <f>'Intermediate calculations'!AT42*'Intermediate calculations'!AT43*Constants!$H$26</f>
        <v>114395529.10808067</v>
      </c>
      <c r="AZ20" s="24">
        <f>'Intermediate calculations'!AU42*'Intermediate calculations'!AU43*Constants!$H$26</f>
        <v>118091582.49134687</v>
      </c>
      <c r="BA20" s="24">
        <f>'Intermediate calculations'!AV42*'Intermediate calculations'!AV43*Constants!$H$26</f>
        <v>122073904.41785203</v>
      </c>
      <c r="BB20" s="24">
        <f>'Intermediate calculations'!AW42*'Intermediate calculations'!AW43*Constants!$H$26</f>
        <v>126299462.77155869</v>
      </c>
      <c r="BC20" s="24">
        <f>'Intermediate calculations'!AX42*'Intermediate calculations'!AX43*Constants!$H$26</f>
        <v>130693548.30167624</v>
      </c>
      <c r="BD20" s="24">
        <f>'Intermediate calculations'!AY42*'Intermediate calculations'!AY43*Constants!$H$26</f>
        <v>135004686.53329119</v>
      </c>
      <c r="BE20" s="24">
        <f>'Intermediate calculations'!AZ42*'Intermediate calculations'!AZ43*Constants!$H$26</f>
        <v>139485244.56413287</v>
      </c>
      <c r="BF20" s="24">
        <f>'Intermediate calculations'!BA42*'Intermediate calculations'!BA43*Constants!$H$26</f>
        <v>144285356.08687213</v>
      </c>
      <c r="BG20" s="24">
        <f>'Intermediate calculations'!BB42*'Intermediate calculations'!BB43*Constants!$H$26</f>
        <v>149326669.67757201</v>
      </c>
      <c r="BH20" s="24">
        <f>'Intermediate calculations'!BC42*'Intermediate calculations'!BC43*Constants!$H$26</f>
        <v>154589736.67042431</v>
      </c>
      <c r="BI20" s="24">
        <f>'Intermediate calculations'!BD42*'Intermediate calculations'!BD43*Constants!$H$26</f>
        <v>160084046.8853718</v>
      </c>
      <c r="BJ20" s="24">
        <f>'Intermediate calculations'!BE42*'Intermediate calculations'!BE43*Constants!$H$26</f>
        <v>165811057.90305477</v>
      </c>
      <c r="BK20" s="24">
        <f>'Intermediate calculations'!BF42*'Intermediate calculations'!BF43*Constants!$H$26</f>
        <v>171829975.90741611</v>
      </c>
      <c r="BL20" s="24">
        <f>'Intermediate calculations'!BG42*'Intermediate calculations'!BG43*Constants!$H$26</f>
        <v>177408722.29247299</v>
      </c>
      <c r="BM20" s="24">
        <f>'Intermediate calculations'!BH42*'Intermediate calculations'!BH43*Constants!$H$26</f>
        <v>183250456.64212573</v>
      </c>
      <c r="BN20" s="24">
        <f>'Intermediate calculations'!BI42*'Intermediate calculations'!BI43*Constants!$H$26</f>
        <v>189409111.95304945</v>
      </c>
      <c r="BO20" s="24">
        <f>'Intermediate calculations'!BJ42*'Intermediate calculations'!BJ43*Constants!$H$26</f>
        <v>195912182.23434648</v>
      </c>
      <c r="BP20" s="24">
        <f>'Intermediate calculations'!BK42*'Intermediate calculations'!BK43*Constants!$H$26</f>
        <v>202929810.24238181</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989086.79862081376</v>
      </c>
      <c r="AE21" s="24">
        <f>'Intermediate calculations'!Z37*'Intermediate calculations'!Z38*(1-Constants!$H$25)</f>
        <v>1012316.0563159446</v>
      </c>
      <c r="AF21" s="24">
        <f>'Intermediate calculations'!AA37*'Intermediate calculations'!AA38*(1-Constants!$H$25)</f>
        <v>1029980.2138184406</v>
      </c>
      <c r="AG21" s="24">
        <f>'Intermediate calculations'!AB37*'Intermediate calculations'!AB38*(1-Constants!$H$25)</f>
        <v>1044006.8650747894</v>
      </c>
      <c r="AH21" s="24">
        <f>'Intermediate calculations'!AC37*'Intermediate calculations'!AC38*(1-Constants!$H$25)</f>
        <v>1054307.5385245224</v>
      </c>
      <c r="AI21" s="24">
        <f>'Intermediate calculations'!AD37*'Intermediate calculations'!AD38*(1-Constants!$H$25)</f>
        <v>1067813.8187341604</v>
      </c>
      <c r="AJ21" s="24">
        <f>'Intermediate calculations'!AE37*'Intermediate calculations'!AE38*(1-Constants!$H$25)</f>
        <v>1081857.4009947623</v>
      </c>
      <c r="AK21" s="24">
        <f>'Intermediate calculations'!AF37*'Intermediate calculations'!AF38*(1-Constants!$H$25)</f>
        <v>1095565.1008779886</v>
      </c>
      <c r="AL21" s="24">
        <f>'Intermediate calculations'!AG37*'Intermediate calculations'!AG38*(1-Constants!$H$25)</f>
        <v>1039599.5919348601</v>
      </c>
      <c r="AM21" s="24">
        <f>'Intermediate calculations'!AH37*'Intermediate calculations'!AH38*(1-Constants!$H$25)</f>
        <v>1060210.3489464878</v>
      </c>
      <c r="AN21" s="24">
        <f>'Intermediate calculations'!AI37*'Intermediate calculations'!AI38*(1-Constants!$H$25)</f>
        <v>1080700.7545920773</v>
      </c>
      <c r="AO21" s="24">
        <f>'Intermediate calculations'!AJ37*'Intermediate calculations'!AJ38*(1-Constants!$H$25)</f>
        <v>1102529.9363122161</v>
      </c>
      <c r="AP21" s="24">
        <f>'Intermediate calculations'!AK37*'Intermediate calculations'!AK38*(1-Constants!$H$25)</f>
        <v>1125426.0540814844</v>
      </c>
      <c r="AQ21" s="24">
        <f>'Intermediate calculations'!AL37*'Intermediate calculations'!AL38*(1-Constants!$H$25)</f>
        <v>1148060.8102509652</v>
      </c>
      <c r="AR21" s="24">
        <f>'Intermediate calculations'!AM37*'Intermediate calculations'!AM38*(1-Constants!$H$25)</f>
        <v>1173244.2364089314</v>
      </c>
      <c r="AS21" s="24">
        <f>'Intermediate calculations'!AN37*'Intermediate calculations'!AN38*(1-Constants!$H$25)</f>
        <v>1199097.0595197352</v>
      </c>
      <c r="AT21" s="24">
        <f>'Intermediate calculations'!AO37*'Intermediate calculations'!AO38*(1-Constants!$H$25)</f>
        <v>1226044.7068109822</v>
      </c>
      <c r="AU21" s="24">
        <f>'Intermediate calculations'!AP37*'Intermediate calculations'!AP38*(1-Constants!$H$25)</f>
        <v>1253739.4568754756</v>
      </c>
      <c r="AV21" s="24">
        <f>'Intermediate calculations'!AQ37*'Intermediate calculations'!AQ38*(1-Constants!$H$25)</f>
        <v>1277926.3739181315</v>
      </c>
      <c r="AW21" s="24">
        <f>'Intermediate calculations'!AR37*'Intermediate calculations'!AR38*(1-Constants!$H$25)</f>
        <v>1307070.3925690099</v>
      </c>
      <c r="AX21" s="24">
        <f>'Intermediate calculations'!AS37*'Intermediate calculations'!AS38*(1-Constants!$H$25)</f>
        <v>1336755.5425115328</v>
      </c>
      <c r="AY21" s="24">
        <f>'Intermediate calculations'!AT37*'Intermediate calculations'!AT38*(1-Constants!$H$25)</f>
        <v>1367076.2674746916</v>
      </c>
      <c r="AZ21" s="24">
        <f>'Intermediate calculations'!AU37*'Intermediate calculations'!AU38*(1-Constants!$H$25)</f>
        <v>1396366.0004452271</v>
      </c>
      <c r="BA21" s="24">
        <f>'Intermediate calculations'!AV37*'Intermediate calculations'!AV38*(1-Constants!$H$25)</f>
        <v>1427122.4343492021</v>
      </c>
      <c r="BB21" s="24">
        <f>'Intermediate calculations'!AW37*'Intermediate calculations'!AW38*(1-Constants!$H$25)</f>
        <v>1459150.9261438183</v>
      </c>
      <c r="BC21" s="24">
        <f>'Intermediate calculations'!AX37*'Intermediate calculations'!AX38*(1-Constants!$H$25)</f>
        <v>1492090.8652783043</v>
      </c>
      <c r="BD21" s="24">
        <f>'Intermediate calculations'!AY37*'Intermediate calculations'!AY38*(1-Constants!$H$25)</f>
        <v>1524673.920325031</v>
      </c>
      <c r="BE21" s="24">
        <f>'Intermediate calculations'!AZ37*'Intermediate calculations'!AZ38*(1-Constants!$H$25)</f>
        <v>1558193.2328819835</v>
      </c>
      <c r="BF21" s="24">
        <f>'Intermediate calculations'!BA37*'Intermediate calculations'!BA38*(1-Constants!$H$25)</f>
        <v>1593430.1276541599</v>
      </c>
      <c r="BG21" s="24">
        <f>'Intermediate calculations'!BB37*'Intermediate calculations'!BB38*(1-Constants!$H$25)</f>
        <v>1630002.4401497184</v>
      </c>
      <c r="BH21" s="24">
        <f>'Intermediate calculations'!BC37*'Intermediate calculations'!BC38*(1-Constants!$H$25)</f>
        <v>1667824.4748020794</v>
      </c>
      <c r="BI21" s="24">
        <f>'Intermediate calculations'!BD37*'Intermediate calculations'!BD38*(1-Constants!$H$25)</f>
        <v>1706959.3899757129</v>
      </c>
      <c r="BJ21" s="24">
        <f>'Intermediate calculations'!BE37*'Intermediate calculations'!BE38*(1-Constants!$H$25)</f>
        <v>1747429.7862060282</v>
      </c>
      <c r="BK21" s="24">
        <f>'Intermediate calculations'!BF37*'Intermediate calculations'!BF38*(1-Constants!$H$25)</f>
        <v>1789563.1877354507</v>
      </c>
      <c r="BL21" s="24">
        <f>'Intermediate calculations'!BG37*'Intermediate calculations'!BG38*(1-Constants!$H$25)</f>
        <v>1829482.0047687956</v>
      </c>
      <c r="BM21" s="24">
        <f>'Intermediate calculations'!BH37*'Intermediate calculations'!BH38*(1-Constants!$H$25)</f>
        <v>1870904.5061478387</v>
      </c>
      <c r="BN21" s="24">
        <f>'Intermediate calculations'!BI37*'Intermediate calculations'!BI38*(1-Constants!$H$25)</f>
        <v>1914137.6847850981</v>
      </c>
      <c r="BO21" s="24">
        <f>'Intermediate calculations'!BJ37*'Intermediate calculations'!BJ38*(1-Constants!$H$25)</f>
        <v>1959348.9160514227</v>
      </c>
      <c r="BP21" s="24">
        <f>'Intermediate calculations'!BK37*'Intermediate calculations'!BK38*(1-Constants!$H$25)</f>
        <v>2007486.6950708905</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3947307.0600219327</v>
      </c>
      <c r="AE22" s="24">
        <f>'Intermediate calculations'!Z42*'Intermediate calculations'!Z43*(1-Constants!$H$26)</f>
        <v>4030191.0897927238</v>
      </c>
      <c r="AF22" s="24">
        <f>'Intermediate calculations'!AA42*'Intermediate calculations'!AA43*(1-Constants!$H$26)</f>
        <v>4053127.0876557613</v>
      </c>
      <c r="AG22" s="24">
        <f>'Intermediate calculations'!AB42*'Intermediate calculations'!AB43*(1-Constants!$H$26)</f>
        <v>4037211.9735661615</v>
      </c>
      <c r="AH22" s="24">
        <f>'Intermediate calculations'!AC42*'Intermediate calculations'!AC43*(1-Constants!$H$26)</f>
        <v>3982634.3605520125</v>
      </c>
      <c r="AI22" s="24">
        <f>'Intermediate calculations'!AD42*'Intermediate calculations'!AD43*(1-Constants!$H$26)</f>
        <v>3957733.48940292</v>
      </c>
      <c r="AJ22" s="24">
        <f>'Intermediate calculations'!AE42*'Intermediate calculations'!AE43*(1-Constants!$H$26)</f>
        <v>3938264.1202869136</v>
      </c>
      <c r="AK22" s="24">
        <f>'Intermediate calculations'!AF42*'Intermediate calculations'!AF43*(1-Constants!$H$26)</f>
        <v>3915297.5314566107</v>
      </c>
      <c r="AL22" s="24">
        <f>'Intermediate calculations'!AG42*'Intermediate calculations'!AG43*(1-Constants!$H$26)</f>
        <v>3235400.4687824468</v>
      </c>
      <c r="AM22" s="24">
        <f>'Intermediate calculations'!AH42*'Intermediate calculations'!AH43*(1-Constants!$H$26)</f>
        <v>3302579.0721328156</v>
      </c>
      <c r="AN22" s="24">
        <f>'Intermediate calculations'!AI42*'Intermediate calculations'!AI43*(1-Constants!$H$26)</f>
        <v>3373474.4986238801</v>
      </c>
      <c r="AO22" s="24">
        <f>'Intermediate calculations'!AJ42*'Intermediate calculations'!AJ43*(1-Constants!$H$26)</f>
        <v>3461585.8288803394</v>
      </c>
      <c r="AP22" s="24">
        <f>'Intermediate calculations'!AK42*'Intermediate calculations'!AK43*(1-Constants!$H$26)</f>
        <v>3559936.1691228142</v>
      </c>
      <c r="AQ22" s="24">
        <f>'Intermediate calculations'!AL42*'Intermediate calculations'!AL43*(1-Constants!$H$26)</f>
        <v>3656375.1517628399</v>
      </c>
      <c r="AR22" s="24">
        <f>'Intermediate calculations'!AM42*'Intermediate calculations'!AM43*(1-Constants!$H$26)</f>
        <v>3776134.3648410817</v>
      </c>
      <c r="AS22" s="24">
        <f>'Intermediate calculations'!AN42*'Intermediate calculations'!AN43*(1-Constants!$H$26)</f>
        <v>3902073.9095894438</v>
      </c>
      <c r="AT22" s="24">
        <f>'Intermediate calculations'!AO42*'Intermediate calculations'!AO43*(1-Constants!$H$26)</f>
        <v>4037873.9362202748</v>
      </c>
      <c r="AU22" s="24">
        <f>'Intermediate calculations'!AP42*'Intermediate calculations'!AP43*(1-Constants!$H$26)</f>
        <v>4179844.0153655531</v>
      </c>
      <c r="AV22" s="24">
        <f>'Intermediate calculations'!AQ42*'Intermediate calculations'!AQ43*(1-Constants!$H$26)</f>
        <v>4291061.4600862348</v>
      </c>
      <c r="AW22" s="24">
        <f>'Intermediate calculations'!AR42*'Intermediate calculations'!AR43*(1-Constants!$H$26)</f>
        <v>4445054.7229722822</v>
      </c>
      <c r="AX22" s="24">
        <f>'Intermediate calculations'!AS42*'Intermediate calculations'!AS43*(1-Constants!$H$26)</f>
        <v>4603267.101645479</v>
      </c>
      <c r="AY22" s="24">
        <f>'Intermediate calculations'!AT42*'Intermediate calculations'!AT43*(1-Constants!$H$26)</f>
        <v>4766480.3795033656</v>
      </c>
      <c r="AZ22" s="24">
        <f>'Intermediate calculations'!AU42*'Intermediate calculations'!AU43*(1-Constants!$H$26)</f>
        <v>4920482.6038061241</v>
      </c>
      <c r="BA22" s="24">
        <f>'Intermediate calculations'!AV42*'Intermediate calculations'!AV43*(1-Constants!$H$26)</f>
        <v>5086412.6840771725</v>
      </c>
      <c r="BB22" s="24">
        <f>'Intermediate calculations'!AW42*'Intermediate calculations'!AW43*(1-Constants!$H$26)</f>
        <v>5262477.6154816169</v>
      </c>
      <c r="BC22" s="24">
        <f>'Intermediate calculations'!AX42*'Intermediate calculations'!AX43*(1-Constants!$H$26)</f>
        <v>5445564.5125698484</v>
      </c>
      <c r="BD22" s="24">
        <f>'Intermediate calculations'!AY42*'Intermediate calculations'!AY43*(1-Constants!$H$26)</f>
        <v>5625195.2722204709</v>
      </c>
      <c r="BE22" s="24">
        <f>'Intermediate calculations'!AZ42*'Intermediate calculations'!AZ43*(1-Constants!$H$26)</f>
        <v>5811885.1901722075</v>
      </c>
      <c r="BF22" s="24">
        <f>'Intermediate calculations'!BA42*'Intermediate calculations'!BA43*(1-Constants!$H$26)</f>
        <v>6011889.8369530113</v>
      </c>
      <c r="BG22" s="24">
        <f>'Intermediate calculations'!BB42*'Intermediate calculations'!BB43*(1-Constants!$H$26)</f>
        <v>6221944.56989884</v>
      </c>
      <c r="BH22" s="24">
        <f>'Intermediate calculations'!BC42*'Intermediate calculations'!BC43*(1-Constants!$H$26)</f>
        <v>6441239.0279343519</v>
      </c>
      <c r="BI22" s="24">
        <f>'Intermediate calculations'!BD42*'Intermediate calculations'!BD43*(1-Constants!$H$26)</f>
        <v>6670168.6202238305</v>
      </c>
      <c r="BJ22" s="24">
        <f>'Intermediate calculations'!BE42*'Intermediate calculations'!BE43*(1-Constants!$H$26)</f>
        <v>6908794.079293956</v>
      </c>
      <c r="BK22" s="24">
        <f>'Intermediate calculations'!BF42*'Intermediate calculations'!BF43*(1-Constants!$H$26)</f>
        <v>7159582.3294756776</v>
      </c>
      <c r="BL22" s="24">
        <f>'Intermediate calculations'!BG42*'Intermediate calculations'!BG43*(1-Constants!$H$26)</f>
        <v>7392030.095519715</v>
      </c>
      <c r="BM22" s="24">
        <f>'Intermediate calculations'!BH42*'Intermediate calculations'!BH43*(1-Constants!$H$26)</f>
        <v>7635435.6934219114</v>
      </c>
      <c r="BN22" s="24">
        <f>'Intermediate calculations'!BI42*'Intermediate calculations'!BI43*(1-Constants!$H$26)</f>
        <v>7892046.3313770676</v>
      </c>
      <c r="BO22" s="24">
        <f>'Intermediate calculations'!BJ42*'Intermediate calculations'!BJ43*(1-Constants!$H$26)</f>
        <v>8163007.5930977771</v>
      </c>
      <c r="BP22" s="24">
        <f>'Intermediate calculations'!BK42*'Intermediate calculations'!BK43*(1-Constants!$H$26)</f>
        <v>8455408.7600992508</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13597.343916991533</v>
      </c>
      <c r="AE24" s="45">
        <f>'[2]Activity data'!AF545</f>
        <v>13591.541699530653</v>
      </c>
      <c r="AF24" s="45">
        <f>'[2]Activity data'!AG545</f>
        <v>13585.739482069775</v>
      </c>
      <c r="AG24" s="45">
        <f>'[2]Activity data'!AH545</f>
        <v>13579.937264608896</v>
      </c>
      <c r="AH24" s="45">
        <f>'[2]Activity data'!AI545</f>
        <v>13574.135047148016</v>
      </c>
      <c r="AI24" s="45">
        <f>'[2]Activity data'!AJ545</f>
        <v>13568.332829687137</v>
      </c>
      <c r="AJ24" s="45">
        <f>'[2]Activity data'!AK545</f>
        <v>13562.530612226257</v>
      </c>
      <c r="AK24" s="45">
        <f>'[2]Activity data'!AL545</f>
        <v>13556.72839476538</v>
      </c>
      <c r="AL24" s="45">
        <f>'[2]Activity data'!AM545</f>
        <v>13550.9261773045</v>
      </c>
      <c r="AM24" s="45">
        <f>'[2]Activity data'!AN545</f>
        <v>13545.12395984362</v>
      </c>
      <c r="AN24" s="45">
        <f>'[2]Activity data'!AO545</f>
        <v>13539.321742382741</v>
      </c>
      <c r="AO24" s="45">
        <f>'[2]Activity data'!AP545</f>
        <v>13533.519524921861</v>
      </c>
      <c r="AP24" s="45">
        <f>'[2]Activity data'!AQ545</f>
        <v>13527.717307460984</v>
      </c>
      <c r="AQ24" s="45">
        <f>'[2]Activity data'!AR545</f>
        <v>13521.915090000104</v>
      </c>
      <c r="AR24" s="45">
        <f>'[2]Activity data'!AS545</f>
        <v>13516.112872539225</v>
      </c>
      <c r="AS24" s="45">
        <f>'[2]Activity data'!AT545</f>
        <v>13510.310655078345</v>
      </c>
      <c r="AT24" s="45">
        <f>'[2]Activity data'!AU545</f>
        <v>13504.508437617465</v>
      </c>
      <c r="AU24" s="45">
        <f>'[2]Activity data'!AV545</f>
        <v>13498.706220156588</v>
      </c>
      <c r="AV24" s="45">
        <f>'[2]Activity data'!AW545</f>
        <v>13492.904002695708</v>
      </c>
      <c r="AW24" s="45">
        <f>'[2]Activity data'!AX545</f>
        <v>13487.101785234829</v>
      </c>
      <c r="AX24" s="45">
        <f>'[2]Activity data'!AY545</f>
        <v>13481.299567773949</v>
      </c>
      <c r="AY24" s="45">
        <f>'[2]Activity data'!AZ545</f>
        <v>13475.49735031307</v>
      </c>
      <c r="AZ24" s="45">
        <f>'[2]Activity data'!BA545</f>
        <v>13469.695132852192</v>
      </c>
      <c r="BA24" s="45">
        <f>'[2]Activity data'!BB545</f>
        <v>13463.892915391312</v>
      </c>
      <c r="BB24" s="45">
        <f>'[2]Activity data'!BC545</f>
        <v>13458.090697930433</v>
      </c>
      <c r="BC24" s="45">
        <f>'[2]Activity data'!BD545</f>
        <v>13452.288480469553</v>
      </c>
      <c r="BD24" s="45">
        <f>'[2]Activity data'!BE545</f>
        <v>13446.486263008674</v>
      </c>
      <c r="BE24" s="45">
        <f>'[2]Activity data'!BF545</f>
        <v>13440.684045547796</v>
      </c>
      <c r="BF24" s="45">
        <f>'[2]Activity data'!BG545</f>
        <v>13434.881828086916</v>
      </c>
      <c r="BG24" s="45">
        <f>'[2]Activity data'!BH545</f>
        <v>13429.079610626037</v>
      </c>
      <c r="BH24" s="45">
        <f>'[2]Activity data'!BI545</f>
        <v>13423.277393165157</v>
      </c>
      <c r="BI24" s="45">
        <f>'[2]Activity data'!BJ545</f>
        <v>13417.475175704278</v>
      </c>
      <c r="BJ24" s="45">
        <f>'[2]Activity data'!BK545</f>
        <v>13411.6729582434</v>
      </c>
      <c r="BK24" s="45">
        <f>'[2]Activity data'!BL545</f>
        <v>13405.87074078252</v>
      </c>
      <c r="BL24" s="45">
        <f>'[2]Activity data'!BM545</f>
        <v>13400.068523321641</v>
      </c>
      <c r="BM24" s="45">
        <f>'[2]Activity data'!BN545</f>
        <v>13394.266305860761</v>
      </c>
      <c r="BN24" s="45">
        <f>'[2]Activity data'!BO545</f>
        <v>13388.464088399882</v>
      </c>
      <c r="BO24" s="45">
        <f>'[2]Activity data'!BP545</f>
        <v>13382.661870939004</v>
      </c>
      <c r="BP24" s="45">
        <f>'[2]Activity data'!BQ545</f>
        <v>13376.859653478125</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666658.3555590522</v>
      </c>
      <c r="AL26" s="45">
        <f>'[2]Activity data'!AM547</f>
        <v>661979.50246895046</v>
      </c>
      <c r="AM26" s="45">
        <f>'[2]Activity data'!AN547</f>
        <v>657300.64937884873</v>
      </c>
      <c r="AN26" s="45">
        <f>'[2]Activity data'!AO547</f>
        <v>652621.79628874699</v>
      </c>
      <c r="AO26" s="45">
        <f>'[2]Activity data'!AP547</f>
        <v>647942.94319864525</v>
      </c>
      <c r="AP26" s="45">
        <f>'[2]Activity data'!AQ547</f>
        <v>643264.09010854363</v>
      </c>
      <c r="AQ26" s="45">
        <f>'[2]Activity data'!AR547</f>
        <v>638585.2370184419</v>
      </c>
      <c r="AR26" s="45">
        <f>'[2]Activity data'!AS547</f>
        <v>633906.38392834016</v>
      </c>
      <c r="AS26" s="45">
        <f>'[2]Activity data'!AT547</f>
        <v>629227.53083823842</v>
      </c>
      <c r="AT26" s="45">
        <f>'[2]Activity data'!AU547</f>
        <v>624548.67774813669</v>
      </c>
      <c r="AU26" s="45">
        <f>'[2]Activity data'!AV547</f>
        <v>619869.82465803507</v>
      </c>
      <c r="AV26" s="45">
        <f>'[2]Activity data'!AW547</f>
        <v>615190.97156793333</v>
      </c>
      <c r="AW26" s="45">
        <f>'[2]Activity data'!AX547</f>
        <v>610512.11847783159</v>
      </c>
      <c r="AX26" s="45">
        <f>'[2]Activity data'!AY547</f>
        <v>605833.26538772986</v>
      </c>
      <c r="AY26" s="45">
        <f>'[2]Activity data'!AZ547</f>
        <v>601154.41229762812</v>
      </c>
      <c r="AZ26" s="45">
        <f>'[2]Activity data'!BA547</f>
        <v>596475.55920752638</v>
      </c>
      <c r="BA26" s="45">
        <f>'[2]Activity data'!BB547</f>
        <v>591796.70611742476</v>
      </c>
      <c r="BB26" s="45">
        <f>'[2]Activity data'!BC547</f>
        <v>587117.85302732303</v>
      </c>
      <c r="BC26" s="45">
        <f>'[2]Activity data'!BD547</f>
        <v>582438.99993722129</v>
      </c>
      <c r="BD26" s="45">
        <f>'[2]Activity data'!BE547</f>
        <v>577760.14684711955</v>
      </c>
      <c r="BE26" s="45">
        <f>'[2]Activity data'!BF547</f>
        <v>573081.29375701782</v>
      </c>
      <c r="BF26" s="45">
        <f>'[2]Activity data'!BG547</f>
        <v>568402.44066691608</v>
      </c>
      <c r="BG26" s="45">
        <f>'[2]Activity data'!BH547</f>
        <v>563723.58757681435</v>
      </c>
      <c r="BH26" s="45">
        <f>'[2]Activity data'!BI547</f>
        <v>559044.73448671272</v>
      </c>
      <c r="BI26" s="45">
        <f>'[2]Activity data'!BJ547</f>
        <v>554365.88139661099</v>
      </c>
      <c r="BJ26" s="45">
        <f>'[2]Activity data'!BK547</f>
        <v>549687.02830650925</v>
      </c>
      <c r="BK26" s="45">
        <f>'[2]Activity data'!BL547</f>
        <v>545008.17521640752</v>
      </c>
      <c r="BL26" s="45">
        <f>'[2]Activity data'!BM547</f>
        <v>540329.32212630589</v>
      </c>
      <c r="BM26" s="45">
        <f>'[2]Activity data'!BN547</f>
        <v>535650.46903620427</v>
      </c>
      <c r="BN26" s="45">
        <f>'[2]Activity data'!BO547</f>
        <v>530971.61594610265</v>
      </c>
      <c r="BO26" s="45">
        <f>'[2]Activity data'!BP547</f>
        <v>526292.76285600092</v>
      </c>
      <c r="BP26" s="45">
        <f>'[2]Activity data'!BQ547</f>
        <v>521613.90976589912</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2029778.8780198463</v>
      </c>
      <c r="AE33" s="45">
        <f>'[2]Activity data'!AF554</f>
        <v>2042800.9812413759</v>
      </c>
      <c r="AF33" s="45">
        <f>'[2]Activity data'!AG554</f>
        <v>2055823.0844629053</v>
      </c>
      <c r="AG33" s="45">
        <f>'[2]Activity data'!AH554</f>
        <v>2068845.1876844347</v>
      </c>
      <c r="AH33" s="45">
        <f>'[2]Activity data'!AI554</f>
        <v>2081867.2909059643</v>
      </c>
      <c r="AI33" s="45">
        <f>'[2]Activity data'!AJ554</f>
        <v>2094889.3941274937</v>
      </c>
      <c r="AJ33" s="45">
        <f>'[2]Activity data'!AK554</f>
        <v>2107911.4973490234</v>
      </c>
      <c r="AK33" s="45">
        <f>'[2]Activity data'!AL554</f>
        <v>2129780.2741153426</v>
      </c>
      <c r="AL33" s="45">
        <f>'[2]Activity data'!AM554</f>
        <v>2151649.0508816615</v>
      </c>
      <c r="AM33" s="45">
        <f>'[2]Activity data'!AN554</f>
        <v>2173517.8276479808</v>
      </c>
      <c r="AN33" s="45">
        <f>'[2]Activity data'!AO554</f>
        <v>2195386.6044142996</v>
      </c>
      <c r="AO33" s="45">
        <f>'[2]Activity data'!AP554</f>
        <v>2217255.3811806189</v>
      </c>
      <c r="AP33" s="45">
        <f>'[2]Activity data'!AQ554</f>
        <v>2239124.1579469377</v>
      </c>
      <c r="AQ33" s="45">
        <f>'[2]Activity data'!AR554</f>
        <v>2260992.934713257</v>
      </c>
      <c r="AR33" s="45">
        <f>'[2]Activity data'!AS554</f>
        <v>2282861.7114795758</v>
      </c>
      <c r="AS33" s="45">
        <f>'[2]Activity data'!AT554</f>
        <v>2304730.4882458951</v>
      </c>
      <c r="AT33" s="45">
        <f>'[2]Activity data'!AU554</f>
        <v>2326599.2650122144</v>
      </c>
      <c r="AU33" s="45">
        <f>'[2]Activity data'!AV554</f>
        <v>2348468.0417785333</v>
      </c>
      <c r="AV33" s="45">
        <f>'[2]Activity data'!AW554</f>
        <v>2370336.8185448521</v>
      </c>
      <c r="AW33" s="45">
        <f>'[2]Activity data'!AX554</f>
        <v>2392578.6068636663</v>
      </c>
      <c r="AX33" s="45">
        <f>'[2]Activity data'!AY554</f>
        <v>2414820.3951824801</v>
      </c>
      <c r="AY33" s="45">
        <f>'[2]Activity data'!AZ554</f>
        <v>2437062.1835012939</v>
      </c>
      <c r="AZ33" s="45">
        <f>'[2]Activity data'!BA554</f>
        <v>2459303.9718201077</v>
      </c>
      <c r="BA33" s="45">
        <f>'[2]Activity data'!BB554</f>
        <v>2481545.7601389214</v>
      </c>
      <c r="BB33" s="45">
        <f>'[2]Activity data'!BC554</f>
        <v>2503787.5484577357</v>
      </c>
      <c r="BC33" s="45">
        <f>'[2]Activity data'!BD554</f>
        <v>2526029.336776549</v>
      </c>
      <c r="BD33" s="45">
        <f>'[2]Activity data'!BE554</f>
        <v>2548271.1250953628</v>
      </c>
      <c r="BE33" s="45">
        <f>'[2]Activity data'!BF554</f>
        <v>2570512.9134141766</v>
      </c>
      <c r="BF33" s="45">
        <f>'[2]Activity data'!BG554</f>
        <v>2592754.7017329903</v>
      </c>
      <c r="BG33" s="45">
        <f>'[2]Activity data'!BH554</f>
        <v>2614996.4900518041</v>
      </c>
      <c r="BH33" s="45">
        <f>'[2]Activity data'!BI554</f>
        <v>2637238.2783706179</v>
      </c>
      <c r="BI33" s="45">
        <f>'[2]Activity data'!BJ554</f>
        <v>2659480.0666894317</v>
      </c>
      <c r="BJ33" s="45">
        <f>'[2]Activity data'!BK554</f>
        <v>2681721.8550082454</v>
      </c>
      <c r="BK33" s="45">
        <f>'[2]Activity data'!BL554</f>
        <v>2703963.6433270597</v>
      </c>
      <c r="BL33" s="45">
        <f>'[2]Activity data'!BM554</f>
        <v>2726205.4316458735</v>
      </c>
      <c r="BM33" s="45">
        <f>'[2]Activity data'!BN554</f>
        <v>2748447.2199646872</v>
      </c>
      <c r="BN33" s="45">
        <f>'[2]Activity data'!BO554</f>
        <v>2770689.008283501</v>
      </c>
      <c r="BO33" s="45">
        <f>'[2]Activity data'!BP554</f>
        <v>2792930.7966023148</v>
      </c>
      <c r="BP33" s="45">
        <f>'[2]Activity data'!BQ554</f>
        <v>2815172.5849211286</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273139.2561664434</v>
      </c>
      <c r="AE34" s="45">
        <f>'[2]Activity data'!AF555</f>
        <v>272318.52883358276</v>
      </c>
      <c r="AF34" s="45">
        <f>'[2]Activity data'!AG555</f>
        <v>271497.80150072213</v>
      </c>
      <c r="AG34" s="45">
        <f>'[2]Activity data'!AH555</f>
        <v>270677.07416786149</v>
      </c>
      <c r="AH34" s="45">
        <f>'[2]Activity data'!AI555</f>
        <v>269856.34683500085</v>
      </c>
      <c r="AI34" s="45">
        <f>'[2]Activity data'!AJ555</f>
        <v>269035.61950214021</v>
      </c>
      <c r="AJ34" s="45">
        <f>'[2]Activity data'!AK555</f>
        <v>268214.89216927957</v>
      </c>
      <c r="AK34" s="45">
        <f>'[2]Activity data'!AL555</f>
        <v>267394.16483641899</v>
      </c>
      <c r="AL34" s="45">
        <f>'[2]Activity data'!AM555</f>
        <v>266573.43750355835</v>
      </c>
      <c r="AM34" s="45">
        <f>'[2]Activity data'!AN555</f>
        <v>265752.71017069771</v>
      </c>
      <c r="AN34" s="45">
        <f>'[2]Activity data'!AO555</f>
        <v>264931.98283783707</v>
      </c>
      <c r="AO34" s="45">
        <f>'[2]Activity data'!AP555</f>
        <v>264111.25550497643</v>
      </c>
      <c r="AP34" s="45">
        <f>'[2]Activity data'!AQ555</f>
        <v>263290.5281721158</v>
      </c>
      <c r="AQ34" s="45">
        <f>'[2]Activity data'!AR555</f>
        <v>262469.80083925516</v>
      </c>
      <c r="AR34" s="45">
        <f>'[2]Activity data'!AS555</f>
        <v>261649.07350639458</v>
      </c>
      <c r="AS34" s="45">
        <f>'[2]Activity data'!AT555</f>
        <v>260828.34617353394</v>
      </c>
      <c r="AT34" s="45">
        <f>'[2]Activity data'!AU555</f>
        <v>260007.6188406733</v>
      </c>
      <c r="AU34" s="45">
        <f>'[2]Activity data'!AV555</f>
        <v>259186.89150781266</v>
      </c>
      <c r="AV34" s="45">
        <f>'[2]Activity data'!AW555</f>
        <v>258366.16417495205</v>
      </c>
      <c r="AW34" s="45">
        <f>'[2]Activity data'!AX555</f>
        <v>257545.43684209141</v>
      </c>
      <c r="AX34" s="45">
        <f>'[2]Activity data'!AY555</f>
        <v>256724.70950923077</v>
      </c>
      <c r="AY34" s="45">
        <f>'[2]Activity data'!AZ555</f>
        <v>255903.98217637016</v>
      </c>
      <c r="AZ34" s="45">
        <f>'[2]Activity data'!BA555</f>
        <v>255083.25484350952</v>
      </c>
      <c r="BA34" s="45">
        <f>'[2]Activity data'!BB555</f>
        <v>254262.52751064888</v>
      </c>
      <c r="BB34" s="45">
        <f>'[2]Activity data'!BC555</f>
        <v>253441.80017778825</v>
      </c>
      <c r="BC34" s="45">
        <f>'[2]Activity data'!BD555</f>
        <v>252621.07284492764</v>
      </c>
      <c r="BD34" s="45">
        <f>'[2]Activity data'!BE555</f>
        <v>251800.345512067</v>
      </c>
      <c r="BE34" s="45">
        <f>'[2]Activity data'!BF555</f>
        <v>250979.61817920636</v>
      </c>
      <c r="BF34" s="45">
        <f>'[2]Activity data'!BG555</f>
        <v>250158.89084634575</v>
      </c>
      <c r="BG34" s="45">
        <f>'[2]Activity data'!BH555</f>
        <v>249338.16351348511</v>
      </c>
      <c r="BH34" s="45">
        <f>'[2]Activity data'!BI555</f>
        <v>248517.43618062447</v>
      </c>
      <c r="BI34" s="45">
        <f>'[2]Activity data'!BJ555</f>
        <v>247696.70884776386</v>
      </c>
      <c r="BJ34" s="45">
        <f>'[2]Activity data'!BK555</f>
        <v>246875.98151490322</v>
      </c>
      <c r="BK34" s="45">
        <f>'[2]Activity data'!BL555</f>
        <v>246055.25418204258</v>
      </c>
      <c r="BL34" s="45">
        <f>'[2]Activity data'!BM555</f>
        <v>245234.52684918194</v>
      </c>
      <c r="BM34" s="45">
        <f>'[2]Activity data'!BN555</f>
        <v>244413.79951632133</v>
      </c>
      <c r="BN34" s="45">
        <f>'[2]Activity data'!BO555</f>
        <v>243593.0721834607</v>
      </c>
      <c r="BO34" s="45">
        <f>'[2]Activity data'!BP555</f>
        <v>242772.34485060006</v>
      </c>
      <c r="BP34" s="45">
        <f>'[2]Activity data'!BQ555</f>
        <v>241951.61751773945</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3515616.7658844236</v>
      </c>
      <c r="AF41" s="22">
        <f>((Data!$AJ$42*LN('Intermediate calculations'!Z60))+Data!$AK$42)</f>
        <v>3529973.3213788904</v>
      </c>
      <c r="AG41" s="22">
        <f>((Data!$AJ$42*LN('Intermediate calculations'!AA60))+Data!$AK$42)</f>
        <v>3539641.5853020493</v>
      </c>
      <c r="AH41" s="22">
        <f>((Data!$AJ$42*LN('Intermediate calculations'!AB60))+Data!$AK$42)</f>
        <v>3546265.1067835465</v>
      </c>
      <c r="AI41" s="22">
        <f>((Data!$AJ$42*LN('Intermediate calculations'!AC60))+Data!$AK$42)</f>
        <v>3549848.1370899398</v>
      </c>
      <c r="AJ41" s="22">
        <f>((Data!$AJ$42*LN('Intermediate calculations'!AD60))+Data!$AK$42)</f>
        <v>3555684.2604578119</v>
      </c>
      <c r="AK41" s="22">
        <f>((Data!$AJ$42*LN('Intermediate calculations'!AE60))+Data!$AK$42)</f>
        <v>3561822.3038001303</v>
      </c>
      <c r="AL41" s="22">
        <f>((Data!$AJ$42*LN('Intermediate calculations'!AF60))+Data!$AK$42)</f>
        <v>3567592.0232356787</v>
      </c>
      <c r="AM41" s="22">
        <f>((Data!$AJ$42*LN('Intermediate calculations'!AG60))+Data!$AK$42)</f>
        <v>3519976.1191515569</v>
      </c>
      <c r="AN41" s="22">
        <f>((Data!$AJ$42*LN('Intermediate calculations'!AH60))+Data!$AK$42)</f>
        <v>3532169.2301601414</v>
      </c>
      <c r="AO41" s="22">
        <f>((Data!$AJ$42*LN('Intermediate calculations'!AI60))+Data!$AK$42)</f>
        <v>3544303.6163082924</v>
      </c>
      <c r="AP41" s="22">
        <f>((Data!$AJ$42*LN('Intermediate calculations'!AJ60))+Data!$AK$42)</f>
        <v>3557489.5867905468</v>
      </c>
      <c r="AQ41" s="22">
        <f>((Data!$AJ$42*LN('Intermediate calculations'!AK60))+Data!$AK$42)</f>
        <v>3571303.8429511711</v>
      </c>
      <c r="AR41" s="22">
        <f>((Data!$AJ$42*LN('Intermediate calculations'!AL60))+Data!$AK$42)</f>
        <v>3584745.8658716213</v>
      </c>
      <c r="AS41" s="22">
        <f>((Data!$AJ$42*LN('Intermediate calculations'!AM60))+Data!$AK$42)</f>
        <v>3599841.2123788223</v>
      </c>
      <c r="AT41" s="22">
        <f>((Data!$AJ$42*LN('Intermediate calculations'!AN60))+Data!$AK$42)</f>
        <v>3615179.0281823482</v>
      </c>
      <c r="AU41" s="22">
        <f>((Data!$AJ$42*LN('Intermediate calculations'!AO60))+Data!$AK$42)</f>
        <v>3631033.4492091238</v>
      </c>
      <c r="AV41" s="22">
        <f>((Data!$AJ$42*LN('Intermediate calculations'!AP60))+Data!$AK$42)</f>
        <v>3647116.3282573055</v>
      </c>
      <c r="AW41" s="22">
        <f>((Data!$AJ$42*LN('Intermediate calculations'!AQ60))+Data!$AK$42)</f>
        <v>3660608.0938142892</v>
      </c>
      <c r="AX41" s="22">
        <f>((Data!$AJ$42*LN('Intermediate calculations'!AR60))+Data!$AK$42)</f>
        <v>3677122.3678834941</v>
      </c>
      <c r="AY41" s="22">
        <f>((Data!$AJ$42*LN('Intermediate calculations'!AS60))+Data!$AK$42)</f>
        <v>3693680.9722436797</v>
      </c>
      <c r="AZ41" s="22">
        <f>((Data!$AJ$42*LN('Intermediate calculations'!AT60))+Data!$AK$42)</f>
        <v>3710333.7455742024</v>
      </c>
      <c r="BA41" s="22">
        <f>((Data!$AJ$42*LN('Intermediate calculations'!AU60))+Data!$AK$42)</f>
        <v>3726054.8659523409</v>
      </c>
      <c r="BB41" s="22">
        <f>((Data!$AJ$42*LN('Intermediate calculations'!AV60))+Data!$AK$42)</f>
        <v>3742377.2517960537</v>
      </c>
      <c r="BC41" s="22">
        <f>((Data!$AJ$42*LN('Intermediate calculations'!AW60))+Data!$AK$42)</f>
        <v>3759145.1902165879</v>
      </c>
      <c r="BD41" s="22">
        <f>((Data!$AJ$42*LN('Intermediate calculations'!AX60))+Data!$AK$42)</f>
        <v>3776119.4787582289</v>
      </c>
      <c r="BE41" s="22">
        <f>((Data!$AJ$42*LN('Intermediate calculations'!AY60))+Data!$AK$42)</f>
        <v>3792575.8918371182</v>
      </c>
      <c r="BF41" s="22">
        <f>((Data!$AJ$42*LN('Intermediate calculations'!AZ60))+Data!$AK$42)</f>
        <v>3809238.8008520231</v>
      </c>
      <c r="BG41" s="22">
        <f>((Data!$AJ$42*LN('Intermediate calculations'!BA60))+Data!$AK$42)</f>
        <v>3826504.1794137284</v>
      </c>
      <c r="BH41" s="22">
        <f>((Data!$AJ$42*LN('Intermediate calculations'!BB60))+Data!$AK$42)</f>
        <v>3844126.9276915304</v>
      </c>
      <c r="BI41" s="22">
        <f>((Data!$AJ$42*LN('Intermediate calculations'!BC60))+Data!$AK$42)</f>
        <v>3862031.8813587204</v>
      </c>
      <c r="BJ41" s="22">
        <f>((Data!$AJ$42*LN('Intermediate calculations'!BD60))+Data!$AK$42)</f>
        <v>3880222.9119306337</v>
      </c>
      <c r="BK41" s="22">
        <f>((Data!$AJ$42*LN('Intermediate calculations'!BE60))+Data!$AK$42)</f>
        <v>3898682.2810297795</v>
      </c>
      <c r="BL41" s="22">
        <f>((Data!$AJ$42*LN('Intermediate calculations'!BF60))+Data!$AK$42)</f>
        <v>3917536.6826325469</v>
      </c>
      <c r="BM41" s="22">
        <f>((Data!$AJ$42*LN('Intermediate calculations'!BG60))+Data!$AK$42)</f>
        <v>3934959.6210544873</v>
      </c>
      <c r="BN41" s="22">
        <f>((Data!$AJ$42*LN('Intermediate calculations'!BH60))+Data!$AK$42)</f>
        <v>3952716.8525054995</v>
      </c>
      <c r="BO41" s="22">
        <f>((Data!$AJ$42*LN('Intermediate calculations'!BI60))+Data!$AK$42)</f>
        <v>3970912.9289026055</v>
      </c>
      <c r="BP41" s="22">
        <f>((Data!$AJ$42*LN('Intermediate calculations'!BJ60))+Data!$AK$42)</f>
        <v>3989581.2497845478</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6">AD45*(AE41/AD41)</f>
        <v>1938702.7218633941</v>
      </c>
      <c r="AF45" s="22">
        <f t="shared" si="16"/>
        <v>1946619.7091424963</v>
      </c>
      <c r="AG45" s="22">
        <f t="shared" si="16"/>
        <v>1951951.3168892257</v>
      </c>
      <c r="AH45" s="22">
        <f t="shared" si="16"/>
        <v>1955603.8876839462</v>
      </c>
      <c r="AI45" s="22">
        <f t="shared" si="16"/>
        <v>1957579.7659067754</v>
      </c>
      <c r="AJ45" s="22">
        <f t="shared" si="16"/>
        <v>1960798.1224603737</v>
      </c>
      <c r="AK45" s="22">
        <f t="shared" si="16"/>
        <v>1964182.9741456152</v>
      </c>
      <c r="AL45" s="22">
        <f t="shared" si="16"/>
        <v>1967364.7119512353</v>
      </c>
      <c r="AM45" s="22">
        <f t="shared" si="16"/>
        <v>1941106.7068843348</v>
      </c>
      <c r="AN45" s="22">
        <f t="shared" si="16"/>
        <v>1947830.6529440179</v>
      </c>
      <c r="AO45" s="22">
        <f t="shared" si="16"/>
        <v>1954522.2149145512</v>
      </c>
      <c r="AP45" s="22">
        <f t="shared" si="16"/>
        <v>1961793.6778090361</v>
      </c>
      <c r="AQ45" s="22">
        <f t="shared" si="16"/>
        <v>1969411.6116745844</v>
      </c>
      <c r="AR45" s="22">
        <f t="shared" si="16"/>
        <v>1976824.2758409732</v>
      </c>
      <c r="AS45" s="22">
        <f t="shared" si="16"/>
        <v>1985148.6727561811</v>
      </c>
      <c r="AT45" s="22">
        <f t="shared" si="16"/>
        <v>1993606.780458445</v>
      </c>
      <c r="AU45" s="22">
        <f t="shared" si="16"/>
        <v>2002349.7724410896</v>
      </c>
      <c r="AV45" s="22">
        <f t="shared" si="16"/>
        <v>2011218.7486300415</v>
      </c>
      <c r="AW45" s="22">
        <f t="shared" si="16"/>
        <v>2018658.8435976985</v>
      </c>
      <c r="AX45" s="22">
        <f t="shared" si="16"/>
        <v>2027765.714516694</v>
      </c>
      <c r="AY45" s="22">
        <f t="shared" si="16"/>
        <v>2036897.0315745915</v>
      </c>
      <c r="AZ45" s="22">
        <f t="shared" si="16"/>
        <v>2046080.2785359069</v>
      </c>
      <c r="BA45" s="22">
        <f t="shared" si="16"/>
        <v>2054749.7612746409</v>
      </c>
      <c r="BB45" s="22">
        <f t="shared" si="16"/>
        <v>2063750.8145662243</v>
      </c>
      <c r="BC45" s="22">
        <f t="shared" si="16"/>
        <v>2072997.5698358503</v>
      </c>
      <c r="BD45" s="22">
        <f t="shared" si="16"/>
        <v>2082358.1178104517</v>
      </c>
      <c r="BE45" s="22">
        <f t="shared" si="16"/>
        <v>2091433.0810253702</v>
      </c>
      <c r="BF45" s="22">
        <f t="shared" si="16"/>
        <v>2100621.9173555528</v>
      </c>
      <c r="BG45" s="22">
        <f t="shared" si="16"/>
        <v>2110142.9882346075</v>
      </c>
      <c r="BH45" s="22">
        <f t="shared" si="16"/>
        <v>2119861.1322554317</v>
      </c>
      <c r="BI45" s="22">
        <f t="shared" si="16"/>
        <v>2129734.899711051</v>
      </c>
      <c r="BJ45" s="22">
        <f t="shared" si="16"/>
        <v>2139766.4255660586</v>
      </c>
      <c r="BK45" s="22">
        <f t="shared" si="16"/>
        <v>2149945.9279121831</v>
      </c>
      <c r="BL45" s="22">
        <f t="shared" si="16"/>
        <v>2160343.2727141259</v>
      </c>
      <c r="BM45" s="22">
        <f t="shared" si="16"/>
        <v>2169951.2306887419</v>
      </c>
      <c r="BN45" s="22">
        <f t="shared" si="16"/>
        <v>2179743.5360619859</v>
      </c>
      <c r="BO45" s="22">
        <f t="shared" si="16"/>
        <v>2189777.8444600543</v>
      </c>
      <c r="BP45" s="22">
        <f t="shared" si="16"/>
        <v>2200072.5742092272</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640967.00165966339</v>
      </c>
      <c r="AF46" s="22">
        <f>((Data!$AJ$48*'Activity data'!AF47)+Data!$AK$48)</f>
        <v>640842.32972604374</v>
      </c>
      <c r="AG46" s="22">
        <f>((Data!$AJ$48*'Activity data'!AG47)+Data!$AK$48)</f>
        <v>640758.37078766816</v>
      </c>
      <c r="AH46" s="22">
        <f>((Data!$AJ$48*'Activity data'!AH47)+Data!$AK$48)</f>
        <v>640700.85230903409</v>
      </c>
      <c r="AI46" s="22">
        <f>((Data!$AJ$48*'Activity data'!AI47)+Data!$AK$48)</f>
        <v>640669.73737225914</v>
      </c>
      <c r="AJ46" s="22">
        <f>((Data!$AJ$48*'Activity data'!AJ47)+Data!$AK$48)</f>
        <v>640619.05663721822</v>
      </c>
      <c r="AK46" s="22">
        <f>((Data!$AJ$48*'Activity data'!AK47)+Data!$AK$48)</f>
        <v>640565.7540374113</v>
      </c>
      <c r="AL46" s="22">
        <f>((Data!$AJ$48*'Activity data'!AL47)+Data!$AK$48)</f>
        <v>640515.64995229489</v>
      </c>
      <c r="AM46" s="22">
        <f>((Data!$AJ$48*'Activity data'!AM47)+Data!$AK$48)</f>
        <v>640929.14515561867</v>
      </c>
      <c r="AN46" s="22">
        <f>((Data!$AJ$48*'Activity data'!AN47)+Data!$AK$48)</f>
        <v>640823.26051449671</v>
      </c>
      <c r="AO46" s="22">
        <f>((Data!$AJ$48*'Activity data'!AO47)+Data!$AK$48)</f>
        <v>640717.88583844993</v>
      </c>
      <c r="AP46" s="22">
        <f>((Data!$AJ$48*'Activity data'!AP47)+Data!$AK$48)</f>
        <v>640603.37923292699</v>
      </c>
      <c r="AQ46" s="22">
        <f>((Data!$AJ$48*'Activity data'!AQ47)+Data!$AK$48)</f>
        <v>640483.41661182849</v>
      </c>
      <c r="AR46" s="22">
        <f>((Data!$AJ$48*'Activity data'!AR47)+Data!$AK$48)</f>
        <v>640366.68645396456</v>
      </c>
      <c r="AS46" s="22">
        <f>((Data!$AJ$48*'Activity data'!AS47)+Data!$AK$48)</f>
        <v>640235.59887948085</v>
      </c>
      <c r="AT46" s="22">
        <f>((Data!$AJ$48*'Activity data'!AT47)+Data!$AK$48)</f>
        <v>640102.40570828703</v>
      </c>
      <c r="AU46" s="22">
        <f>((Data!$AJ$48*'Activity data'!AU47)+Data!$AK$48)</f>
        <v>639964.72635152284</v>
      </c>
      <c r="AV46" s="22">
        <f>((Data!$AJ$48*'Activity data'!AV47)+Data!$AK$48)</f>
        <v>639825.06307157525</v>
      </c>
      <c r="AW46" s="22">
        <f>((Data!$AJ$48*'Activity data'!AW47)+Data!$AK$48)</f>
        <v>639707.90095002181</v>
      </c>
      <c r="AX46" s="22">
        <f>((Data!$AJ$48*'Activity data'!AX47)+Data!$AK$48)</f>
        <v>639564.49144755967</v>
      </c>
      <c r="AY46" s="22">
        <f>((Data!$AJ$48*'Activity data'!AY47)+Data!$AK$48)</f>
        <v>639420.69698206813</v>
      </c>
      <c r="AZ46" s="22">
        <f>((Data!$AJ$48*'Activity data'!AZ47)+Data!$AK$48)</f>
        <v>639276.08475582441</v>
      </c>
      <c r="BA46" s="22">
        <f>((Data!$AJ$48*'Activity data'!BA47)+Data!$AK$48)</f>
        <v>639139.56297823193</v>
      </c>
      <c r="BB46" s="22">
        <f>((Data!$AJ$48*'Activity data'!BB47)+Data!$AK$48)</f>
        <v>638997.81982784986</v>
      </c>
      <c r="BC46" s="22">
        <f>((Data!$AJ$48*'Activity data'!BC47)+Data!$AK$48)</f>
        <v>638852.20751112758</v>
      </c>
      <c r="BD46" s="22">
        <f>((Data!$AJ$48*'Activity data'!BD47)+Data!$AK$48)</f>
        <v>638704.80325562065</v>
      </c>
      <c r="BE46" s="22">
        <f>((Data!$AJ$48*'Activity data'!BE47)+Data!$AK$48)</f>
        <v>638561.8962164094</v>
      </c>
      <c r="BF46" s="22">
        <f>((Data!$AJ$48*'Activity data'!BF47)+Data!$AK$48)</f>
        <v>638417.1959721609</v>
      </c>
      <c r="BG46" s="22">
        <f>((Data!$AJ$48*'Activity data'!BG47)+Data!$AK$48)</f>
        <v>638267.26389891445</v>
      </c>
      <c r="BH46" s="22">
        <f>((Data!$AJ$48*'Activity data'!BH47)+Data!$AK$48)</f>
        <v>638114.2284368684</v>
      </c>
      <c r="BI46" s="22">
        <f>((Data!$AJ$48*'Activity data'!BI47)+Data!$AK$48)</f>
        <v>637958.7423109716</v>
      </c>
      <c r="BJ46" s="22">
        <f>((Data!$AJ$48*'Activity data'!BJ47)+Data!$AK$48)</f>
        <v>637800.77190109098</v>
      </c>
      <c r="BK46" s="22">
        <f>((Data!$AJ$48*'Activity data'!BK47)+Data!$AK$48)</f>
        <v>637640.4712468097</v>
      </c>
      <c r="BL46" s="22">
        <f>((Data!$AJ$48*'Activity data'!BL47)+Data!$AK$48)</f>
        <v>637476.74014111632</v>
      </c>
      <c r="BM46" s="22">
        <f>((Data!$AJ$48*'Activity data'!BM47)+Data!$AK$48)</f>
        <v>637325.43982237088</v>
      </c>
      <c r="BN46" s="22">
        <f>((Data!$AJ$48*'Activity data'!BN47)+Data!$AK$48)</f>
        <v>637171.23651214223</v>
      </c>
      <c r="BO46" s="22">
        <f>((Data!$AJ$48*'Activity data'!BO47)+Data!$AK$48)</f>
        <v>637013.22228445427</v>
      </c>
      <c r="BP46" s="22">
        <f>((Data!$AJ$48*'Activity data'!BP47)+Data!$AK$48)</f>
        <v>636851.10709862981</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420359.24065534136</v>
      </c>
      <c r="AF47" s="22">
        <f>((Data!$AJ$49*'Activity data'!AF41)+Data!$AK$49)</f>
        <v>420267.54150033311</v>
      </c>
      <c r="AG47" s="22">
        <f>((Data!$AJ$49*'Activity data'!AG41)+Data!$AK$49)</f>
        <v>420205.78771597362</v>
      </c>
      <c r="AH47" s="22">
        <f>((Data!$AJ$49*'Activity data'!AH41)+Data!$AK$49)</f>
        <v>420163.48151493078</v>
      </c>
      <c r="AI47" s="22">
        <f>((Data!$AJ$49*'Activity data'!AI41)+Data!$AK$49)</f>
        <v>420140.59574322932</v>
      </c>
      <c r="AJ47" s="22">
        <f>((Data!$AJ$49*'Activity data'!AJ41)+Data!$AK$49)</f>
        <v>420103.31886427576</v>
      </c>
      <c r="AK47" s="22">
        <f>((Data!$AJ$49*'Activity data'!AK41)+Data!$AK$49)</f>
        <v>420064.11354179354</v>
      </c>
      <c r="AL47" s="22">
        <f>((Data!$AJ$49*'Activity data'!AL41)+Data!$AK$49)</f>
        <v>420027.26080249419</v>
      </c>
      <c r="AM47" s="22">
        <f>((Data!$AJ$49*'Activity data'!AM41)+Data!$AK$49)</f>
        <v>420331.39630151063</v>
      </c>
      <c r="AN47" s="22">
        <f>((Data!$AJ$49*'Activity data'!AN41)+Data!$AK$49)</f>
        <v>420253.5156443544</v>
      </c>
      <c r="AO47" s="22">
        <f>((Data!$AJ$49*'Activity data'!AO41)+Data!$AK$49)</f>
        <v>420176.01007856894</v>
      </c>
      <c r="AP47" s="22">
        <f>((Data!$AJ$49*'Activity data'!AP41)+Data!$AK$49)</f>
        <v>420091.78776273195</v>
      </c>
      <c r="AQ47" s="22">
        <f>((Data!$AJ$49*'Activity data'!AQ41)+Data!$AK$49)</f>
        <v>420003.55241843336</v>
      </c>
      <c r="AR47" s="22">
        <f>((Data!$AJ$49*'Activity data'!AR41)+Data!$AK$49)</f>
        <v>419917.69462727435</v>
      </c>
      <c r="AS47" s="22">
        <f>((Data!$AJ$49*'Activity data'!AS41)+Data!$AK$49)</f>
        <v>419821.2766167146</v>
      </c>
      <c r="AT47" s="22">
        <f>((Data!$AJ$49*'Activity data'!AT41)+Data!$AK$49)</f>
        <v>419723.30988998845</v>
      </c>
      <c r="AU47" s="22">
        <f>((Data!$AJ$49*'Activity data'!AU41)+Data!$AK$49)</f>
        <v>419622.04346770071</v>
      </c>
      <c r="AV47" s="22">
        <f>((Data!$AJ$49*'Activity data'!AV41)+Data!$AK$49)</f>
        <v>419519.31782300229</v>
      </c>
      <c r="AW47" s="22">
        <f>((Data!$AJ$49*'Activity data'!AW41)+Data!$AK$49)</f>
        <v>419433.14231233601</v>
      </c>
      <c r="AX47" s="22">
        <f>((Data!$AJ$49*'Activity data'!AX41)+Data!$AK$49)</f>
        <v>419327.66123239981</v>
      </c>
      <c r="AY47" s="22">
        <f>((Data!$AJ$49*'Activity data'!AY41)+Data!$AK$49)</f>
        <v>419221.89700305316</v>
      </c>
      <c r="AZ47" s="22">
        <f>((Data!$AJ$49*'Activity data'!AZ41)+Data!$AK$49)</f>
        <v>419115.53129133763</v>
      </c>
      <c r="BA47" s="22">
        <f>((Data!$AJ$49*'Activity data'!BA41)+Data!$AK$49)</f>
        <v>419015.1162959013</v>
      </c>
      <c r="BB47" s="22">
        <f>((Data!$AJ$49*'Activity data'!BB41)+Data!$AK$49)</f>
        <v>418910.86085732043</v>
      </c>
      <c r="BC47" s="22">
        <f>((Data!$AJ$49*'Activity data'!BC41)+Data!$AK$49)</f>
        <v>418803.75955541094</v>
      </c>
      <c r="BD47" s="22">
        <f>((Data!$AJ$49*'Activity data'!BD41)+Data!$AK$49)</f>
        <v>418695.34024015564</v>
      </c>
      <c r="BE47" s="22">
        <f>((Data!$AJ$49*'Activity data'!BE41)+Data!$AK$49)</f>
        <v>418590.22873382102</v>
      </c>
      <c r="BF47" s="22">
        <f>((Data!$AJ$49*'Activity data'!BF41)+Data!$AK$49)</f>
        <v>418483.79828278179</v>
      </c>
      <c r="BG47" s="22">
        <f>((Data!$AJ$49*'Activity data'!BG41)+Data!$AK$49)</f>
        <v>418373.51969780948</v>
      </c>
      <c r="BH47" s="22">
        <f>((Data!$AJ$49*'Activity data'!BH41)+Data!$AK$49)</f>
        <v>418260.95849699638</v>
      </c>
      <c r="BI47" s="22">
        <f>((Data!$AJ$49*'Activity data'!BI41)+Data!$AK$49)</f>
        <v>418146.59477497579</v>
      </c>
      <c r="BJ47" s="22">
        <f>((Data!$AJ$49*'Activity data'!BJ41)+Data!$AK$49)</f>
        <v>418030.40380334499</v>
      </c>
      <c r="BK47" s="22">
        <f>((Data!$AJ$49*'Activity data'!BK41)+Data!$AK$49)</f>
        <v>417912.49888185953</v>
      </c>
      <c r="BL47" s="22">
        <f>((Data!$AJ$49*'Activity data'!BL41)+Data!$AK$49)</f>
        <v>417792.07078224845</v>
      </c>
      <c r="BM47" s="22">
        <f>((Data!$AJ$49*'Activity data'!BM41)+Data!$AK$49)</f>
        <v>417680.78582035989</v>
      </c>
      <c r="BN47" s="22">
        <f>((Data!$AJ$49*'Activity data'!BN41)+Data!$AK$49)</f>
        <v>417567.36563959502</v>
      </c>
      <c r="BO47" s="22">
        <f>((Data!$AJ$49*'Activity data'!BO41)+Data!$AK$49)</f>
        <v>417451.14243893087</v>
      </c>
      <c r="BP47" s="22">
        <f>((Data!$AJ$49*'Activity data'!BP41)+Data!$AK$49)</f>
        <v>417331.90288659139</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2774.3709883252536</v>
      </c>
      <c r="AF48" s="22">
        <f t="shared" si="18"/>
        <v>2773.7657739021993</v>
      </c>
      <c r="AG48" s="22">
        <f t="shared" si="18"/>
        <v>2773.3581989254262</v>
      </c>
      <c r="AH48" s="22">
        <f t="shared" si="18"/>
        <v>2773.0789779985439</v>
      </c>
      <c r="AI48" s="22">
        <f t="shared" si="18"/>
        <v>2772.9279319053139</v>
      </c>
      <c r="AJ48" s="22">
        <f t="shared" si="17"/>
        <v>2772.6819045042207</v>
      </c>
      <c r="AK48" s="22">
        <f t="shared" si="17"/>
        <v>2772.423149375838</v>
      </c>
      <c r="AL48" s="22">
        <f t="shared" si="17"/>
        <v>2772.179921296462</v>
      </c>
      <c r="AM48" s="22">
        <f t="shared" si="17"/>
        <v>2774.1872155899709</v>
      </c>
      <c r="AN48" s="22">
        <f t="shared" ref="AN48:BP48" si="19">AN47*0.05*0.33*0.8*0.5</f>
        <v>2773.6732032527398</v>
      </c>
      <c r="AO48" s="22">
        <f t="shared" si="19"/>
        <v>2773.1616665185556</v>
      </c>
      <c r="AP48" s="22">
        <f t="shared" si="19"/>
        <v>2772.6057992340316</v>
      </c>
      <c r="AQ48" s="22">
        <f t="shared" si="19"/>
        <v>2772.0234459616604</v>
      </c>
      <c r="AR48" s="22">
        <f t="shared" si="19"/>
        <v>2771.4567845400111</v>
      </c>
      <c r="AS48" s="22">
        <f t="shared" si="19"/>
        <v>2770.8204256703166</v>
      </c>
      <c r="AT48" s="22">
        <f t="shared" si="19"/>
        <v>2770.1738452739241</v>
      </c>
      <c r="AU48" s="22">
        <f t="shared" si="19"/>
        <v>2769.5054868868251</v>
      </c>
      <c r="AV48" s="22">
        <f t="shared" si="19"/>
        <v>2768.8274976318157</v>
      </c>
      <c r="AW48" s="22">
        <f t="shared" si="19"/>
        <v>2768.2587392614182</v>
      </c>
      <c r="AX48" s="22">
        <f t="shared" si="19"/>
        <v>2767.5625641338393</v>
      </c>
      <c r="AY48" s="22">
        <f t="shared" si="19"/>
        <v>2766.8645202201515</v>
      </c>
      <c r="AZ48" s="22">
        <f t="shared" si="19"/>
        <v>2766.1625065228291</v>
      </c>
      <c r="BA48" s="22">
        <f t="shared" si="19"/>
        <v>2765.4997675529489</v>
      </c>
      <c r="BB48" s="22">
        <f t="shared" si="19"/>
        <v>2764.8116816583151</v>
      </c>
      <c r="BC48" s="22">
        <f t="shared" si="19"/>
        <v>2764.1048130657127</v>
      </c>
      <c r="BD48" s="22">
        <f t="shared" si="19"/>
        <v>2763.3892455850273</v>
      </c>
      <c r="BE48" s="22">
        <f t="shared" si="19"/>
        <v>2762.6955096432193</v>
      </c>
      <c r="BF48" s="22">
        <f t="shared" si="19"/>
        <v>2761.9930686663602</v>
      </c>
      <c r="BG48" s="22">
        <f t="shared" si="19"/>
        <v>2761.2652300055433</v>
      </c>
      <c r="BH48" s="22">
        <f t="shared" si="19"/>
        <v>2760.5223260801763</v>
      </c>
      <c r="BI48" s="22">
        <f t="shared" si="19"/>
        <v>2759.7675255148406</v>
      </c>
      <c r="BJ48" s="22">
        <f t="shared" si="19"/>
        <v>2759.0006651020776</v>
      </c>
      <c r="BK48" s="22">
        <f t="shared" si="19"/>
        <v>2758.2224926202734</v>
      </c>
      <c r="BL48" s="22">
        <f t="shared" si="19"/>
        <v>2757.4276671628404</v>
      </c>
      <c r="BM48" s="22">
        <f t="shared" si="19"/>
        <v>2756.6931864143753</v>
      </c>
      <c r="BN48" s="22">
        <f t="shared" si="19"/>
        <v>2755.9446132213279</v>
      </c>
      <c r="BO48" s="22">
        <f t="shared" si="19"/>
        <v>2755.1775400969441</v>
      </c>
      <c r="BP48" s="22">
        <f t="shared" si="19"/>
        <v>2754.3905590515037</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20307760.027954191</v>
      </c>
      <c r="AE50" s="22">
        <f>((AE5*Constants!$H63*Constants!$H81*(1-Constants!$H99))+(AE5*Constants!$H63*Constants!$H115))</f>
        <v>20455548.198556021</v>
      </c>
      <c r="AF50" s="22">
        <f>((AF5*Constants!$H63*Constants!$H81*(1-Constants!$H99))+(AF5*Constants!$H63*Constants!$H115))</f>
        <v>20546969.686230898</v>
      </c>
      <c r="AG50" s="22">
        <f>((AG5*Constants!$H63*Constants!$H81*(1-Constants!$H99))+(AG5*Constants!$H63*Constants!$H115))</f>
        <v>20604614.700519249</v>
      </c>
      <c r="AH50" s="22">
        <f>((AH5*Constants!$H63*Constants!$H81*(1-Constants!$H99))+(AH5*Constants!$H63*Constants!$H115))</f>
        <v>20627722.442055222</v>
      </c>
      <c r="AI50" s="22">
        <f>((AI5*Constants!$H63*Constants!$H81*(1-Constants!$H99))+(AI5*Constants!$H63*Constants!$H115))</f>
        <v>20694057.31620954</v>
      </c>
      <c r="AJ50" s="22">
        <f>((AJ5*Constants!$H63*Constants!$H81*(1-Constants!$H99))+(AJ5*Constants!$H63*Constants!$H115))</f>
        <v>20771337.825046279</v>
      </c>
      <c r="AK50" s="22">
        <f>((AK5*Constants!$H63*Constants!$H81*(1-Constants!$H99))+(AK5*Constants!$H63*Constants!$H115))</f>
        <v>20849520.148286451</v>
      </c>
      <c r="AL50" s="22">
        <f>((AL5*Constants!$H63*Constants!$H81*(1-Constants!$H99))+(AL5*Constants!$H63*Constants!$H115))</f>
        <v>20168009.509032171</v>
      </c>
      <c r="AM50" s="22">
        <f>((AM5*Constants!$H63*Constants!$H81*(1-Constants!$H99))+(AM5*Constants!$H63*Constants!$H115))</f>
        <v>20323402.883217975</v>
      </c>
      <c r="AN50" s="22">
        <f>((AN5*Constants!$H63*Constants!$H81*(1-Constants!$H99))+(AN5*Constants!$H63*Constants!$H115))</f>
        <v>20476367.391310841</v>
      </c>
      <c r="AO50" s="22">
        <f>((AO5*Constants!$H63*Constants!$H81*(1-Constants!$H99))+(AO5*Constants!$H63*Constants!$H115))</f>
        <v>20642375.990673076</v>
      </c>
      <c r="AP50" s="22">
        <f>((AP5*Constants!$H63*Constants!$H81*(1-Constants!$H99))+(AP5*Constants!$H63*Constants!$H115))</f>
        <v>20820326.367203984</v>
      </c>
      <c r="AQ50" s="22">
        <f>((AQ5*Constants!$H63*Constants!$H81*(1-Constants!$H99))+(AQ5*Constants!$H63*Constants!$H115))</f>
        <v>20995702.331198215</v>
      </c>
      <c r="AR50" s="22">
        <f>((AR5*Constants!$H63*Constants!$H81*(1-Constants!$H99))+(AR5*Constants!$H63*Constants!$H115))</f>
        <v>21198215.297657628</v>
      </c>
      <c r="AS50" s="22">
        <f>((AS5*Constants!$H63*Constants!$H81*(1-Constants!$H99))+(AS5*Constants!$H63*Constants!$H115))</f>
        <v>21407490.273649964</v>
      </c>
      <c r="AT50" s="22">
        <f>((AT5*Constants!$H63*Constants!$H81*(1-Constants!$H99))+(AT5*Constants!$H63*Constants!$H115))</f>
        <v>21627788.504846446</v>
      </c>
      <c r="AU50" s="22">
        <f>((AU5*Constants!$H63*Constants!$H81*(1-Constants!$H99))+(AU5*Constants!$H63*Constants!$H115))</f>
        <v>21855497.147770412</v>
      </c>
      <c r="AV50" s="22">
        <f>((AV5*Constants!$H63*Constants!$H81*(1-Constants!$H99))+(AV5*Constants!$H63*Constants!$H115))</f>
        <v>22046120.697983172</v>
      </c>
      <c r="AW50" s="22">
        <f>((AW5*Constants!$H63*Constants!$H81*(1-Constants!$H99))+(AW5*Constants!$H63*Constants!$H115))</f>
        <v>22287840.811809074</v>
      </c>
      <c r="AX50" s="22">
        <f>((AX5*Constants!$H63*Constants!$H81*(1-Constants!$H99))+(AX5*Constants!$H63*Constants!$H115))</f>
        <v>22534331.266837303</v>
      </c>
      <c r="AY50" s="22">
        <f>((AY5*Constants!$H63*Constants!$H81*(1-Constants!$H99))+(AY5*Constants!$H63*Constants!$H115))</f>
        <v>22786442.201909367</v>
      </c>
      <c r="AZ50" s="22">
        <f>((AZ5*Constants!$H63*Constants!$H81*(1-Constants!$H99))+(AZ5*Constants!$H63*Constants!$H115))</f>
        <v>23027063.44664529</v>
      </c>
      <c r="BA50" s="22">
        <f>((BA5*Constants!$H63*Constants!$H81*(1-Constants!$H99))+(BA5*Constants!$H63*Constants!$H115))</f>
        <v>23281757.02731774</v>
      </c>
      <c r="BB50" s="22">
        <f>((BB5*Constants!$H63*Constants!$H81*(1-Constants!$H99))+(BB5*Constants!$H63*Constants!$H115))</f>
        <v>23548332.945021559</v>
      </c>
      <c r="BC50" s="22">
        <f>((BC5*Constants!$H63*Constants!$H81*(1-Constants!$H99))+(BC5*Constants!$H63*Constants!$H115))</f>
        <v>23822963.365892593</v>
      </c>
      <c r="BD50" s="22">
        <f>((BD5*Constants!$H63*Constants!$H81*(1-Constants!$H99))+(BD5*Constants!$H63*Constants!$H115))</f>
        <v>24092731.633381363</v>
      </c>
      <c r="BE50" s="22">
        <f>((BE5*Constants!$H63*Constants!$H81*(1-Constants!$H99))+(BE5*Constants!$H63*Constants!$H115))</f>
        <v>24370733.044228554</v>
      </c>
      <c r="BF50" s="22">
        <f>((BF5*Constants!$H63*Constants!$H81*(1-Constants!$H99))+(BF5*Constants!$H63*Constants!$H115))</f>
        <v>24664669.869900819</v>
      </c>
      <c r="BG50" s="22">
        <f>((BG5*Constants!$H63*Constants!$H81*(1-Constants!$H99))+(BG5*Constants!$H63*Constants!$H115))</f>
        <v>24970534.412526079</v>
      </c>
      <c r="BH50" s="22">
        <f>((BH5*Constants!$H63*Constants!$H81*(1-Constants!$H99))+(BH5*Constants!$H63*Constants!$H115))</f>
        <v>25287328.054763015</v>
      </c>
      <c r="BI50" s="22">
        <f>((BI5*Constants!$H63*Constants!$H81*(1-Constants!$H99))+(BI5*Constants!$H63*Constants!$H115))</f>
        <v>25615545.470395766</v>
      </c>
      <c r="BJ50" s="22">
        <f>((BJ5*Constants!$H63*Constants!$H81*(1-Constants!$H99))+(BJ5*Constants!$H63*Constants!$H115))</f>
        <v>25955282.093844298</v>
      </c>
      <c r="BK50" s="22">
        <f>((BK5*Constants!$H63*Constants!$H81*(1-Constants!$H99))+(BK5*Constants!$H63*Constants!$H115))</f>
        <v>26309634.37162587</v>
      </c>
      <c r="BL50" s="22">
        <f>((BL5*Constants!$H63*Constants!$H81*(1-Constants!$H99))+(BL5*Constants!$H63*Constants!$H115))</f>
        <v>26640404.050982993</v>
      </c>
      <c r="BM50" s="22">
        <f>((BM5*Constants!$H63*Constants!$H81*(1-Constants!$H99))+(BM5*Constants!$H63*Constants!$H115))</f>
        <v>26984171.091793936</v>
      </c>
      <c r="BN50" s="22">
        <f>((BN5*Constants!$H63*Constants!$H81*(1-Constants!$H99))+(BN5*Constants!$H63*Constants!$H115))</f>
        <v>27343796.208012749</v>
      </c>
      <c r="BO50" s="22">
        <f>((BO5*Constants!$H63*Constants!$H81*(1-Constants!$H99))+(BO5*Constants!$H63*Constants!$H115))</f>
        <v>27720740.688832376</v>
      </c>
      <c r="BP50" s="22">
        <f>((BP5*Constants!$H63*Constants!$H81*(1-Constants!$H99))+(BP5*Constants!$H63*Constants!$H115))</f>
        <v>28124034.662922114</v>
      </c>
    </row>
    <row r="51" spans="1:72" x14ac:dyDescent="0.25">
      <c r="A51" t="str">
        <f t="shared" ref="A51:A65" si="20">A50</f>
        <v>3C Aggregated and non-CO2 emissions on land</v>
      </c>
      <c r="B51" t="str">
        <f t="shared" ref="B51:B65" si="21">B50</f>
        <v>3C4 Direct N2O from managed soils (N2O)</v>
      </c>
      <c r="C51" t="s">
        <v>409</v>
      </c>
      <c r="D51" t="str">
        <f>Constants!D116</f>
        <v xml:space="preserve"> - Pasture</v>
      </c>
      <c r="E51" t="str">
        <f t="shared" ref="E51" si="22">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59379296.606301188</v>
      </c>
      <c r="AE51" s="22">
        <f>((AE6*Constants!$H64*Constants!$H82*(1-Constants!$H100))+(AE6*Constants!$H64*Constants!$H116))</f>
        <v>59811424.896422252</v>
      </c>
      <c r="AF51" s="22">
        <f>((AF6*Constants!$H64*Constants!$H82*(1-Constants!$H100))+(AF6*Constants!$H64*Constants!$H116))</f>
        <v>60078738.65359503</v>
      </c>
      <c r="AG51" s="22">
        <f>((AG6*Constants!$H64*Constants!$H82*(1-Constants!$H100))+(AG6*Constants!$H64*Constants!$H116))</f>
        <v>60247290.990070879</v>
      </c>
      <c r="AH51" s="22">
        <f>((AH6*Constants!$H64*Constants!$H82*(1-Constants!$H100))+(AH6*Constants!$H64*Constants!$H116))</f>
        <v>60314857.350746691</v>
      </c>
      <c r="AI51" s="22">
        <f>((AI6*Constants!$H64*Constants!$H82*(1-Constants!$H100))+(AI6*Constants!$H64*Constants!$H116))</f>
        <v>60508818.583414823</v>
      </c>
      <c r="AJ51" s="22">
        <f>((AJ6*Constants!$H64*Constants!$H82*(1-Constants!$H100))+(AJ6*Constants!$H64*Constants!$H116))</f>
        <v>60734784.531888999</v>
      </c>
      <c r="AK51" s="22">
        <f>((AK6*Constants!$H64*Constants!$H82*(1-Constants!$H100))+(AK6*Constants!$H64*Constants!$H116))</f>
        <v>60963387.359313473</v>
      </c>
      <c r="AL51" s="22">
        <f>((AL6*Constants!$H64*Constants!$H82*(1-Constants!$H100))+(AL6*Constants!$H64*Constants!$H116))</f>
        <v>58970670.174703993</v>
      </c>
      <c r="AM51" s="22">
        <f>((AM6*Constants!$H64*Constants!$H82*(1-Constants!$H100))+(AM6*Constants!$H64*Constants!$H116))</f>
        <v>59425035.857759684</v>
      </c>
      <c r="AN51" s="22">
        <f>((AN6*Constants!$H64*Constants!$H82*(1-Constants!$H100))+(AN6*Constants!$H64*Constants!$H116))</f>
        <v>59872299.607369721</v>
      </c>
      <c r="AO51" s="22">
        <f>((AO6*Constants!$H64*Constants!$H82*(1-Constants!$H100))+(AO6*Constants!$H64*Constants!$H116))</f>
        <v>60357703.898495764</v>
      </c>
      <c r="AP51" s="22">
        <f>((AP6*Constants!$H64*Constants!$H82*(1-Constants!$H100))+(AP6*Constants!$H64*Constants!$H116))</f>
        <v>60878025.596934512</v>
      </c>
      <c r="AQ51" s="22">
        <f>((AQ6*Constants!$H64*Constants!$H82*(1-Constants!$H100))+(AQ6*Constants!$H64*Constants!$H116))</f>
        <v>61390819.788381256</v>
      </c>
      <c r="AR51" s="22">
        <f>((AR6*Constants!$H64*Constants!$H82*(1-Constants!$H100))+(AR6*Constants!$H64*Constants!$H116))</f>
        <v>61982961.781661779</v>
      </c>
      <c r="AS51" s="22">
        <f>((AS6*Constants!$H64*Constants!$H82*(1-Constants!$H100))+(AS6*Constants!$H64*Constants!$H116))</f>
        <v>62594875.693123206</v>
      </c>
      <c r="AT51" s="22">
        <f>((AT6*Constants!$H64*Constants!$H82*(1-Constants!$H100))+(AT6*Constants!$H64*Constants!$H116))</f>
        <v>63239021.280526891</v>
      </c>
      <c r="AU51" s="22">
        <f>((AU6*Constants!$H64*Constants!$H82*(1-Constants!$H100))+(AU6*Constants!$H64*Constants!$H116))</f>
        <v>63904834.695171744</v>
      </c>
      <c r="AV51" s="22">
        <f>((AV6*Constants!$H64*Constants!$H82*(1-Constants!$H100))+(AV6*Constants!$H64*Constants!$H116))</f>
        <v>64462212.382944718</v>
      </c>
      <c r="AW51" s="22">
        <f>((AW6*Constants!$H64*Constants!$H82*(1-Constants!$H100))+(AW6*Constants!$H64*Constants!$H116))</f>
        <v>65168994.928869016</v>
      </c>
      <c r="AX51" s="22">
        <f>((AX6*Constants!$H64*Constants!$H82*(1-Constants!$H100))+(AX6*Constants!$H64*Constants!$H116))</f>
        <v>65889725.813003734</v>
      </c>
      <c r="AY51" s="22">
        <f>((AY6*Constants!$H64*Constants!$H82*(1-Constants!$H100))+(AY6*Constants!$H64*Constants!$H116))</f>
        <v>66626890.816466913</v>
      </c>
      <c r="AZ51" s="22">
        <f>((AZ6*Constants!$H64*Constants!$H82*(1-Constants!$H100))+(AZ6*Constants!$H64*Constants!$H116))</f>
        <v>67330460.301298529</v>
      </c>
      <c r="BA51" s="22">
        <f>((BA6*Constants!$H64*Constants!$H82*(1-Constants!$H100))+(BA6*Constants!$H64*Constants!$H116))</f>
        <v>68075176.884991288</v>
      </c>
      <c r="BB51" s="22">
        <f>((BB6*Constants!$H64*Constants!$H82*(1-Constants!$H100))+(BB6*Constants!$H64*Constants!$H116))</f>
        <v>68854637.074773073</v>
      </c>
      <c r="BC51" s="22">
        <f>((BC6*Constants!$H64*Constants!$H82*(1-Constants!$H100))+(BC6*Constants!$H64*Constants!$H116))</f>
        <v>69657648.396335214</v>
      </c>
      <c r="BD51" s="22">
        <f>((BD6*Constants!$H64*Constants!$H82*(1-Constants!$H100))+(BD6*Constants!$H64*Constants!$H116))</f>
        <v>70446442.923557013</v>
      </c>
      <c r="BE51" s="22">
        <f>((BE6*Constants!$H64*Constants!$H82*(1-Constants!$H100))+(BE6*Constants!$H64*Constants!$H116))</f>
        <v>71259310.921255529</v>
      </c>
      <c r="BF51" s="22">
        <f>((BF6*Constants!$H64*Constants!$H82*(1-Constants!$H100))+(BF6*Constants!$H64*Constants!$H116))</f>
        <v>72118773.606016576</v>
      </c>
      <c r="BG51" s="22">
        <f>((BG6*Constants!$H64*Constants!$H82*(1-Constants!$H100))+(BG6*Constants!$H64*Constants!$H116))</f>
        <v>73013112.586430699</v>
      </c>
      <c r="BH51" s="22">
        <f>((BH6*Constants!$H64*Constants!$H82*(1-Constants!$H100))+(BH6*Constants!$H64*Constants!$H116))</f>
        <v>73939407.934587464</v>
      </c>
      <c r="BI51" s="22">
        <f>((BI6*Constants!$H64*Constants!$H82*(1-Constants!$H100))+(BI6*Constants!$H64*Constants!$H116))</f>
        <v>74899106.062169373</v>
      </c>
      <c r="BJ51" s="22">
        <f>((BJ6*Constants!$H64*Constants!$H82*(1-Constants!$H100))+(BJ6*Constants!$H64*Constants!$H116))</f>
        <v>75892486.016630366</v>
      </c>
      <c r="BK51" s="22">
        <f>((BK6*Constants!$H64*Constants!$H82*(1-Constants!$H100))+(BK6*Constants!$H64*Constants!$H116))</f>
        <v>76928601.717059508</v>
      </c>
      <c r="BL51" s="22">
        <f>((BL6*Constants!$H64*Constants!$H82*(1-Constants!$H100))+(BL6*Constants!$H64*Constants!$H116))</f>
        <v>77895762.589153796</v>
      </c>
      <c r="BM51" s="22">
        <f>((BM6*Constants!$H64*Constants!$H82*(1-Constants!$H100))+(BM6*Constants!$H64*Constants!$H116))</f>
        <v>78900927.366149634</v>
      </c>
      <c r="BN51" s="22">
        <f>((BN6*Constants!$H64*Constants!$H82*(1-Constants!$H100))+(BN6*Constants!$H64*Constants!$H116))</f>
        <v>79952460.6920131</v>
      </c>
      <c r="BO51" s="22">
        <f>((BO6*Constants!$H64*Constants!$H82*(1-Constants!$H100))+(BO6*Constants!$H64*Constants!$H116))</f>
        <v>81054635.333622351</v>
      </c>
      <c r="BP51" s="22">
        <f>((BP6*Constants!$H64*Constants!$H82*(1-Constants!$H100))+(BP6*Constants!$H64*Constants!$H116))</f>
        <v>82233855.123202518</v>
      </c>
    </row>
    <row r="52" spans="1:72" x14ac:dyDescent="0.25">
      <c r="A52" t="str">
        <f t="shared" si="20"/>
        <v>3C Aggregated and non-CO2 emissions on land</v>
      </c>
      <c r="B52" t="str">
        <f t="shared" si="21"/>
        <v>3C4 Direct N2O from managed soils (N2O)</v>
      </c>
      <c r="C52" t="s">
        <v>409</v>
      </c>
      <c r="D52" t="str">
        <f>Constants!D117</f>
        <v xml:space="preserve"> - Non-lactating</v>
      </c>
      <c r="E52" t="str">
        <f t="shared" ref="E52:E66" si="23">C52&amp;D52</f>
        <v>MM N available - Non-lactating</v>
      </c>
      <c r="F52" t="str">
        <f t="shared" ref="F52:F66" si="24">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3176457.5650757048</v>
      </c>
      <c r="AE52" s="22">
        <f>((AE7*Constants!$H65*Constants!$H83*(1-Constants!$H101))+(AE7*Constants!$H65*Constants!$H117))</f>
        <v>3199573.9920913223</v>
      </c>
      <c r="AF52" s="22">
        <f>((AF7*Constants!$H65*Constants!$H83*(1-Constants!$H101))+(AF7*Constants!$H65*Constants!$H117))</f>
        <v>3213873.7708820701</v>
      </c>
      <c r="AG52" s="22">
        <f>((AG7*Constants!$H65*Constants!$H83*(1-Constants!$H101))+(AG7*Constants!$H65*Constants!$H117))</f>
        <v>3222890.3705204884</v>
      </c>
      <c r="AH52" s="22">
        <f>((AH7*Constants!$H65*Constants!$H83*(1-Constants!$H101))+(AH7*Constants!$H65*Constants!$H117))</f>
        <v>3226504.7898514592</v>
      </c>
      <c r="AI52" s="22">
        <f>((AI7*Constants!$H65*Constants!$H83*(1-Constants!$H101))+(AI7*Constants!$H65*Constants!$H117))</f>
        <v>3236880.6221710145</v>
      </c>
      <c r="AJ52" s="22">
        <f>((AJ7*Constants!$H65*Constants!$H83*(1-Constants!$H101))+(AJ7*Constants!$H65*Constants!$H117))</f>
        <v>3248968.5263312692</v>
      </c>
      <c r="AK52" s="22">
        <f>((AK7*Constants!$H65*Constants!$H83*(1-Constants!$H101))+(AK7*Constants!$H65*Constants!$H117))</f>
        <v>3261197.4886476249</v>
      </c>
      <c r="AL52" s="22">
        <f>((AL7*Constants!$H65*Constants!$H83*(1-Constants!$H101))+(AL7*Constants!$H65*Constants!$H117))</f>
        <v>3154598.3549785763</v>
      </c>
      <c r="AM52" s="22">
        <f>((AM7*Constants!$H65*Constants!$H83*(1-Constants!$H101))+(AM7*Constants!$H65*Constants!$H117))</f>
        <v>3178904.357133206</v>
      </c>
      <c r="AN52" s="22">
        <f>((AN7*Constants!$H65*Constants!$H83*(1-Constants!$H101))+(AN7*Constants!$H65*Constants!$H117))</f>
        <v>3202830.4458919279</v>
      </c>
      <c r="AO52" s="22">
        <f>((AO7*Constants!$H65*Constants!$H83*(1-Constants!$H101))+(AO7*Constants!$H65*Constants!$H117))</f>
        <v>3228796.8385706842</v>
      </c>
      <c r="AP52" s="22">
        <f>((AP7*Constants!$H65*Constants!$H83*(1-Constants!$H101))+(AP7*Constants!$H65*Constants!$H117))</f>
        <v>3256631.1156628686</v>
      </c>
      <c r="AQ52" s="22">
        <f>((AQ7*Constants!$H65*Constants!$H83*(1-Constants!$H101))+(AQ7*Constants!$H65*Constants!$H117))</f>
        <v>3284062.7135739666</v>
      </c>
      <c r="AR52" s="22">
        <f>((AR7*Constants!$H65*Constants!$H83*(1-Constants!$H101))+(AR7*Constants!$H65*Constants!$H117))</f>
        <v>3315738.9714896819</v>
      </c>
      <c r="AS52" s="22">
        <f>((AS7*Constants!$H65*Constants!$H83*(1-Constants!$H101))+(AS7*Constants!$H65*Constants!$H117))</f>
        <v>3348472.91554638</v>
      </c>
      <c r="AT52" s="22">
        <f>((AT7*Constants!$H65*Constants!$H83*(1-Constants!$H101))+(AT7*Constants!$H65*Constants!$H117))</f>
        <v>3382931.072531376</v>
      </c>
      <c r="AU52" s="22">
        <f>((AU7*Constants!$H65*Constants!$H83*(1-Constants!$H101))+(AU7*Constants!$H65*Constants!$H117))</f>
        <v>3418548.3361022109</v>
      </c>
      <c r="AV52" s="22">
        <f>((AV7*Constants!$H65*Constants!$H83*(1-Constants!$H101))+(AV7*Constants!$H65*Constants!$H117))</f>
        <v>3448364.8996878266</v>
      </c>
      <c r="AW52" s="22">
        <f>((AW7*Constants!$H65*Constants!$H83*(1-Constants!$H101))+(AW7*Constants!$H65*Constants!$H117))</f>
        <v>3486173.780782361</v>
      </c>
      <c r="AX52" s="22">
        <f>((AX7*Constants!$H65*Constants!$H83*(1-Constants!$H101))+(AX7*Constants!$H65*Constants!$H117))</f>
        <v>3524728.8193250457</v>
      </c>
      <c r="AY52" s="22">
        <f>((AY7*Constants!$H65*Constants!$H83*(1-Constants!$H101))+(AY7*Constants!$H65*Constants!$H117))</f>
        <v>3564162.9905899032</v>
      </c>
      <c r="AZ52" s="22">
        <f>((AZ7*Constants!$H65*Constants!$H83*(1-Constants!$H101))+(AZ7*Constants!$H65*Constants!$H117))</f>
        <v>3601799.9910324551</v>
      </c>
      <c r="BA52" s="22">
        <f>((BA7*Constants!$H65*Constants!$H83*(1-Constants!$H101))+(BA7*Constants!$H65*Constants!$H117))</f>
        <v>3641638.1292608758</v>
      </c>
      <c r="BB52" s="22">
        <f>((BB7*Constants!$H65*Constants!$H83*(1-Constants!$H101))+(BB7*Constants!$H65*Constants!$H117))</f>
        <v>3683334.8545172163</v>
      </c>
      <c r="BC52" s="22">
        <f>((BC7*Constants!$H65*Constants!$H83*(1-Constants!$H101))+(BC7*Constants!$H65*Constants!$H117))</f>
        <v>3726291.4325334472</v>
      </c>
      <c r="BD52" s="22">
        <f>((BD7*Constants!$H65*Constants!$H83*(1-Constants!$H101))+(BD7*Constants!$H65*Constants!$H117))</f>
        <v>3768487.4922122359</v>
      </c>
      <c r="BE52" s="22">
        <f>((BE7*Constants!$H65*Constants!$H83*(1-Constants!$H101))+(BE7*Constants!$H65*Constants!$H117))</f>
        <v>3811971.3468260244</v>
      </c>
      <c r="BF52" s="22">
        <f>((BF7*Constants!$H65*Constants!$H83*(1-Constants!$H101))+(BF7*Constants!$H65*Constants!$H117))</f>
        <v>3857947.7544788518</v>
      </c>
      <c r="BG52" s="22">
        <f>((BG7*Constants!$H65*Constants!$H83*(1-Constants!$H101))+(BG7*Constants!$H65*Constants!$H117))</f>
        <v>3905789.8473031223</v>
      </c>
      <c r="BH52" s="22">
        <f>((BH7*Constants!$H65*Constants!$H83*(1-Constants!$H101))+(BH7*Constants!$H65*Constants!$H117))</f>
        <v>3955341.4256193056</v>
      </c>
      <c r="BI52" s="22">
        <f>((BI7*Constants!$H65*Constants!$H83*(1-Constants!$H101))+(BI7*Constants!$H65*Constants!$H117))</f>
        <v>4006679.8642969895</v>
      </c>
      <c r="BJ52" s="22">
        <f>((BJ7*Constants!$H65*Constants!$H83*(1-Constants!$H101))+(BJ7*Constants!$H65*Constants!$H117))</f>
        <v>4059820.0908015808</v>
      </c>
      <c r="BK52" s="22">
        <f>((BK7*Constants!$H65*Constants!$H83*(1-Constants!$H101))+(BK7*Constants!$H65*Constants!$H117))</f>
        <v>4115246.4387548598</v>
      </c>
      <c r="BL52" s="22">
        <f>((BL7*Constants!$H65*Constants!$H83*(1-Constants!$H101))+(BL7*Constants!$H65*Constants!$H117))</f>
        <v>4166984.092186125</v>
      </c>
      <c r="BM52" s="22">
        <f>((BM7*Constants!$H65*Constants!$H83*(1-Constants!$H101))+(BM7*Constants!$H65*Constants!$H117))</f>
        <v>4220754.7402489595</v>
      </c>
      <c r="BN52" s="22">
        <f>((BN7*Constants!$H65*Constants!$H83*(1-Constants!$H101))+(BN7*Constants!$H65*Constants!$H117))</f>
        <v>4277005.8442324623</v>
      </c>
      <c r="BO52" s="22">
        <f>((BO7*Constants!$H65*Constants!$H83*(1-Constants!$H101))+(BO7*Constants!$H65*Constants!$H117))</f>
        <v>4335965.9730731053</v>
      </c>
      <c r="BP52" s="22">
        <f>((BP7*Constants!$H65*Constants!$H83*(1-Constants!$H101))+(BP7*Constants!$H65*Constants!$H117))</f>
        <v>4399047.5829199515</v>
      </c>
    </row>
    <row r="53" spans="1:72" x14ac:dyDescent="0.25">
      <c r="A53" t="str">
        <f t="shared" si="20"/>
        <v>3C Aggregated and non-CO2 emissions on land</v>
      </c>
      <c r="B53" t="str">
        <f t="shared" si="21"/>
        <v>3C4 Direct N2O from managed soils (N2O)</v>
      </c>
      <c r="C53" t="s">
        <v>409</v>
      </c>
      <c r="D53" t="str">
        <f>Constants!D118</f>
        <v xml:space="preserve"> - Commercial cattle</v>
      </c>
      <c r="E53" t="str">
        <f t="shared" si="23"/>
        <v>MM N available - Commercial cattle</v>
      </c>
      <c r="F53" t="str">
        <f t="shared" si="24"/>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25594184.534965593</v>
      </c>
      <c r="AE53" s="22">
        <f>((AE8*Constants!$H66*Constants!$H84*(1-Constants!$H102))+(AE8*Constants!$H66*Constants!$H118))</f>
        <v>25505567.805425767</v>
      </c>
      <c r="AF53" s="22">
        <f>((AF8*Constants!$H66*Constants!$H84*(1-Constants!$H102))+(AF8*Constants!$H66*Constants!$H118))</f>
        <v>25161437.210246634</v>
      </c>
      <c r="AG53" s="22">
        <f>((AG8*Constants!$H66*Constants!$H84*(1-Constants!$H102))+(AG8*Constants!$H66*Constants!$H118))</f>
        <v>24664068.703765351</v>
      </c>
      <c r="AH53" s="22">
        <f>((AH8*Constants!$H66*Constants!$H84*(1-Constants!$H102))+(AH8*Constants!$H66*Constants!$H118))</f>
        <v>24023543.800034273</v>
      </c>
      <c r="AI53" s="22">
        <f>((AI8*Constants!$H66*Constants!$H84*(1-Constants!$H102))+(AI8*Constants!$H66*Constants!$H118))</f>
        <v>23518907.597074252</v>
      </c>
      <c r="AJ53" s="22">
        <f>((AJ8*Constants!$H66*Constants!$H84*(1-Constants!$H102))+(AJ8*Constants!$H66*Constants!$H118))</f>
        <v>23042963.74399332</v>
      </c>
      <c r="AK53" s="22">
        <f>((AK8*Constants!$H66*Constants!$H84*(1-Constants!$H102))+(AK8*Constants!$H66*Constants!$H118))</f>
        <v>22560504.001294918</v>
      </c>
      <c r="AL53" s="22">
        <f>((AL8*Constants!$H66*Constants!$H84*(1-Constants!$H102))+(AL8*Constants!$H66*Constants!$H118))</f>
        <v>19660274.28246931</v>
      </c>
      <c r="AM53" s="22">
        <f>((AM8*Constants!$H66*Constants!$H84*(1-Constants!$H102))+(AM8*Constants!$H66*Constants!$H118))</f>
        <v>19767427.631543331</v>
      </c>
      <c r="AN53" s="22">
        <f>((AN8*Constants!$H66*Constants!$H84*(1-Constants!$H102))+(AN8*Constants!$H66*Constants!$H118))</f>
        <v>19874353.582240038</v>
      </c>
      <c r="AO53" s="22">
        <f>((AO8*Constants!$H66*Constants!$H84*(1-Constants!$H102))+(AO8*Constants!$H66*Constants!$H118))</f>
        <v>20028817.181676712</v>
      </c>
      <c r="AP53" s="22">
        <f>((AP8*Constants!$H66*Constants!$H84*(1-Constants!$H102))+(AP8*Constants!$H66*Constants!$H118))</f>
        <v>20211176.573807307</v>
      </c>
      <c r="AQ53" s="22">
        <f>((AQ8*Constants!$H66*Constants!$H84*(1-Constants!$H102))+(AQ8*Constants!$H66*Constants!$H118))</f>
        <v>20377825.943413358</v>
      </c>
      <c r="AR53" s="22">
        <f>((AR8*Constants!$H66*Constants!$H84*(1-Constants!$H102))+(AR8*Constants!$H66*Constants!$H118))</f>
        <v>20615948.913828615</v>
      </c>
      <c r="AS53" s="22">
        <f>((AS8*Constants!$H66*Constants!$H84*(1-Constants!$H102))+(AS8*Constants!$H66*Constants!$H118))</f>
        <v>20864421.551770736</v>
      </c>
      <c r="AT53" s="22">
        <f>((AT8*Constants!$H66*Constants!$H84*(1-Constants!$H102))+(AT8*Constants!$H66*Constants!$H118))</f>
        <v>21134970.56543541</v>
      </c>
      <c r="AU53" s="22">
        <f>((AU8*Constants!$H66*Constants!$H84*(1-Constants!$H102))+(AU8*Constants!$H66*Constants!$H118))</f>
        <v>21415024.398285784</v>
      </c>
      <c r="AV53" s="22">
        <f>((AV8*Constants!$H66*Constants!$H84*(1-Constants!$H102))+(AV8*Constants!$H66*Constants!$H118))</f>
        <v>21582408.506477553</v>
      </c>
      <c r="AW53" s="22">
        <f>((AW8*Constants!$H66*Constants!$H84*(1-Constants!$H102))+(AW8*Constants!$H66*Constants!$H118))</f>
        <v>21696055.734719016</v>
      </c>
      <c r="AX53" s="22">
        <f>((AX8*Constants!$H66*Constants!$H84*(1-Constants!$H102))+(AX8*Constants!$H66*Constants!$H118))</f>
        <v>21802881.949790336</v>
      </c>
      <c r="AY53" s="22">
        <f>((AY8*Constants!$H66*Constants!$H84*(1-Constants!$H102))+(AY8*Constants!$H66*Constants!$H118))</f>
        <v>21904696.670395013</v>
      </c>
      <c r="AZ53" s="22">
        <f>((AZ8*Constants!$H66*Constants!$H84*(1-Constants!$H102))+(AZ8*Constants!$H66*Constants!$H118))</f>
        <v>21957837.705299262</v>
      </c>
      <c r="BA53" s="22">
        <f>((BA8*Constants!$H66*Constants!$H84*(1-Constants!$H102))+(BA8*Constants!$H66*Constants!$H118))</f>
        <v>22027056.078527305</v>
      </c>
      <c r="BB53" s="22">
        <f>((BB8*Constants!$H66*Constants!$H84*(1-Constants!$H102))+(BB8*Constants!$H66*Constants!$H118))</f>
        <v>22105088.463024586</v>
      </c>
      <c r="BC53" s="22">
        <f>((BC8*Constants!$H66*Constants!$H84*(1-Constants!$H102))+(BC8*Constants!$H66*Constants!$H118))</f>
        <v>22181396.087519296</v>
      </c>
      <c r="BD53" s="22">
        <f>((BD8*Constants!$H66*Constants!$H84*(1-Constants!$H102))+(BD8*Constants!$H66*Constants!$H118))</f>
        <v>22225736.073554225</v>
      </c>
      <c r="BE53" s="22">
        <f>((BE8*Constants!$H66*Constants!$H84*(1-Constants!$H102))+(BE8*Constants!$H66*Constants!$H118))</f>
        <v>22267798.182346378</v>
      </c>
      <c r="BF53" s="22">
        <f>((BF8*Constants!$H66*Constants!$H84*(1-Constants!$H102))+(BF8*Constants!$H66*Constants!$H118))</f>
        <v>22323157.335789014</v>
      </c>
      <c r="BG53" s="22">
        <f>((BG8*Constants!$H66*Constants!$H84*(1-Constants!$H102))+(BG8*Constants!$H66*Constants!$H118))</f>
        <v>22495320.118798099</v>
      </c>
      <c r="BH53" s="22">
        <f>((BH8*Constants!$H66*Constants!$H84*(1-Constants!$H102))+(BH8*Constants!$H66*Constants!$H118))</f>
        <v>22671817.962139092</v>
      </c>
      <c r="BI53" s="22">
        <f>((BI8*Constants!$H66*Constants!$H84*(1-Constants!$H102))+(BI8*Constants!$H66*Constants!$H118))</f>
        <v>22852546.158335336</v>
      </c>
      <c r="BJ53" s="22">
        <f>((BJ8*Constants!$H66*Constants!$H84*(1-Constants!$H102))+(BJ8*Constants!$H66*Constants!$H118))</f>
        <v>23036521.592291374</v>
      </c>
      <c r="BK53" s="22">
        <f>((BK8*Constants!$H66*Constants!$H84*(1-Constants!$H102))+(BK8*Constants!$H66*Constants!$H118))</f>
        <v>23228598.125059489</v>
      </c>
      <c r="BL53" s="22">
        <f>((BL8*Constants!$H66*Constants!$H84*(1-Constants!$H102))+(BL8*Constants!$H66*Constants!$H118))</f>
        <v>23354693.074524328</v>
      </c>
      <c r="BM53" s="22">
        <f>((BM8*Constants!$H66*Constants!$H84*(1-Constants!$H102))+(BM8*Constants!$H66*Constants!$H118))</f>
        <v>23485966.255401202</v>
      </c>
      <c r="BN53" s="22">
        <f>((BN8*Constants!$H66*Constants!$H84*(1-Constants!$H102))+(BN8*Constants!$H66*Constants!$H118))</f>
        <v>23626282.604411729</v>
      </c>
      <c r="BO53" s="22">
        <f>((BO8*Constants!$H66*Constants!$H84*(1-Constants!$H102))+(BO8*Constants!$H66*Constants!$H118))</f>
        <v>23776624.620310899</v>
      </c>
      <c r="BP53" s="22">
        <f>((BP8*Constants!$H66*Constants!$H84*(1-Constants!$H102))+(BP8*Constants!$H66*Constants!$H118))</f>
        <v>23950885.528255854</v>
      </c>
    </row>
    <row r="54" spans="1:72" x14ac:dyDescent="0.25">
      <c r="A54" t="str">
        <f t="shared" si="20"/>
        <v>3C Aggregated and non-CO2 emissions on land</v>
      </c>
      <c r="B54" t="str">
        <f t="shared" si="21"/>
        <v>3C4 Direct N2O from managed soils (N2O)</v>
      </c>
      <c r="C54" t="s">
        <v>409</v>
      </c>
      <c r="D54" t="str">
        <f>Constants!D119</f>
        <v xml:space="preserve"> - Subsistence cattle</v>
      </c>
      <c r="E54" t="str">
        <f t="shared" si="23"/>
        <v>MM N available - Subsistence cattle</v>
      </c>
      <c r="F54" t="str">
        <f t="shared" si="24"/>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170220538.96839759</v>
      </c>
      <c r="AE54" s="22">
        <f>((AE9*Constants!$H67*Constants!$H85*(1-Constants!$H103))+(AE9*Constants!$H67*Constants!$H119))</f>
        <v>169631171.19841534</v>
      </c>
      <c r="AF54" s="22">
        <f>((AF9*Constants!$H67*Constants!$H85*(1-Constants!$H103))+(AF9*Constants!$H67*Constants!$H119))</f>
        <v>167342444.42507821</v>
      </c>
      <c r="AG54" s="22">
        <f>((AG9*Constants!$H67*Constants!$H85*(1-Constants!$H103))+(AG9*Constants!$H67*Constants!$H119))</f>
        <v>164034570.51632017</v>
      </c>
      <c r="AH54" s="22">
        <f>((AH9*Constants!$H67*Constants!$H85*(1-Constants!$H103))+(AH9*Constants!$H67*Constants!$H119))</f>
        <v>159774599.10809532</v>
      </c>
      <c r="AI54" s="22">
        <f>((AI9*Constants!$H67*Constants!$H85*(1-Constants!$H103))+(AI9*Constants!$H67*Constants!$H119))</f>
        <v>156418389.56238893</v>
      </c>
      <c r="AJ54" s="22">
        <f>((AJ9*Constants!$H67*Constants!$H85*(1-Constants!$H103))+(AJ9*Constants!$H67*Constants!$H119))</f>
        <v>153253005.68077114</v>
      </c>
      <c r="AK54" s="22">
        <f>((AK9*Constants!$H67*Constants!$H85*(1-Constants!$H103))+(AK9*Constants!$H67*Constants!$H119))</f>
        <v>150044286.2421627</v>
      </c>
      <c r="AL54" s="22">
        <f>((AL9*Constants!$H67*Constants!$H85*(1-Constants!$H103))+(AL9*Constants!$H67*Constants!$H119))</f>
        <v>130755581.60708368</v>
      </c>
      <c r="AM54" s="22">
        <f>((AM9*Constants!$H67*Constants!$H85*(1-Constants!$H103))+(AM9*Constants!$H67*Constants!$H119))</f>
        <v>131468231.81114587</v>
      </c>
      <c r="AN54" s="22">
        <f>((AN9*Constants!$H67*Constants!$H85*(1-Constants!$H103))+(AN9*Constants!$H67*Constants!$H119))</f>
        <v>132179369.64530641</v>
      </c>
      <c r="AO54" s="22">
        <f>((AO9*Constants!$H67*Constants!$H85*(1-Constants!$H103))+(AO9*Constants!$H67*Constants!$H119))</f>
        <v>133206668.52686246</v>
      </c>
      <c r="AP54" s="22">
        <f>((AP9*Constants!$H67*Constants!$H85*(1-Constants!$H103))+(AP9*Constants!$H67*Constants!$H119))</f>
        <v>134419495.36930442</v>
      </c>
      <c r="AQ54" s="22">
        <f>((AQ9*Constants!$H67*Constants!$H85*(1-Constants!$H103))+(AQ9*Constants!$H67*Constants!$H119))</f>
        <v>135527838.76951444</v>
      </c>
      <c r="AR54" s="22">
        <f>((AR9*Constants!$H67*Constants!$H85*(1-Constants!$H103))+(AR9*Constants!$H67*Constants!$H119))</f>
        <v>137111535.26546904</v>
      </c>
      <c r="AS54" s="22">
        <f>((AS9*Constants!$H67*Constants!$H85*(1-Constants!$H103))+(AS9*Constants!$H67*Constants!$H119))</f>
        <v>138764064.81926775</v>
      </c>
      <c r="AT54" s="22">
        <f>((AT9*Constants!$H67*Constants!$H85*(1-Constants!$H103))+(AT9*Constants!$H67*Constants!$H119))</f>
        <v>140563418.8428528</v>
      </c>
      <c r="AU54" s="22">
        <f>((AU9*Constants!$H67*Constants!$H85*(1-Constants!$H103))+(AU9*Constants!$H67*Constants!$H119))</f>
        <v>142425987.04864305</v>
      </c>
      <c r="AV54" s="22">
        <f>((AV9*Constants!$H67*Constants!$H85*(1-Constants!$H103))+(AV9*Constants!$H67*Constants!$H119))</f>
        <v>143539217.01196629</v>
      </c>
      <c r="AW54" s="22">
        <f>((AW9*Constants!$H67*Constants!$H85*(1-Constants!$H103))+(AW9*Constants!$H67*Constants!$H119))</f>
        <v>144295056.38700467</v>
      </c>
      <c r="AX54" s="22">
        <f>((AX9*Constants!$H67*Constants!$H85*(1-Constants!$H103))+(AX9*Constants!$H67*Constants!$H119))</f>
        <v>145005530.90439174</v>
      </c>
      <c r="AY54" s="22">
        <f>((AY9*Constants!$H67*Constants!$H85*(1-Constants!$H103))+(AY9*Constants!$H67*Constants!$H119))</f>
        <v>145682675.22178802</v>
      </c>
      <c r="AZ54" s="22">
        <f>((AZ9*Constants!$H67*Constants!$H85*(1-Constants!$H103))+(AZ9*Constants!$H67*Constants!$H119))</f>
        <v>146036102.9932563</v>
      </c>
      <c r="BA54" s="22">
        <f>((BA9*Constants!$H67*Constants!$H85*(1-Constants!$H103))+(BA9*Constants!$H67*Constants!$H119))</f>
        <v>146496457.1327405</v>
      </c>
      <c r="BB54" s="22">
        <f>((BB9*Constants!$H67*Constants!$H85*(1-Constants!$H103))+(BB9*Constants!$H67*Constants!$H119))</f>
        <v>147015431.06324291</v>
      </c>
      <c r="BC54" s="22">
        <f>((BC9*Constants!$H67*Constants!$H85*(1-Constants!$H103))+(BC9*Constants!$H67*Constants!$H119))</f>
        <v>147522934.04506844</v>
      </c>
      <c r="BD54" s="22">
        <f>((BD9*Constants!$H67*Constants!$H85*(1-Constants!$H103))+(BD9*Constants!$H67*Constants!$H119))</f>
        <v>147817828.23520783</v>
      </c>
      <c r="BE54" s="22">
        <f>((BE9*Constants!$H67*Constants!$H85*(1-Constants!$H103))+(BE9*Constants!$H67*Constants!$H119))</f>
        <v>148097572.83183548</v>
      </c>
      <c r="BF54" s="22">
        <f>((BF9*Constants!$H67*Constants!$H85*(1-Constants!$H103))+(BF9*Constants!$H67*Constants!$H119))</f>
        <v>148465752.75657448</v>
      </c>
      <c r="BG54" s="22">
        <f>((BG9*Constants!$H67*Constants!$H85*(1-Constants!$H103))+(BG9*Constants!$H67*Constants!$H119))</f>
        <v>149610764.4944585</v>
      </c>
      <c r="BH54" s="22">
        <f>((BH9*Constants!$H67*Constants!$H85*(1-Constants!$H103))+(BH9*Constants!$H67*Constants!$H119))</f>
        <v>150784607.63758424</v>
      </c>
      <c r="BI54" s="22">
        <f>((BI9*Constants!$H67*Constants!$H85*(1-Constants!$H103))+(BI9*Constants!$H67*Constants!$H119))</f>
        <v>151986585.8026351</v>
      </c>
      <c r="BJ54" s="22">
        <f>((BJ9*Constants!$H67*Constants!$H85*(1-Constants!$H103))+(BJ9*Constants!$H67*Constants!$H119))</f>
        <v>153210160.53626874</v>
      </c>
      <c r="BK54" s="22">
        <f>((BK9*Constants!$H67*Constants!$H85*(1-Constants!$H103))+(BK9*Constants!$H67*Constants!$H119))</f>
        <v>154487613.65794584</v>
      </c>
      <c r="BL54" s="22">
        <f>((BL9*Constants!$H67*Constants!$H85*(1-Constants!$H103))+(BL9*Constants!$H67*Constants!$H119))</f>
        <v>155326239.72277603</v>
      </c>
      <c r="BM54" s="22">
        <f>((BM9*Constants!$H67*Constants!$H85*(1-Constants!$H103))+(BM9*Constants!$H67*Constants!$H119))</f>
        <v>156199304.91344193</v>
      </c>
      <c r="BN54" s="22">
        <f>((BN9*Constants!$H67*Constants!$H85*(1-Constants!$H103))+(BN9*Constants!$H67*Constants!$H119))</f>
        <v>157132513.96028692</v>
      </c>
      <c r="BO54" s="22">
        <f>((BO9*Constants!$H67*Constants!$H85*(1-Constants!$H103))+(BO9*Constants!$H67*Constants!$H119))</f>
        <v>158132401.21752658</v>
      </c>
      <c r="BP54" s="22">
        <f>((BP9*Constants!$H67*Constants!$H85*(1-Constants!$H103))+(BP9*Constants!$H67*Constants!$H119))</f>
        <v>159291367.06115359</v>
      </c>
    </row>
    <row r="55" spans="1:72" x14ac:dyDescent="0.25">
      <c r="A55" t="str">
        <f t="shared" si="20"/>
        <v>3C Aggregated and non-CO2 emissions on land</v>
      </c>
      <c r="B55" t="str">
        <f t="shared" si="21"/>
        <v>3C4 Direct N2O from managed soils (N2O)</v>
      </c>
      <c r="C55" t="s">
        <v>409</v>
      </c>
      <c r="D55" t="str">
        <f>Constants!D120</f>
        <v xml:space="preserve"> - Feedlot</v>
      </c>
      <c r="E55" t="str">
        <f t="shared" si="23"/>
        <v>MM N available - Feedlot</v>
      </c>
      <c r="F55" t="str">
        <f t="shared" si="24"/>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21936511.124820627</v>
      </c>
      <c r="AE55" s="22">
        <f>((AE10*Constants!$H68*Constants!$H86*(1-Constants!$H104))+(AE10*Constants!$H68*Constants!$H120))</f>
        <v>22791913.244998626</v>
      </c>
      <c r="AF55" s="22">
        <f>((AF10*Constants!$H68*Constants!$H86*(1-Constants!$H104))+(AF10*Constants!$H68*Constants!$H120))</f>
        <v>23429468.506327271</v>
      </c>
      <c r="AG55" s="22">
        <f>((AG10*Constants!$H68*Constants!$H86*(1-Constants!$H104))+(AG10*Constants!$H68*Constants!$H120))</f>
        <v>23920767.994878169</v>
      </c>
      <c r="AH55" s="22">
        <f>((AH10*Constants!$H68*Constants!$H86*(1-Constants!$H104))+(AH10*Constants!$H68*Constants!$H120))</f>
        <v>24258743.149975862</v>
      </c>
      <c r="AI55" s="22">
        <f>((AI10*Constants!$H68*Constants!$H86*(1-Constants!$H104))+(AI10*Constants!$H68*Constants!$H120))</f>
        <v>24719384.527633853</v>
      </c>
      <c r="AJ55" s="22">
        <f>((AJ10*Constants!$H68*Constants!$H86*(1-Constants!$H104))+(AJ10*Constants!$H68*Constants!$H120))</f>
        <v>25202538.26450558</v>
      </c>
      <c r="AK55" s="22">
        <f>((AK10*Constants!$H68*Constants!$H86*(1-Constants!$H104))+(AK10*Constants!$H68*Constants!$H120))</f>
        <v>25672098.184038267</v>
      </c>
      <c r="AL55" s="22">
        <f>((AL10*Constants!$H68*Constants!$H86*(1-Constants!$H104))+(AL10*Constants!$H68*Constants!$H120))</f>
        <v>23273024.481476583</v>
      </c>
      <c r="AM55" s="22">
        <f>((AM10*Constants!$H68*Constants!$H86*(1-Constants!$H104))+(AM10*Constants!$H68*Constants!$H120))</f>
        <v>23960585.884709943</v>
      </c>
      <c r="AN55" s="22">
        <f>((AN10*Constants!$H68*Constants!$H86*(1-Constants!$H104))+(AN10*Constants!$H68*Constants!$H120))</f>
        <v>24659532.026714563</v>
      </c>
      <c r="AO55" s="22">
        <f>((AO10*Constants!$H68*Constants!$H86*(1-Constants!$H104))+(AO10*Constants!$H68*Constants!$H120))</f>
        <v>25431051.13864876</v>
      </c>
      <c r="AP55" s="22">
        <f>((AP10*Constants!$H68*Constants!$H86*(1-Constants!$H104))+(AP10*Constants!$H68*Constants!$H120))</f>
        <v>26254353.450588215</v>
      </c>
      <c r="AQ55" s="22">
        <f>((AQ10*Constants!$H68*Constants!$H86*(1-Constants!$H104))+(AQ10*Constants!$H68*Constants!$H120))</f>
        <v>27074575.351437531</v>
      </c>
      <c r="AR55" s="22">
        <f>((AR10*Constants!$H68*Constants!$H86*(1-Constants!$H104))+(AR10*Constants!$H68*Constants!$H120))</f>
        <v>28009377.57862192</v>
      </c>
      <c r="AS55" s="22">
        <f>((AS10*Constants!$H68*Constants!$H86*(1-Constants!$H104))+(AS10*Constants!$H68*Constants!$H120))</f>
        <v>28980985.498198684</v>
      </c>
      <c r="AT55" s="22">
        <f>((AT10*Constants!$H68*Constants!$H86*(1-Constants!$H104))+(AT10*Constants!$H68*Constants!$H120))</f>
        <v>30007711.185068499</v>
      </c>
      <c r="AU55" s="22">
        <f>((AU10*Constants!$H68*Constants!$H86*(1-Constants!$H104))+(AU10*Constants!$H68*Constants!$H120))</f>
        <v>31074114.6495631</v>
      </c>
      <c r="AV55" s="22">
        <f>((AV10*Constants!$H68*Constants!$H86*(1-Constants!$H104))+(AV10*Constants!$H68*Constants!$H120))</f>
        <v>32000728.426707841</v>
      </c>
      <c r="AW55" s="22">
        <f>((AW10*Constants!$H68*Constants!$H86*(1-Constants!$H104))+(AW10*Constants!$H68*Constants!$H120))</f>
        <v>33232302.480972838</v>
      </c>
      <c r="AX55" s="22">
        <f>((AX10*Constants!$H68*Constants!$H86*(1-Constants!$H104))+(AX10*Constants!$H68*Constants!$H120))</f>
        <v>34501690.811333708</v>
      </c>
      <c r="AY55" s="22">
        <f>((AY10*Constants!$H68*Constants!$H86*(1-Constants!$H104))+(AY10*Constants!$H68*Constants!$H120))</f>
        <v>35813487.264271572</v>
      </c>
      <c r="AZ55" s="22">
        <f>((AZ10*Constants!$H68*Constants!$H86*(1-Constants!$H104))+(AZ10*Constants!$H68*Constants!$H120))</f>
        <v>37095966.905111842</v>
      </c>
      <c r="BA55" s="22">
        <f>((BA10*Constants!$H68*Constants!$H86*(1-Constants!$H104))+(BA10*Constants!$H68*Constants!$H120))</f>
        <v>38456959.244002916</v>
      </c>
      <c r="BB55" s="22">
        <f>((BB10*Constants!$H68*Constants!$H86*(1-Constants!$H104))+(BB10*Constants!$H68*Constants!$H120))</f>
        <v>39889117.600400075</v>
      </c>
      <c r="BC55" s="22">
        <f>((BC10*Constants!$H68*Constants!$H86*(1-Constants!$H104))+(BC10*Constants!$H68*Constants!$H120))</f>
        <v>41377649.859931916</v>
      </c>
      <c r="BD55" s="22">
        <f>((BD10*Constants!$H68*Constants!$H86*(1-Constants!$H104))+(BD10*Constants!$H68*Constants!$H120))</f>
        <v>42867463.338594973</v>
      </c>
      <c r="BE55" s="22">
        <f>((BE10*Constants!$H68*Constants!$H86*(1-Constants!$H104))+(BE10*Constants!$H68*Constants!$H120))</f>
        <v>44415286.883832112</v>
      </c>
      <c r="BF55" s="22">
        <f>((BF10*Constants!$H68*Constants!$H86*(1-Constants!$H104))+(BF10*Constants!$H68*Constants!$H120))</f>
        <v>46056653.157895721</v>
      </c>
      <c r="BG55" s="22">
        <f>((BG10*Constants!$H68*Constants!$H86*(1-Constants!$H104))+(BG10*Constants!$H68*Constants!$H120))</f>
        <v>47716344.836467147</v>
      </c>
      <c r="BH55" s="22">
        <f>((BH10*Constants!$H68*Constants!$H86*(1-Constants!$H104))+(BH10*Constants!$H68*Constants!$H120))</f>
        <v>49447119.511061221</v>
      </c>
      <c r="BI55" s="22">
        <f>((BI10*Constants!$H68*Constants!$H86*(1-Constants!$H104))+(BI10*Constants!$H68*Constants!$H120))</f>
        <v>51252575.664095797</v>
      </c>
      <c r="BJ55" s="22">
        <f>((BJ10*Constants!$H68*Constants!$H86*(1-Constants!$H104))+(BJ10*Constants!$H68*Constants!$H120))</f>
        <v>53134502.879149929</v>
      </c>
      <c r="BK55" s="22">
        <f>((BK10*Constants!$H68*Constants!$H86*(1-Constants!$H104))+(BK10*Constants!$H68*Constants!$H120))</f>
        <v>55108542.206771135</v>
      </c>
      <c r="BL55" s="22">
        <f>((BL10*Constants!$H68*Constants!$H86*(1-Constants!$H104))+(BL10*Constants!$H68*Constants!$H120))</f>
        <v>56999277.540411904</v>
      </c>
      <c r="BM55" s="22">
        <f>((BM10*Constants!$H68*Constants!$H86*(1-Constants!$H104))+(BM10*Constants!$H68*Constants!$H120))</f>
        <v>58975481.614839658</v>
      </c>
      <c r="BN55" s="22">
        <f>((BN10*Constants!$H68*Constants!$H86*(1-Constants!$H104))+(BN10*Constants!$H68*Constants!$H120))</f>
        <v>61052098.420750007</v>
      </c>
      <c r="BO55" s="22">
        <f>((BO10*Constants!$H68*Constants!$H86*(1-Constants!$H104))+(BO10*Constants!$H68*Constants!$H120))</f>
        <v>63237918.554862753</v>
      </c>
      <c r="BP55" s="22">
        <f>((BP10*Constants!$H68*Constants!$H86*(1-Constants!$H104))+(BP10*Constants!$H68*Constants!$H120))</f>
        <v>65577829.15068204</v>
      </c>
    </row>
    <row r="56" spans="1:72" x14ac:dyDescent="0.25">
      <c r="A56" t="str">
        <f t="shared" si="20"/>
        <v>3C Aggregated and non-CO2 emissions on land</v>
      </c>
      <c r="B56" t="str">
        <f t="shared" si="21"/>
        <v>3C4 Direct N2O from managed soils (N2O)</v>
      </c>
      <c r="C56" t="s">
        <v>409</v>
      </c>
      <c r="D56" t="str">
        <f>Constants!D121</f>
        <v xml:space="preserve"> - Commercial sheep</v>
      </c>
      <c r="E56" t="str">
        <f t="shared" si="23"/>
        <v>MM N available - Commercial sheep</v>
      </c>
      <c r="F56" t="str">
        <f t="shared" si="24"/>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3713640.6293234993</v>
      </c>
      <c r="AE56" s="22">
        <f>((AE11*Constants!$H69*Constants!$H87*(1-Constants!$H105))+(AE11*Constants!$H69*Constants!$H121))</f>
        <v>3715728.7740223031</v>
      </c>
      <c r="AF56" s="22">
        <f>((AF11*Constants!$H69*Constants!$H87*(1-Constants!$H105))+(AF11*Constants!$H69*Constants!$H121))</f>
        <v>3720282.1812072196</v>
      </c>
      <c r="AG56" s="22">
        <f>((AG11*Constants!$H69*Constants!$H87*(1-Constants!$H105))+(AG11*Constants!$H69*Constants!$H121))</f>
        <v>3727212.9508581907</v>
      </c>
      <c r="AH56" s="22">
        <f>((AH11*Constants!$H69*Constants!$H87*(1-Constants!$H105))+(AH11*Constants!$H69*Constants!$H121))</f>
        <v>3736395.6147755445</v>
      </c>
      <c r="AI56" s="22">
        <f>((AI11*Constants!$H69*Constants!$H87*(1-Constants!$H105))+(AI11*Constants!$H69*Constants!$H121))</f>
        <v>3747969.8181470619</v>
      </c>
      <c r="AJ56" s="22">
        <f>((AJ11*Constants!$H69*Constants!$H87*(1-Constants!$H105))+(AJ11*Constants!$H69*Constants!$H121))</f>
        <v>3760851.7620137748</v>
      </c>
      <c r="AK56" s="22">
        <f>((AK11*Constants!$H69*Constants!$H87*(1-Constants!$H105))+(AK11*Constants!$H69*Constants!$H121))</f>
        <v>3775030.5283138184</v>
      </c>
      <c r="AL56" s="22">
        <f>((AL11*Constants!$H69*Constants!$H87*(1-Constants!$H105))+(AL11*Constants!$H69*Constants!$H121))</f>
        <v>3788127.5416673124</v>
      </c>
      <c r="AM56" s="22">
        <f>((AM11*Constants!$H69*Constants!$H87*(1-Constants!$H105))+(AM11*Constants!$H69*Constants!$H121))</f>
        <v>3797951.2860955051</v>
      </c>
      <c r="AN56" s="22">
        <f>((AN11*Constants!$H69*Constants!$H87*(1-Constants!$H105))+(AN11*Constants!$H69*Constants!$H121))</f>
        <v>3806467.8585716696</v>
      </c>
      <c r="AO56" s="22">
        <f>((AO11*Constants!$H69*Constants!$H87*(1-Constants!$H105))+(AO11*Constants!$H69*Constants!$H121))</f>
        <v>3813624.449803025</v>
      </c>
      <c r="AP56" s="22">
        <f>((AP11*Constants!$H69*Constants!$H87*(1-Constants!$H105))+(AP11*Constants!$H69*Constants!$H121))</f>
        <v>3820810.3412321359</v>
      </c>
      <c r="AQ56" s="22">
        <f>((AQ11*Constants!$H69*Constants!$H87*(1-Constants!$H105))+(AQ11*Constants!$H69*Constants!$H121))</f>
        <v>3827923.6958134598</v>
      </c>
      <c r="AR56" s="22">
        <f>((AR11*Constants!$H69*Constants!$H87*(1-Constants!$H105))+(AR11*Constants!$H69*Constants!$H121))</f>
        <v>3835001.3427519044</v>
      </c>
      <c r="AS56" s="22">
        <f>((AS11*Constants!$H69*Constants!$H87*(1-Constants!$H105))+(AS11*Constants!$H69*Constants!$H121))</f>
        <v>3841932.735394917</v>
      </c>
      <c r="AT56" s="22">
        <f>((AT11*Constants!$H69*Constants!$H87*(1-Constants!$H105))+(AT11*Constants!$H69*Constants!$H121))</f>
        <v>3848685.6181023614</v>
      </c>
      <c r="AU56" s="22">
        <f>((AU11*Constants!$H69*Constants!$H87*(1-Constants!$H105))+(AU11*Constants!$H69*Constants!$H121))</f>
        <v>3855388.2693074094</v>
      </c>
      <c r="AV56" s="22">
        <f>((AV11*Constants!$H69*Constants!$H87*(1-Constants!$H105))+(AV11*Constants!$H69*Constants!$H121))</f>
        <v>3861869.8683233005</v>
      </c>
      <c r="AW56" s="22">
        <f>((AW11*Constants!$H69*Constants!$H87*(1-Constants!$H105))+(AW11*Constants!$H69*Constants!$H121))</f>
        <v>3868363.2144346545</v>
      </c>
      <c r="AX56" s="22">
        <f>((AX11*Constants!$H69*Constants!$H87*(1-Constants!$H105))+(AX11*Constants!$H69*Constants!$H121))</f>
        <v>3874696.7214011662</v>
      </c>
      <c r="AY56" s="22">
        <f>((AY11*Constants!$H69*Constants!$H87*(1-Constants!$H105))+(AY11*Constants!$H69*Constants!$H121))</f>
        <v>3880843.4902643808</v>
      </c>
      <c r="AZ56" s="22">
        <f>((AZ11*Constants!$H69*Constants!$H87*(1-Constants!$H105))+(AZ11*Constants!$H69*Constants!$H121))</f>
        <v>3886775.8189998777</v>
      </c>
      <c r="BA56" s="22">
        <f>((BA11*Constants!$H69*Constants!$H87*(1-Constants!$H105))+(BA11*Constants!$H69*Constants!$H121))</f>
        <v>3892545.6395887351</v>
      </c>
      <c r="BB56" s="22">
        <f>((BB11*Constants!$H69*Constants!$H87*(1-Constants!$H105))+(BB11*Constants!$H69*Constants!$H121))</f>
        <v>3898122.5581460539</v>
      </c>
      <c r="BC56" s="22">
        <f>((BC11*Constants!$H69*Constants!$H87*(1-Constants!$H105))+(BC11*Constants!$H69*Constants!$H121))</f>
        <v>3903472.6444745217</v>
      </c>
      <c r="BD56" s="22">
        <f>((BD11*Constants!$H69*Constants!$H87*(1-Constants!$H105))+(BD11*Constants!$H69*Constants!$H121))</f>
        <v>3908535.8445222587</v>
      </c>
      <c r="BE56" s="22">
        <f>((BE11*Constants!$H69*Constants!$H87*(1-Constants!$H105))+(BE11*Constants!$H69*Constants!$H121))</f>
        <v>3913386.409204043</v>
      </c>
      <c r="BF56" s="22">
        <f>((BF11*Constants!$H69*Constants!$H87*(1-Constants!$H105))+(BF11*Constants!$H69*Constants!$H121))</f>
        <v>3918029.3573767366</v>
      </c>
      <c r="BG56" s="22">
        <f>((BG11*Constants!$H69*Constants!$H87*(1-Constants!$H105))+(BG11*Constants!$H69*Constants!$H121))</f>
        <v>3922435.3792136414</v>
      </c>
      <c r="BH56" s="22">
        <f>((BH11*Constants!$H69*Constants!$H87*(1-Constants!$H105))+(BH11*Constants!$H69*Constants!$H121))</f>
        <v>3926585.195290403</v>
      </c>
      <c r="BI56" s="22">
        <f>((BI11*Constants!$H69*Constants!$H87*(1-Constants!$H105))+(BI11*Constants!$H69*Constants!$H121))</f>
        <v>3930464.9226927273</v>
      </c>
      <c r="BJ56" s="22">
        <f>((BJ11*Constants!$H69*Constants!$H87*(1-Constants!$H105))+(BJ11*Constants!$H69*Constants!$H121))</f>
        <v>3934062.5445606364</v>
      </c>
      <c r="BK56" s="22">
        <f>((BK11*Constants!$H69*Constants!$H87*(1-Constants!$H105))+(BK11*Constants!$H69*Constants!$H121))</f>
        <v>3937373.6788484273</v>
      </c>
      <c r="BL56" s="22">
        <f>((BL11*Constants!$H69*Constants!$H87*(1-Constants!$H105))+(BL11*Constants!$H69*Constants!$H121))</f>
        <v>3940270.2453319402</v>
      </c>
      <c r="BM56" s="22">
        <f>((BM11*Constants!$H69*Constants!$H87*(1-Constants!$H105))+(BM11*Constants!$H69*Constants!$H121))</f>
        <v>3942850.2938224454</v>
      </c>
      <c r="BN56" s="22">
        <f>((BN11*Constants!$H69*Constants!$H87*(1-Constants!$H105))+(BN11*Constants!$H69*Constants!$H121))</f>
        <v>3945110.9099132037</v>
      </c>
      <c r="BO56" s="22">
        <f>((BO11*Constants!$H69*Constants!$H87*(1-Constants!$H105))+(BO11*Constants!$H69*Constants!$H121))</f>
        <v>3947038.2808989324</v>
      </c>
      <c r="BP56" s="22">
        <f>((BP11*Constants!$H69*Constants!$H87*(1-Constants!$H105))+(BP11*Constants!$H69*Constants!$H121))</f>
        <v>3948649.3482770137</v>
      </c>
    </row>
    <row r="57" spans="1:72" x14ac:dyDescent="0.25">
      <c r="A57" t="str">
        <f t="shared" si="20"/>
        <v>3C Aggregated and non-CO2 emissions on land</v>
      </c>
      <c r="B57" t="str">
        <f t="shared" si="21"/>
        <v>3C4 Direct N2O from managed soils (N2O)</v>
      </c>
      <c r="C57" t="s">
        <v>409</v>
      </c>
      <c r="D57" t="str">
        <f>Constants!D122</f>
        <v xml:space="preserve"> - Subsistence sheep</v>
      </c>
      <c r="E57" t="str">
        <f t="shared" si="23"/>
        <v>MM N available - Subsistence sheep</v>
      </c>
      <c r="F57" t="str">
        <f t="shared" si="24"/>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3022398.6727234679</v>
      </c>
      <c r="AE57" s="22">
        <f>((AE12*Constants!$H70*Constants!$H88*(1-Constants!$H106))+(AE12*Constants!$H70*Constants!$H122))</f>
        <v>3024098.1386643252</v>
      </c>
      <c r="AF57" s="22">
        <f>((AF12*Constants!$H70*Constants!$H88*(1-Constants!$H106))+(AF12*Constants!$H70*Constants!$H122))</f>
        <v>3027803.9931628439</v>
      </c>
      <c r="AG57" s="22">
        <f>((AG12*Constants!$H70*Constants!$H88*(1-Constants!$H106))+(AG12*Constants!$H70*Constants!$H122))</f>
        <v>3033444.6975510516</v>
      </c>
      <c r="AH57" s="22">
        <f>((AH12*Constants!$H70*Constants!$H88*(1-Constants!$H106))+(AH12*Constants!$H70*Constants!$H122))</f>
        <v>3040918.1377694523</v>
      </c>
      <c r="AI57" s="22">
        <f>((AI12*Constants!$H70*Constants!$H88*(1-Constants!$H106))+(AI12*Constants!$H70*Constants!$H122))</f>
        <v>3050337.9660187676</v>
      </c>
      <c r="AJ57" s="22">
        <f>((AJ12*Constants!$H70*Constants!$H88*(1-Constants!$H106))+(AJ12*Constants!$H70*Constants!$H122))</f>
        <v>3060822.1172684659</v>
      </c>
      <c r="AK57" s="22">
        <f>((AK12*Constants!$H70*Constants!$H88*(1-Constants!$H106))+(AK12*Constants!$H70*Constants!$H122))</f>
        <v>3072361.7057002941</v>
      </c>
      <c r="AL57" s="22">
        <f>((AL12*Constants!$H70*Constants!$H88*(1-Constants!$H106))+(AL12*Constants!$H70*Constants!$H122))</f>
        <v>3083020.8942775829</v>
      </c>
      <c r="AM57" s="22">
        <f>((AM12*Constants!$H70*Constants!$H88*(1-Constants!$H106))+(AM12*Constants!$H70*Constants!$H122))</f>
        <v>3091016.0868889778</v>
      </c>
      <c r="AN57" s="22">
        <f>((AN12*Constants!$H70*Constants!$H88*(1-Constants!$H106))+(AN12*Constants!$H70*Constants!$H122))</f>
        <v>3097947.4192168457</v>
      </c>
      <c r="AO57" s="22">
        <f>((AO12*Constants!$H70*Constants!$H88*(1-Constants!$H106))+(AO12*Constants!$H70*Constants!$H122))</f>
        <v>3103771.9116752916</v>
      </c>
      <c r="AP57" s="22">
        <f>((AP12*Constants!$H70*Constants!$H88*(1-Constants!$H106))+(AP12*Constants!$H70*Constants!$H122))</f>
        <v>3109620.2505119001</v>
      </c>
      <c r="AQ57" s="22">
        <f>((AQ12*Constants!$H70*Constants!$H88*(1-Constants!$H106))+(AQ12*Constants!$H70*Constants!$H122))</f>
        <v>3115409.5542144291</v>
      </c>
      <c r="AR57" s="22">
        <f>((AR12*Constants!$H70*Constants!$H88*(1-Constants!$H106))+(AR12*Constants!$H70*Constants!$H122))</f>
        <v>3121169.7967494368</v>
      </c>
      <c r="AS57" s="22">
        <f>((AS12*Constants!$H70*Constants!$H88*(1-Constants!$H106))+(AS12*Constants!$H70*Constants!$H122))</f>
        <v>3126811.0081684794</v>
      </c>
      <c r="AT57" s="22">
        <f>((AT12*Constants!$H70*Constants!$H88*(1-Constants!$H106))+(AT12*Constants!$H70*Constants!$H122))</f>
        <v>3132306.9367650384</v>
      </c>
      <c r="AU57" s="22">
        <f>((AU12*Constants!$H70*Constants!$H88*(1-Constants!$H106))+(AU12*Constants!$H70*Constants!$H122))</f>
        <v>3137761.9837466716</v>
      </c>
      <c r="AV57" s="22">
        <f>((AV12*Constants!$H70*Constants!$H88*(1-Constants!$H106))+(AV12*Constants!$H70*Constants!$H122))</f>
        <v>3143037.1242942177</v>
      </c>
      <c r="AW57" s="22">
        <f>((AW12*Constants!$H70*Constants!$H88*(1-Constants!$H106))+(AW12*Constants!$H70*Constants!$H122))</f>
        <v>3148321.8253806727</v>
      </c>
      <c r="AX57" s="22">
        <f>((AX12*Constants!$H70*Constants!$H88*(1-Constants!$H106))+(AX12*Constants!$H70*Constants!$H122))</f>
        <v>3153476.4391303496</v>
      </c>
      <c r="AY57" s="22">
        <f>((AY12*Constants!$H70*Constants!$H88*(1-Constants!$H106))+(AY12*Constants!$H70*Constants!$H122))</f>
        <v>3158479.0734474733</v>
      </c>
      <c r="AZ57" s="22">
        <f>((AZ12*Constants!$H70*Constants!$H88*(1-Constants!$H106))+(AZ12*Constants!$H70*Constants!$H122))</f>
        <v>3163307.182649734</v>
      </c>
      <c r="BA57" s="22">
        <f>((BA12*Constants!$H70*Constants!$H88*(1-Constants!$H106))+(BA12*Constants!$H70*Constants!$H122))</f>
        <v>3168003.0323105534</v>
      </c>
      <c r="BB57" s="22">
        <f>((BB12*Constants!$H70*Constants!$H88*(1-Constants!$H106))+(BB12*Constants!$H70*Constants!$H122))</f>
        <v>3172541.8859391017</v>
      </c>
      <c r="BC57" s="22">
        <f>((BC12*Constants!$H70*Constants!$H88*(1-Constants!$H106))+(BC12*Constants!$H70*Constants!$H122))</f>
        <v>3176896.1289669354</v>
      </c>
      <c r="BD57" s="22">
        <f>((BD12*Constants!$H70*Constants!$H88*(1-Constants!$H106))+(BD12*Constants!$H70*Constants!$H122))</f>
        <v>3181016.8855590471</v>
      </c>
      <c r="BE57" s="22">
        <f>((BE12*Constants!$H70*Constants!$H88*(1-Constants!$H106))+(BE12*Constants!$H70*Constants!$H122))</f>
        <v>3184964.5858670464</v>
      </c>
      <c r="BF57" s="22">
        <f>((BF12*Constants!$H70*Constants!$H88*(1-Constants!$H106))+(BF12*Constants!$H70*Constants!$H122))</f>
        <v>3188743.3145582047</v>
      </c>
      <c r="BG57" s="22">
        <f>((BG12*Constants!$H70*Constants!$H88*(1-Constants!$H106))+(BG12*Constants!$H70*Constants!$H122))</f>
        <v>3192329.2174177053</v>
      </c>
      <c r="BH57" s="22">
        <f>((BH12*Constants!$H70*Constants!$H88*(1-Constants!$H106))+(BH12*Constants!$H70*Constants!$H122))</f>
        <v>3195706.6036148015</v>
      </c>
      <c r="BI57" s="22">
        <f>((BI12*Constants!$H70*Constants!$H88*(1-Constants!$H106))+(BI12*Constants!$H70*Constants!$H122))</f>
        <v>3198864.1743443776</v>
      </c>
      <c r="BJ57" s="22">
        <f>((BJ12*Constants!$H70*Constants!$H88*(1-Constants!$H106))+(BJ12*Constants!$H70*Constants!$H122))</f>
        <v>3201792.1495158765</v>
      </c>
      <c r="BK57" s="22">
        <f>((BK12*Constants!$H70*Constants!$H88*(1-Constants!$H106))+(BK12*Constants!$H70*Constants!$H122))</f>
        <v>3204486.9627397531</v>
      </c>
      <c r="BL57" s="22">
        <f>((BL12*Constants!$H70*Constants!$H88*(1-Constants!$H106))+(BL12*Constants!$H70*Constants!$H122))</f>
        <v>3206844.3741236385</v>
      </c>
      <c r="BM57" s="22">
        <f>((BM12*Constants!$H70*Constants!$H88*(1-Constants!$H106))+(BM12*Constants!$H70*Constants!$H122))</f>
        <v>3208944.1828858783</v>
      </c>
      <c r="BN57" s="22">
        <f>((BN12*Constants!$H70*Constants!$H88*(1-Constants!$H106))+(BN12*Constants!$H70*Constants!$H122))</f>
        <v>3210784.0170955472</v>
      </c>
      <c r="BO57" s="22">
        <f>((BO12*Constants!$H70*Constants!$H88*(1-Constants!$H106))+(BO12*Constants!$H70*Constants!$H122))</f>
        <v>3212352.635088122</v>
      </c>
      <c r="BP57" s="22">
        <f>((BP12*Constants!$H70*Constants!$H88*(1-Constants!$H106))+(BP12*Constants!$H70*Constants!$H122))</f>
        <v>3213663.8249395932</v>
      </c>
    </row>
    <row r="58" spans="1:72" x14ac:dyDescent="0.25">
      <c r="A58" t="str">
        <f t="shared" si="20"/>
        <v>3C Aggregated and non-CO2 emissions on land</v>
      </c>
      <c r="B58" t="str">
        <f t="shared" si="21"/>
        <v>3C4 Direct N2O from managed soils (N2O)</v>
      </c>
      <c r="C58" t="s">
        <v>409</v>
      </c>
      <c r="D58" t="str">
        <f>Constants!D123</f>
        <v xml:space="preserve"> - Commercial goats</v>
      </c>
      <c r="E58" t="str">
        <f t="shared" si="23"/>
        <v>MM N available - Commercial goats</v>
      </c>
      <c r="F58" t="str">
        <f t="shared" si="24"/>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459046.48868318356</v>
      </c>
      <c r="AE58" s="22">
        <f>((AE13*Constants!$H71*Constants!$H89*(1-Constants!$H107))+(AE13*Constants!$H71*Constants!$H123))</f>
        <v>460255.65198865673</v>
      </c>
      <c r="AF58" s="22">
        <f>((AF13*Constants!$H71*Constants!$H89*(1-Constants!$H107))+(AF13*Constants!$H71*Constants!$H123))</f>
        <v>461853.62667599996</v>
      </c>
      <c r="AG58" s="22">
        <f>((AG13*Constants!$H71*Constants!$H89*(1-Constants!$H107))+(AG13*Constants!$H71*Constants!$H123))</f>
        <v>463830.49398247566</v>
      </c>
      <c r="AH58" s="22">
        <f>((AH13*Constants!$H71*Constants!$H89*(1-Constants!$H107))+(AH13*Constants!$H71*Constants!$H123))</f>
        <v>466167.60397594195</v>
      </c>
      <c r="AI58" s="22">
        <f>((AI13*Constants!$H71*Constants!$H89*(1-Constants!$H107))+(AI13*Constants!$H71*Constants!$H123))</f>
        <v>468896.52182689635</v>
      </c>
      <c r="AJ58" s="22">
        <f>((AJ13*Constants!$H71*Constants!$H89*(1-Constants!$H107))+(AJ13*Constants!$H71*Constants!$H123))</f>
        <v>471811.75586393697</v>
      </c>
      <c r="AK58" s="22">
        <f>((AK13*Constants!$H71*Constants!$H89*(1-Constants!$H107))+(AK13*Constants!$H71*Constants!$H123))</f>
        <v>474915.45443833683</v>
      </c>
      <c r="AL58" s="22">
        <f>((AL13*Constants!$H71*Constants!$H89*(1-Constants!$H107))+(AL13*Constants!$H71*Constants!$H123))</f>
        <v>477755.33222448162</v>
      </c>
      <c r="AM58" s="22">
        <f>((AM13*Constants!$H71*Constants!$H89*(1-Constants!$H107))+(AM13*Constants!$H71*Constants!$H123))</f>
        <v>479918.97777532728</v>
      </c>
      <c r="AN58" s="22">
        <f>((AN13*Constants!$H71*Constants!$H89*(1-Constants!$H107))+(AN13*Constants!$H71*Constants!$H123))</f>
        <v>481790.13715667574</v>
      </c>
      <c r="AO58" s="22">
        <f>((AO13*Constants!$H71*Constants!$H89*(1-Constants!$H107))+(AO13*Constants!$H71*Constants!$H123))</f>
        <v>483364.13831085182</v>
      </c>
      <c r="AP58" s="22">
        <f>((AP13*Constants!$H71*Constants!$H89*(1-Constants!$H107))+(AP13*Constants!$H71*Constants!$H123))</f>
        <v>484909.47964714904</v>
      </c>
      <c r="AQ58" s="22">
        <f>((AQ13*Constants!$H71*Constants!$H89*(1-Constants!$H107))+(AQ13*Constants!$H71*Constants!$H123))</f>
        <v>486409.50617261574</v>
      </c>
      <c r="AR58" s="22">
        <f>((AR13*Constants!$H71*Constants!$H89*(1-Constants!$H107))+(AR13*Constants!$H71*Constants!$H123))</f>
        <v>487873.63021174597</v>
      </c>
      <c r="AS58" s="22">
        <f>((AS13*Constants!$H71*Constants!$H89*(1-Constants!$H107))+(AS13*Constants!$H71*Constants!$H123))</f>
        <v>489283.1738248195</v>
      </c>
      <c r="AT58" s="22">
        <f>((AT13*Constants!$H71*Constants!$H89*(1-Constants!$H107))+(AT13*Constants!$H71*Constants!$H123))</f>
        <v>490634.13875547703</v>
      </c>
      <c r="AU58" s="22">
        <f>((AU13*Constants!$H71*Constants!$H89*(1-Constants!$H107))+(AU13*Constants!$H71*Constants!$H123))</f>
        <v>491952.49569102307</v>
      </c>
      <c r="AV58" s="22">
        <f>((AV13*Constants!$H71*Constants!$H89*(1-Constants!$H107))+(AV13*Constants!$H71*Constants!$H123))</f>
        <v>493207.84493516048</v>
      </c>
      <c r="AW58" s="22">
        <f>((AW13*Constants!$H71*Constants!$H89*(1-Constants!$H107))+(AW13*Constants!$H71*Constants!$H123))</f>
        <v>494445.30578938941</v>
      </c>
      <c r="AX58" s="22">
        <f>((AX13*Constants!$H71*Constants!$H89*(1-Constants!$H107))+(AX13*Constants!$H71*Constants!$H123))</f>
        <v>495634.11506213149</v>
      </c>
      <c r="AY58" s="22">
        <f>((AY13*Constants!$H71*Constants!$H89*(1-Constants!$H107))+(AY13*Constants!$H71*Constants!$H123))</f>
        <v>496770.57440952625</v>
      </c>
      <c r="AZ58" s="22">
        <f>((AZ13*Constants!$H71*Constants!$H89*(1-Constants!$H107))+(AZ13*Constants!$H71*Constants!$H123))</f>
        <v>497850.76974544901</v>
      </c>
      <c r="BA58" s="22">
        <f>((BA13*Constants!$H71*Constants!$H89*(1-Constants!$H107))+(BA13*Constants!$H71*Constants!$H123))</f>
        <v>498885.4903525199</v>
      </c>
      <c r="BB58" s="22">
        <f>((BB13*Constants!$H71*Constants!$H89*(1-Constants!$H107))+(BB13*Constants!$H71*Constants!$H123))</f>
        <v>499870.13705694349</v>
      </c>
      <c r="BC58" s="22">
        <f>((BC13*Constants!$H71*Constants!$H89*(1-Constants!$H107))+(BC13*Constants!$H71*Constants!$H123))</f>
        <v>500799.42434730777</v>
      </c>
      <c r="BD58" s="22">
        <f>((BD13*Constants!$H71*Constants!$H89*(1-Constants!$H107))+(BD13*Constants!$H71*Constants!$H123))</f>
        <v>501663.22945212375</v>
      </c>
      <c r="BE58" s="22">
        <f>((BE13*Constants!$H71*Constants!$H89*(1-Constants!$H107))+(BE13*Constants!$H71*Constants!$H123))</f>
        <v>502476.1537203858</v>
      </c>
      <c r="BF58" s="22">
        <f>((BF13*Constants!$H71*Constants!$H89*(1-Constants!$H107))+(BF13*Constants!$H71*Constants!$H123))</f>
        <v>503239.92823749292</v>
      </c>
      <c r="BG58" s="22">
        <f>((BG13*Constants!$H71*Constants!$H89*(1-Constants!$H107))+(BG13*Constants!$H71*Constants!$H123))</f>
        <v>503949.93343879795</v>
      </c>
      <c r="BH58" s="22">
        <f>((BH13*Constants!$H71*Constants!$H89*(1-Constants!$H107))+(BH13*Constants!$H71*Constants!$H123))</f>
        <v>504603.37606915826</v>
      </c>
      <c r="BI58" s="22">
        <f>((BI13*Constants!$H71*Constants!$H89*(1-Constants!$H107))+(BI13*Constants!$H71*Constants!$H123))</f>
        <v>505198.42967186385</v>
      </c>
      <c r="BJ58" s="22">
        <f>((BJ13*Constants!$H71*Constants!$H89*(1-Constants!$H107))+(BJ13*Constants!$H71*Constants!$H123))</f>
        <v>505733.5852619466</v>
      </c>
      <c r="BK58" s="22">
        <f>((BK13*Constants!$H71*Constants!$H89*(1-Constants!$H107))+(BK13*Constants!$H71*Constants!$H123))</f>
        <v>506208.70149996021</v>
      </c>
      <c r="BL58" s="22">
        <f>((BL13*Constants!$H71*Constants!$H89*(1-Constants!$H107))+(BL13*Constants!$H71*Constants!$H123))</f>
        <v>506601.12488744193</v>
      </c>
      <c r="BM58" s="22">
        <f>((BM13*Constants!$H71*Constants!$H89*(1-Constants!$H107))+(BM13*Constants!$H71*Constants!$H123))</f>
        <v>506929.35628085822</v>
      </c>
      <c r="BN58" s="22">
        <f>((BN13*Constants!$H71*Constants!$H89*(1-Constants!$H107))+(BN13*Constants!$H71*Constants!$H123))</f>
        <v>507193.45790229179</v>
      </c>
      <c r="BO58" s="22">
        <f>((BO13*Constants!$H71*Constants!$H89*(1-Constants!$H107))+(BO13*Constants!$H71*Constants!$H123))</f>
        <v>507391.49654293223</v>
      </c>
      <c r="BP58" s="22">
        <f>((BP13*Constants!$H71*Constants!$H89*(1-Constants!$H107))+(BP13*Constants!$H71*Constants!$H123))</f>
        <v>507527.08323766303</v>
      </c>
    </row>
    <row r="59" spans="1:72" x14ac:dyDescent="0.25">
      <c r="A59" t="str">
        <f t="shared" si="20"/>
        <v>3C Aggregated and non-CO2 emissions on land</v>
      </c>
      <c r="B59" t="str">
        <f t="shared" si="21"/>
        <v>3C4 Direct N2O from managed soils (N2O)</v>
      </c>
      <c r="C59" t="s">
        <v>409</v>
      </c>
      <c r="D59" t="str">
        <f>Constants!D124</f>
        <v xml:space="preserve"> - Subsistence goats</v>
      </c>
      <c r="E59" t="str">
        <f t="shared" si="23"/>
        <v>MM N available - Subsistence goats</v>
      </c>
      <c r="F59" t="str">
        <f t="shared" si="24"/>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5538882.198341622</v>
      </c>
      <c r="AE59" s="22">
        <f>((AE14*Constants!$H72*Constants!$H90*(1-Constants!$H108))+(AE14*Constants!$H72*Constants!$H124))</f>
        <v>5553472.0346058868</v>
      </c>
      <c r="AF59" s="22">
        <f>((AF14*Constants!$H72*Constants!$H90*(1-Constants!$H108))+(AF14*Constants!$H72*Constants!$H124))</f>
        <v>5572753.2920979466</v>
      </c>
      <c r="AG59" s="22">
        <f>((AG14*Constants!$H72*Constants!$H90*(1-Constants!$H108))+(AG14*Constants!$H72*Constants!$H124))</f>
        <v>5596606.2904374637</v>
      </c>
      <c r="AH59" s="22">
        <f>((AH14*Constants!$H72*Constants!$H90*(1-Constants!$H108))+(AH14*Constants!$H72*Constants!$H124))</f>
        <v>5624805.9984354731</v>
      </c>
      <c r="AI59" s="22">
        <f>((AI14*Constants!$H72*Constants!$H90*(1-Constants!$H108))+(AI14*Constants!$H72*Constants!$H124))</f>
        <v>5657733.2833140641</v>
      </c>
      <c r="AJ59" s="22">
        <f>((AJ14*Constants!$H72*Constants!$H90*(1-Constants!$H108))+(AJ14*Constants!$H72*Constants!$H124))</f>
        <v>5692908.6703605549</v>
      </c>
      <c r="AK59" s="22">
        <f>((AK14*Constants!$H72*Constants!$H90*(1-Constants!$H108))+(AK14*Constants!$H72*Constants!$H124))</f>
        <v>5730358.0817090124</v>
      </c>
      <c r="AL59" s="22">
        <f>((AL14*Constants!$H72*Constants!$H90*(1-Constants!$H108))+(AL14*Constants!$H72*Constants!$H124))</f>
        <v>5764624.2157562738</v>
      </c>
      <c r="AM59" s="22">
        <f>((AM14*Constants!$H72*Constants!$H90*(1-Constants!$H108))+(AM14*Constants!$H72*Constants!$H124))</f>
        <v>5790730.8914863905</v>
      </c>
      <c r="AN59" s="22">
        <f>((AN14*Constants!$H72*Constants!$H90*(1-Constants!$H108))+(AN14*Constants!$H72*Constants!$H124))</f>
        <v>5813308.4117226116</v>
      </c>
      <c r="AO59" s="22">
        <f>((AO14*Constants!$H72*Constants!$H90*(1-Constants!$H108))+(AO14*Constants!$H72*Constants!$H124))</f>
        <v>5832300.403139526</v>
      </c>
      <c r="AP59" s="22">
        <f>((AP14*Constants!$H72*Constants!$H90*(1-Constants!$H108))+(AP14*Constants!$H72*Constants!$H124))</f>
        <v>5850946.5834916104</v>
      </c>
      <c r="AQ59" s="22">
        <f>((AQ14*Constants!$H72*Constants!$H90*(1-Constants!$H108))+(AQ14*Constants!$H72*Constants!$H124))</f>
        <v>5869045.9926446602</v>
      </c>
      <c r="AR59" s="22">
        <f>((AR14*Constants!$H72*Constants!$H90*(1-Constants!$H108))+(AR14*Constants!$H72*Constants!$H124))</f>
        <v>5886712.2002650816</v>
      </c>
      <c r="AS59" s="22">
        <f>((AS14*Constants!$H72*Constants!$H90*(1-Constants!$H108))+(AS14*Constants!$H72*Constants!$H124))</f>
        <v>5903719.8372227997</v>
      </c>
      <c r="AT59" s="22">
        <f>((AT14*Constants!$H72*Constants!$H90*(1-Constants!$H108))+(AT14*Constants!$H72*Constants!$H124))</f>
        <v>5920020.660319102</v>
      </c>
      <c r="AU59" s="22">
        <f>((AU14*Constants!$H72*Constants!$H90*(1-Constants!$H108))+(AU14*Constants!$H72*Constants!$H124))</f>
        <v>5935928.0334095759</v>
      </c>
      <c r="AV59" s="22">
        <f>((AV14*Constants!$H72*Constants!$H90*(1-Constants!$H108))+(AV14*Constants!$H72*Constants!$H124))</f>
        <v>5951075.151953062</v>
      </c>
      <c r="AW59" s="22">
        <f>((AW14*Constants!$H72*Constants!$H90*(1-Constants!$H108))+(AW14*Constants!$H72*Constants!$H124))</f>
        <v>5966006.4281213963</v>
      </c>
      <c r="AX59" s="22">
        <f>((AX14*Constants!$H72*Constants!$H90*(1-Constants!$H108))+(AX14*Constants!$H72*Constants!$H124))</f>
        <v>5980350.6714177625</v>
      </c>
      <c r="AY59" s="22">
        <f>((AY14*Constants!$H72*Constants!$H90*(1-Constants!$H108))+(AY14*Constants!$H72*Constants!$H124))</f>
        <v>5994063.257405472</v>
      </c>
      <c r="AZ59" s="22">
        <f>((AZ14*Constants!$H72*Constants!$H90*(1-Constants!$H108))+(AZ14*Constants!$H72*Constants!$H124))</f>
        <v>6007096.9584888574</v>
      </c>
      <c r="BA59" s="22">
        <f>((BA14*Constants!$H72*Constants!$H90*(1-Constants!$H108))+(BA14*Constants!$H72*Constants!$H124))</f>
        <v>6019581.9587928625</v>
      </c>
      <c r="BB59" s="22">
        <f>((BB14*Constants!$H72*Constants!$H90*(1-Constants!$H108))+(BB14*Constants!$H72*Constants!$H124))</f>
        <v>6031462.7644132962</v>
      </c>
      <c r="BC59" s="22">
        <f>((BC14*Constants!$H72*Constants!$H90*(1-Constants!$H108))+(BC14*Constants!$H72*Constants!$H124))</f>
        <v>6042675.6000555186</v>
      </c>
      <c r="BD59" s="22">
        <f>((BD14*Constants!$H72*Constants!$H90*(1-Constants!$H108))+(BD14*Constants!$H72*Constants!$H124))</f>
        <v>6053098.3237574827</v>
      </c>
      <c r="BE59" s="22">
        <f>((BE14*Constants!$H72*Constants!$H90*(1-Constants!$H108))+(BE14*Constants!$H72*Constants!$H124))</f>
        <v>6062907.1162634287</v>
      </c>
      <c r="BF59" s="22">
        <f>((BF14*Constants!$H72*Constants!$H90*(1-Constants!$H108))+(BF14*Constants!$H72*Constants!$H124))</f>
        <v>6072122.8649526015</v>
      </c>
      <c r="BG59" s="22">
        <f>((BG14*Constants!$H72*Constants!$H90*(1-Constants!$H108))+(BG14*Constants!$H72*Constants!$H124))</f>
        <v>6080689.829883581</v>
      </c>
      <c r="BH59" s="22">
        <f>((BH14*Constants!$H72*Constants!$H90*(1-Constants!$H108))+(BH14*Constants!$H72*Constants!$H124))</f>
        <v>6088574.3074739091</v>
      </c>
      <c r="BI59" s="22">
        <f>((BI14*Constants!$H72*Constants!$H90*(1-Constants!$H108))+(BI14*Constants!$H72*Constants!$H124))</f>
        <v>6095754.2595884316</v>
      </c>
      <c r="BJ59" s="22">
        <f>((BJ14*Constants!$H72*Constants!$H90*(1-Constants!$H108))+(BJ14*Constants!$H72*Constants!$H124))</f>
        <v>6102211.4787248969</v>
      </c>
      <c r="BK59" s="22">
        <f>((BK14*Constants!$H72*Constants!$H90*(1-Constants!$H108))+(BK14*Constants!$H72*Constants!$H124))</f>
        <v>6107944.2594731515</v>
      </c>
      <c r="BL59" s="22">
        <f>((BL14*Constants!$H72*Constants!$H90*(1-Constants!$H108))+(BL14*Constants!$H72*Constants!$H124))</f>
        <v>6112679.2633751966</v>
      </c>
      <c r="BM59" s="22">
        <f>((BM14*Constants!$H72*Constants!$H90*(1-Constants!$H108))+(BM14*Constants!$H72*Constants!$H124))</f>
        <v>6116639.7228640504</v>
      </c>
      <c r="BN59" s="22">
        <f>((BN14*Constants!$H72*Constants!$H90*(1-Constants!$H108))+(BN14*Constants!$H72*Constants!$H124))</f>
        <v>6119826.3887150576</v>
      </c>
      <c r="BO59" s="22">
        <f>((BO14*Constants!$H72*Constants!$H90*(1-Constants!$H108))+(BO14*Constants!$H72*Constants!$H124))</f>
        <v>6122215.9347158875</v>
      </c>
      <c r="BP59" s="22">
        <f>((BP14*Constants!$H72*Constants!$H90*(1-Constants!$H108))+(BP14*Constants!$H72*Constants!$H124))</f>
        <v>6123851.9318279233</v>
      </c>
    </row>
    <row r="60" spans="1:72" x14ac:dyDescent="0.25">
      <c r="A60" t="str">
        <f t="shared" si="20"/>
        <v>3C Aggregated and non-CO2 emissions on land</v>
      </c>
      <c r="B60" t="str">
        <f t="shared" si="21"/>
        <v>3C4 Direct N2O from managed soils (N2O)</v>
      </c>
      <c r="C60" t="s">
        <v>409</v>
      </c>
      <c r="D60" t="str">
        <f>Constants!D125</f>
        <v xml:space="preserve"> - Horses</v>
      </c>
      <c r="E60" t="str">
        <f t="shared" si="23"/>
        <v>MM N available - Horses</v>
      </c>
      <c r="F60" t="str">
        <f t="shared" si="24"/>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0"/>
        <v>3C Aggregated and non-CO2 emissions on land</v>
      </c>
      <c r="B61" t="str">
        <f t="shared" si="21"/>
        <v>3C4 Direct N2O from managed soils (N2O)</v>
      </c>
      <c r="C61" t="s">
        <v>409</v>
      </c>
      <c r="D61" t="str">
        <f>Constants!D126</f>
        <v xml:space="preserve"> - Mules &amp; Asses</v>
      </c>
      <c r="E61" t="str">
        <f t="shared" si="23"/>
        <v>MM N available - Mules &amp; Asses</v>
      </c>
      <c r="F61" t="str">
        <f t="shared" si="24"/>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0"/>
        <v>3C Aggregated and non-CO2 emissions on land</v>
      </c>
      <c r="B62" t="str">
        <f t="shared" si="21"/>
        <v>3C4 Direct N2O from managed soils (N2O)</v>
      </c>
      <c r="C62" t="s">
        <v>409</v>
      </c>
      <c r="D62" t="str">
        <f>Constants!D127</f>
        <v xml:space="preserve"> - Commercial swine</v>
      </c>
      <c r="E62" t="str">
        <f t="shared" si="23"/>
        <v>MM N available - Commercial swine</v>
      </c>
      <c r="F62" t="str">
        <f t="shared" si="24"/>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7968909.5744017735</v>
      </c>
      <c r="AE62" s="22">
        <f>((AE17*Constants!$H75*Constants!$H93*(1-Constants!$H111))+(AE17*Constants!$H75*Constants!$H127))</f>
        <v>7969285.372308651</v>
      </c>
      <c r="AF62" s="22">
        <f>((AF17*Constants!$H75*Constants!$H93*(1-Constants!$H111))+(AF17*Constants!$H75*Constants!$H127))</f>
        <v>7890952.5452332282</v>
      </c>
      <c r="AG62" s="22">
        <f>((AG17*Constants!$H75*Constants!$H93*(1-Constants!$H111))+(AG17*Constants!$H75*Constants!$H127))</f>
        <v>7765357.8312443895</v>
      </c>
      <c r="AH62" s="22">
        <f>((AH17*Constants!$H75*Constants!$H93*(1-Constants!$H111))+(AH17*Constants!$H75*Constants!$H127))</f>
        <v>7594479.3225572659</v>
      </c>
      <c r="AI62" s="22">
        <f>((AI17*Constants!$H75*Constants!$H93*(1-Constants!$H111))+(AI17*Constants!$H75*Constants!$H127))</f>
        <v>7469260.6045298465</v>
      </c>
      <c r="AJ62" s="22">
        <f>((AJ17*Constants!$H75*Constants!$H93*(1-Constants!$H111))+(AJ17*Constants!$H75*Constants!$H127))</f>
        <v>7355437.6519875033</v>
      </c>
      <c r="AK62" s="22">
        <f>((AK17*Constants!$H75*Constants!$H93*(1-Constants!$H111))+(AK17*Constants!$H75*Constants!$H127))</f>
        <v>7241121.7420120388</v>
      </c>
      <c r="AL62" s="22">
        <f>((AL17*Constants!$H75*Constants!$H93*(1-Constants!$H111))+(AL17*Constants!$H75*Constants!$H127))</f>
        <v>6307155.4103905195</v>
      </c>
      <c r="AM62" s="22">
        <f>((AM17*Constants!$H75*Constants!$H93*(1-Constants!$H111))+(AM17*Constants!$H75*Constants!$H127))</f>
        <v>6315850.3043101784</v>
      </c>
      <c r="AN62" s="22">
        <f>((AN17*Constants!$H75*Constants!$H93*(1-Constants!$H111))+(AN17*Constants!$H75*Constants!$H127))</f>
        <v>6327037.7745543513</v>
      </c>
      <c r="AO62" s="22">
        <f>((AO17*Constants!$H75*Constants!$H93*(1-Constants!$H111))+(AO17*Constants!$H75*Constants!$H127))</f>
        <v>6356739.230718594</v>
      </c>
      <c r="AP62" s="22">
        <f>((AP17*Constants!$H75*Constants!$H93*(1-Constants!$H111))+(AP17*Constants!$H75*Constants!$H127))</f>
        <v>6397178.9475595299</v>
      </c>
      <c r="AQ62" s="22">
        <f>((AQ17*Constants!$H75*Constants!$H93*(1-Constants!$H111))+(AQ17*Constants!$H75*Constants!$H127))</f>
        <v>6433578.9992045593</v>
      </c>
      <c r="AR62" s="22">
        <f>((AR17*Constants!$H75*Constants!$H93*(1-Constants!$H111))+(AR17*Constants!$H75*Constants!$H127))</f>
        <v>6495205.2422477519</v>
      </c>
      <c r="AS62" s="22">
        <f>((AS17*Constants!$H75*Constants!$H93*(1-Constants!$H111))+(AS17*Constants!$H75*Constants!$H127))</f>
        <v>6561397.5466280608</v>
      </c>
      <c r="AT62" s="22">
        <f>((AT17*Constants!$H75*Constants!$H93*(1-Constants!$H111))+(AT17*Constants!$H75*Constants!$H127))</f>
        <v>6636031.4055923596</v>
      </c>
      <c r="AU62" s="22">
        <f>((AU17*Constants!$H75*Constants!$H93*(1-Constants!$H111))+(AU17*Constants!$H75*Constants!$H127))</f>
        <v>6714726.5391840125</v>
      </c>
      <c r="AV62" s="22">
        <f>((AV17*Constants!$H75*Constants!$H93*(1-Constants!$H111))+(AV17*Constants!$H75*Constants!$H127))</f>
        <v>6756617.3064931994</v>
      </c>
      <c r="AW62" s="22">
        <f>((AW17*Constants!$H75*Constants!$H93*(1-Constants!$H111))+(AW17*Constants!$H75*Constants!$H127))</f>
        <v>6842848.9904691437</v>
      </c>
      <c r="AX62" s="22">
        <f>((AX17*Constants!$H75*Constants!$H93*(1-Constants!$H111))+(AX17*Constants!$H75*Constants!$H127))</f>
        <v>6930314.692043229</v>
      </c>
      <c r="AY62" s="22">
        <f>((AY17*Constants!$H75*Constants!$H93*(1-Constants!$H111))+(AY17*Constants!$H75*Constants!$H127))</f>
        <v>7019693.5101828184</v>
      </c>
      <c r="AZ62" s="22">
        <f>((AZ17*Constants!$H75*Constants!$H93*(1-Constants!$H111))+(AZ17*Constants!$H75*Constants!$H127))</f>
        <v>7095993.7028160403</v>
      </c>
      <c r="BA62" s="22">
        <f>((BA17*Constants!$H75*Constants!$H93*(1-Constants!$H111))+(BA17*Constants!$H75*Constants!$H127))</f>
        <v>7181426.8644486526</v>
      </c>
      <c r="BB62" s="22">
        <f>((BB17*Constants!$H75*Constants!$H93*(1-Constants!$H111))+(BB17*Constants!$H75*Constants!$H127))</f>
        <v>7273723.3571745539</v>
      </c>
      <c r="BC62" s="22">
        <f>((BC17*Constants!$H75*Constants!$H93*(1-Constants!$H111))+(BC17*Constants!$H75*Constants!$H127))</f>
        <v>7369388.8194563454</v>
      </c>
      <c r="BD62" s="22">
        <f>((BD17*Constants!$H75*Constants!$H93*(1-Constants!$H111))+(BD17*Constants!$H75*Constants!$H127))</f>
        <v>7457775.6191678643</v>
      </c>
      <c r="BE62" s="22">
        <f>((BE17*Constants!$H75*Constants!$H93*(1-Constants!$H111))+(BE17*Constants!$H75*Constants!$H127))</f>
        <v>7549408.1649045385</v>
      </c>
      <c r="BF62" s="22">
        <f>((BF17*Constants!$H75*Constants!$H93*(1-Constants!$H111))+(BF17*Constants!$H75*Constants!$H127))</f>
        <v>7650118.5318272123</v>
      </c>
      <c r="BG62" s="22">
        <f>((BG17*Constants!$H75*Constants!$H93*(1-Constants!$H111))+(BG17*Constants!$H75*Constants!$H127))</f>
        <v>7756329.4008220211</v>
      </c>
      <c r="BH62" s="22">
        <f>((BH17*Constants!$H75*Constants!$H93*(1-Constants!$H111))+(BH17*Constants!$H75*Constants!$H127))</f>
        <v>7866949.7775785541</v>
      </c>
      <c r="BI62" s="22">
        <f>((BI17*Constants!$H75*Constants!$H93*(1-Constants!$H111))+(BI17*Constants!$H75*Constants!$H127))</f>
        <v>7982058.8665860677</v>
      </c>
      <c r="BJ62" s="22">
        <f>((BJ17*Constants!$H75*Constants!$H93*(1-Constants!$H111))+(BJ17*Constants!$H75*Constants!$H127))</f>
        <v>8101416.1570278434</v>
      </c>
      <c r="BK62" s="22">
        <f>((BK17*Constants!$H75*Constants!$H93*(1-Constants!$H111))+(BK17*Constants!$H75*Constants!$H127))</f>
        <v>8226970.037230256</v>
      </c>
      <c r="BL62" s="22">
        <f>((BL17*Constants!$H75*Constants!$H93*(1-Constants!$H111))+(BL17*Constants!$H75*Constants!$H127))</f>
        <v>8330966.145105144</v>
      </c>
      <c r="BM62" s="22">
        <f>((BM17*Constants!$H75*Constants!$H93*(1-Constants!$H111))+(BM17*Constants!$H75*Constants!$H127))</f>
        <v>8440049.0317803826</v>
      </c>
      <c r="BN62" s="22">
        <f>((BN17*Constants!$H75*Constants!$H93*(1-Constants!$H111))+(BN17*Constants!$H75*Constants!$H127))</f>
        <v>8555853.5583411865</v>
      </c>
      <c r="BO62" s="22">
        <f>((BO17*Constants!$H75*Constants!$H93*(1-Constants!$H111))+(BO17*Constants!$H75*Constants!$H127))</f>
        <v>8678962.8809993584</v>
      </c>
      <c r="BP62" s="22">
        <f>((BP17*Constants!$H75*Constants!$H93*(1-Constants!$H111))+(BP17*Constants!$H75*Constants!$H127))</f>
        <v>8814985.466136992</v>
      </c>
    </row>
    <row r="63" spans="1:72" x14ac:dyDescent="0.25">
      <c r="A63" t="str">
        <f t="shared" si="20"/>
        <v>3C Aggregated and non-CO2 emissions on land</v>
      </c>
      <c r="B63" t="str">
        <f t="shared" si="21"/>
        <v>3C4 Direct N2O from managed soils (N2O)</v>
      </c>
      <c r="C63" t="s">
        <v>409</v>
      </c>
      <c r="D63" t="str">
        <f>Constants!D128</f>
        <v xml:space="preserve"> - Subsistence swine</v>
      </c>
      <c r="E63" t="str">
        <f t="shared" si="23"/>
        <v>MM N available - Subsistence swine</v>
      </c>
      <c r="F63" t="str">
        <f t="shared" si="24"/>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2021742.7901847113</v>
      </c>
      <c r="AE63" s="22">
        <f>((AE18*Constants!$H76*Constants!$H94*(1-Constants!$H112))+(AE18*Constants!$H76*Constants!$H128))</f>
        <v>2021838.1315487591</v>
      </c>
      <c r="AF63" s="22">
        <f>((AF18*Constants!$H76*Constants!$H94*(1-Constants!$H112))+(AF18*Constants!$H76*Constants!$H128))</f>
        <v>2001964.7941873665</v>
      </c>
      <c r="AG63" s="22">
        <f>((AG18*Constants!$H76*Constants!$H94*(1-Constants!$H112))+(AG18*Constants!$H76*Constants!$H128))</f>
        <v>1970100.9356353879</v>
      </c>
      <c r="AH63" s="22">
        <f>((AH18*Constants!$H76*Constants!$H94*(1-Constants!$H112))+(AH18*Constants!$H76*Constants!$H128))</f>
        <v>1926748.4054416139</v>
      </c>
      <c r="AI63" s="22">
        <f>((AI18*Constants!$H76*Constants!$H94*(1-Constants!$H112))+(AI18*Constants!$H76*Constants!$H128))</f>
        <v>1894979.9385008763</v>
      </c>
      <c r="AJ63" s="22">
        <f>((AJ18*Constants!$H76*Constants!$H94*(1-Constants!$H112))+(AJ18*Constants!$H76*Constants!$H128))</f>
        <v>1866102.6207811185</v>
      </c>
      <c r="AK63" s="22">
        <f>((AK18*Constants!$H76*Constants!$H94*(1-Constants!$H112))+(AK18*Constants!$H76*Constants!$H128))</f>
        <v>1837100.237878104</v>
      </c>
      <c r="AL63" s="22">
        <f>((AL18*Constants!$H76*Constants!$H94*(1-Constants!$H112))+(AL18*Constants!$H76*Constants!$H128))</f>
        <v>1600149.41297521</v>
      </c>
      <c r="AM63" s="22">
        <f>((AM18*Constants!$H76*Constants!$H94*(1-Constants!$H112))+(AM18*Constants!$H76*Constants!$H128))</f>
        <v>1602355.3407661286</v>
      </c>
      <c r="AN63" s="22">
        <f>((AN18*Constants!$H76*Constants!$H94*(1-Constants!$H112))+(AN18*Constants!$H76*Constants!$H128))</f>
        <v>1605193.6446890666</v>
      </c>
      <c r="AO63" s="22">
        <f>((AO18*Constants!$H76*Constants!$H94*(1-Constants!$H112))+(AO18*Constants!$H76*Constants!$H128))</f>
        <v>1612729.017539944</v>
      </c>
      <c r="AP63" s="22">
        <f>((AP18*Constants!$H76*Constants!$H94*(1-Constants!$H112))+(AP18*Constants!$H76*Constants!$H128))</f>
        <v>1622988.7281310775</v>
      </c>
      <c r="AQ63" s="22">
        <f>((AQ18*Constants!$H76*Constants!$H94*(1-Constants!$H112))+(AQ18*Constants!$H76*Constants!$H128))</f>
        <v>1632223.5602355958</v>
      </c>
      <c r="AR63" s="22">
        <f>((AR18*Constants!$H76*Constants!$H94*(1-Constants!$H112))+(AR18*Constants!$H76*Constants!$H128))</f>
        <v>1647858.3734299846</v>
      </c>
      <c r="AS63" s="22">
        <f>((AS18*Constants!$H76*Constants!$H94*(1-Constants!$H112))+(AS18*Constants!$H76*Constants!$H128))</f>
        <v>1664651.6138221805</v>
      </c>
      <c r="AT63" s="22">
        <f>((AT18*Constants!$H76*Constants!$H94*(1-Constants!$H112))+(AT18*Constants!$H76*Constants!$H128))</f>
        <v>1683586.5088484001</v>
      </c>
      <c r="AU63" s="22">
        <f>((AU18*Constants!$H76*Constants!$H94*(1-Constants!$H112))+(AU18*Constants!$H76*Constants!$H128))</f>
        <v>1703551.7647565131</v>
      </c>
      <c r="AV63" s="22">
        <f>((AV18*Constants!$H76*Constants!$H94*(1-Constants!$H112))+(AV18*Constants!$H76*Constants!$H128))</f>
        <v>1714179.61239262</v>
      </c>
      <c r="AW63" s="22">
        <f>((AW18*Constants!$H76*Constants!$H94*(1-Constants!$H112))+(AW18*Constants!$H76*Constants!$H128))</f>
        <v>1736056.9199133215</v>
      </c>
      <c r="AX63" s="22">
        <f>((AX18*Constants!$H76*Constants!$H94*(1-Constants!$H112))+(AX18*Constants!$H76*Constants!$H128))</f>
        <v>1758247.3024110587</v>
      </c>
      <c r="AY63" s="22">
        <f>((AY18*Constants!$H76*Constants!$H94*(1-Constants!$H112))+(AY18*Constants!$H76*Constants!$H128))</f>
        <v>1780923.0498871503</v>
      </c>
      <c r="AZ63" s="22">
        <f>((AZ18*Constants!$H76*Constants!$H94*(1-Constants!$H112))+(AZ18*Constants!$H76*Constants!$H128))</f>
        <v>1800280.700128464</v>
      </c>
      <c r="BA63" s="22">
        <f>((BA18*Constants!$H76*Constants!$H94*(1-Constants!$H112))+(BA18*Constants!$H76*Constants!$H128))</f>
        <v>1821955.4194813166</v>
      </c>
      <c r="BB63" s="22">
        <f>((BB18*Constants!$H76*Constants!$H94*(1-Constants!$H112))+(BB18*Constants!$H76*Constants!$H128))</f>
        <v>1845371.3921417838</v>
      </c>
      <c r="BC63" s="22">
        <f>((BC18*Constants!$H76*Constants!$H94*(1-Constants!$H112))+(BC18*Constants!$H76*Constants!$H128))</f>
        <v>1869642.0852437844</v>
      </c>
      <c r="BD63" s="22">
        <f>((BD18*Constants!$H76*Constants!$H94*(1-Constants!$H112))+(BD18*Constants!$H76*Constants!$H128))</f>
        <v>1892066.1538564186</v>
      </c>
      <c r="BE63" s="22">
        <f>((BE18*Constants!$H76*Constants!$H94*(1-Constants!$H112))+(BE18*Constants!$H76*Constants!$H128))</f>
        <v>1915313.6806302806</v>
      </c>
      <c r="BF63" s="22">
        <f>((BF18*Constants!$H76*Constants!$H94*(1-Constants!$H112))+(BF18*Constants!$H76*Constants!$H128))</f>
        <v>1940864.2853048299</v>
      </c>
      <c r="BG63" s="22">
        <f>((BG18*Constants!$H76*Constants!$H94*(1-Constants!$H112))+(BG18*Constants!$H76*Constants!$H128))</f>
        <v>1967810.3883600438</v>
      </c>
      <c r="BH63" s="22">
        <f>((BH18*Constants!$H76*Constants!$H94*(1-Constants!$H112))+(BH18*Constants!$H76*Constants!$H128))</f>
        <v>1995875.2003731509</v>
      </c>
      <c r="BI63" s="22">
        <f>((BI18*Constants!$H76*Constants!$H94*(1-Constants!$H112))+(BI18*Constants!$H76*Constants!$H128))</f>
        <v>2025078.8158255378</v>
      </c>
      <c r="BJ63" s="22">
        <f>((BJ18*Constants!$H76*Constants!$H94*(1-Constants!$H112))+(BJ18*Constants!$H76*Constants!$H128))</f>
        <v>2055360.216204555</v>
      </c>
      <c r="BK63" s="22">
        <f>((BK18*Constants!$H76*Constants!$H94*(1-Constants!$H112))+(BK18*Constants!$H76*Constants!$H128))</f>
        <v>2087213.7150689834</v>
      </c>
      <c r="BL63" s="22">
        <f>((BL18*Constants!$H76*Constants!$H94*(1-Constants!$H112))+(BL18*Constants!$H76*Constants!$H128))</f>
        <v>2113597.9247704856</v>
      </c>
      <c r="BM63" s="22">
        <f>((BM18*Constants!$H76*Constants!$H94*(1-Constants!$H112))+(BM18*Constants!$H76*Constants!$H128))</f>
        <v>2141272.6696787002</v>
      </c>
      <c r="BN63" s="22">
        <f>((BN18*Constants!$H76*Constants!$H94*(1-Constants!$H112))+(BN18*Constants!$H76*Constants!$H128))</f>
        <v>2170652.7202940495</v>
      </c>
      <c r="BO63" s="22">
        <f>((BO18*Constants!$H76*Constants!$H94*(1-Constants!$H112))+(BO18*Constants!$H76*Constants!$H128))</f>
        <v>2201886.0255743847</v>
      </c>
      <c r="BP63" s="22">
        <f>((BP18*Constants!$H76*Constants!$H94*(1-Constants!$H112))+(BP18*Constants!$H76*Constants!$H128))</f>
        <v>2236395.4748580963</v>
      </c>
    </row>
    <row r="64" spans="1:72" x14ac:dyDescent="0.25">
      <c r="A64" t="str">
        <f t="shared" si="20"/>
        <v>3C Aggregated and non-CO2 emissions on land</v>
      </c>
      <c r="B64" t="str">
        <f t="shared" si="21"/>
        <v>3C4 Direct N2O from managed soils (N2O)</v>
      </c>
      <c r="C64" t="s">
        <v>409</v>
      </c>
      <c r="D64" t="str">
        <f>Constants!D129</f>
        <v xml:space="preserve"> - Commercial layers</v>
      </c>
      <c r="E64" t="str">
        <f t="shared" si="23"/>
        <v>MM N available - Commercial layers</v>
      </c>
      <c r="F64" t="str">
        <f t="shared" si="24"/>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10026966.329698352</v>
      </c>
      <c r="AE64" s="22">
        <f>((AE19*Constants!$H77*Constants!$H95*(1-Constants!$H113))+(AE19*Constants!$H77*Constants!$H129))</f>
        <v>10262455.252508512</v>
      </c>
      <c r="AF64" s="22">
        <f>((AF19*Constants!$H77*Constants!$H95*(1-Constants!$H113))+(AF19*Constants!$H77*Constants!$H129))</f>
        <v>10441527.415605811</v>
      </c>
      <c r="AG64" s="22">
        <f>((AG19*Constants!$H77*Constants!$H95*(1-Constants!$H113))+(AG19*Constants!$H77*Constants!$H129))</f>
        <v>10583723.995382173</v>
      </c>
      <c r="AH64" s="22">
        <f>((AH19*Constants!$H77*Constants!$H95*(1-Constants!$H113))+(AH19*Constants!$H77*Constants!$H129))</f>
        <v>10688148.102546185</v>
      </c>
      <c r="AI64" s="22">
        <f>((AI19*Constants!$H77*Constants!$H95*(1-Constants!$H113))+(AI19*Constants!$H77*Constants!$H129))</f>
        <v>10825069.368799413</v>
      </c>
      <c r="AJ64" s="22">
        <f>((AJ19*Constants!$H77*Constants!$H95*(1-Constants!$H113))+(AJ19*Constants!$H77*Constants!$H129))</f>
        <v>10967437.588324491</v>
      </c>
      <c r="AK64" s="22">
        <f>((AK19*Constants!$H77*Constants!$H95*(1-Constants!$H113))+(AK19*Constants!$H77*Constants!$H129))</f>
        <v>11106400.766660687</v>
      </c>
      <c r="AL64" s="22">
        <f>((AL19*Constants!$H77*Constants!$H95*(1-Constants!$H113))+(AL19*Constants!$H77*Constants!$H129))</f>
        <v>10539044.823198827</v>
      </c>
      <c r="AM64" s="22">
        <f>((AM19*Constants!$H77*Constants!$H95*(1-Constants!$H113))+(AM19*Constants!$H77*Constants!$H129))</f>
        <v>10747988.433479901</v>
      </c>
      <c r="AN64" s="22">
        <f>((AN19*Constants!$H77*Constants!$H95*(1-Constants!$H113))+(AN19*Constants!$H77*Constants!$H129))</f>
        <v>10955711.969752634</v>
      </c>
      <c r="AO64" s="22">
        <f>((AO19*Constants!$H77*Constants!$H95*(1-Constants!$H113))+(AO19*Constants!$H77*Constants!$H129))</f>
        <v>11177007.482358711</v>
      </c>
      <c r="AP64" s="22">
        <f>((AP19*Constants!$H77*Constants!$H95*(1-Constants!$H113))+(AP19*Constants!$H77*Constants!$H129))</f>
        <v>11409119.165856445</v>
      </c>
      <c r="AQ64" s="22">
        <f>((AQ19*Constants!$H77*Constants!$H95*(1-Constants!$H113))+(AQ19*Constants!$H77*Constants!$H129))</f>
        <v>11638581.270000173</v>
      </c>
      <c r="AR64" s="22">
        <f>((AR19*Constants!$H77*Constants!$H95*(1-Constants!$H113))+(AR19*Constants!$H77*Constants!$H129))</f>
        <v>11893880.771019174</v>
      </c>
      <c r="AS64" s="22">
        <f>((AS19*Constants!$H77*Constants!$H95*(1-Constants!$H113))+(AS19*Constants!$H77*Constants!$H129))</f>
        <v>12155966.350587256</v>
      </c>
      <c r="AT64" s="22">
        <f>((AT19*Constants!$H77*Constants!$H95*(1-Constants!$H113))+(AT19*Constants!$H77*Constants!$H129))</f>
        <v>12429150.819767002</v>
      </c>
      <c r="AU64" s="22">
        <f>((AU19*Constants!$H77*Constants!$H95*(1-Constants!$H113))+(AU19*Constants!$H77*Constants!$H129))</f>
        <v>12709909.118020808</v>
      </c>
      <c r="AV64" s="22">
        <f>((AV19*Constants!$H77*Constants!$H95*(1-Constants!$H113))+(AV19*Constants!$H77*Constants!$H129))</f>
        <v>12955106.408232436</v>
      </c>
      <c r="AW64" s="22">
        <f>((AW19*Constants!$H77*Constants!$H95*(1-Constants!$H113))+(AW19*Constants!$H77*Constants!$H129))</f>
        <v>13250556.81170758</v>
      </c>
      <c r="AX64" s="22">
        <f>((AX19*Constants!$H77*Constants!$H95*(1-Constants!$H113))+(AX19*Constants!$H77*Constants!$H129))</f>
        <v>13551492.987764901</v>
      </c>
      <c r="AY64" s="22">
        <f>((AY19*Constants!$H77*Constants!$H95*(1-Constants!$H113))+(AY19*Constants!$H77*Constants!$H129))</f>
        <v>13858872.369151419</v>
      </c>
      <c r="AZ64" s="22">
        <f>((AZ19*Constants!$H77*Constants!$H95*(1-Constants!$H113))+(AZ19*Constants!$H77*Constants!$H129))</f>
        <v>14155799.966113519</v>
      </c>
      <c r="BA64" s="22">
        <f>((BA19*Constants!$H77*Constants!$H95*(1-Constants!$H113))+(BA19*Constants!$H77*Constants!$H129))</f>
        <v>14467596.390458455</v>
      </c>
      <c r="BB64" s="22">
        <f>((BB19*Constants!$H77*Constants!$H95*(1-Constants!$H113))+(BB19*Constants!$H77*Constants!$H129))</f>
        <v>14792288.428875558</v>
      </c>
      <c r="BC64" s="22">
        <f>((BC19*Constants!$H77*Constants!$H95*(1-Constants!$H113))+(BC19*Constants!$H77*Constants!$H129))</f>
        <v>15126220.355845323</v>
      </c>
      <c r="BD64" s="22">
        <f>((BD19*Constants!$H77*Constants!$H95*(1-Constants!$H113))+(BD19*Constants!$H77*Constants!$H129))</f>
        <v>15456534.334687021</v>
      </c>
      <c r="BE64" s="22">
        <f>((BE19*Constants!$H77*Constants!$H95*(1-Constants!$H113))+(BE19*Constants!$H77*Constants!$H129))</f>
        <v>15796339.717664378</v>
      </c>
      <c r="BF64" s="22">
        <f>((BF19*Constants!$H77*Constants!$H95*(1-Constants!$H113))+(BF19*Constants!$H77*Constants!$H129))</f>
        <v>16153557.262106795</v>
      </c>
      <c r="BG64" s="22">
        <f>((BG19*Constants!$H77*Constants!$H95*(1-Constants!$H113))+(BG19*Constants!$H77*Constants!$H129))</f>
        <v>16524312.73726177</v>
      </c>
      <c r="BH64" s="22">
        <f>((BH19*Constants!$H77*Constants!$H95*(1-Constants!$H113))+(BH19*Constants!$H77*Constants!$H129))</f>
        <v>16907737.395753544</v>
      </c>
      <c r="BI64" s="22">
        <f>((BI19*Constants!$H77*Constants!$H95*(1-Constants!$H113))+(BI19*Constants!$H77*Constants!$H129))</f>
        <v>17304471.511817768</v>
      </c>
      <c r="BJ64" s="22">
        <f>((BJ19*Constants!$H77*Constants!$H95*(1-Constants!$H113))+(BJ19*Constants!$H77*Constants!$H129))</f>
        <v>17714744.200642213</v>
      </c>
      <c r="BK64" s="22">
        <f>((BK19*Constants!$H77*Constants!$H95*(1-Constants!$H113))+(BK19*Constants!$H77*Constants!$H129))</f>
        <v>18141875.771986887</v>
      </c>
      <c r="BL64" s="22">
        <f>((BL19*Constants!$H77*Constants!$H95*(1-Constants!$H113))+(BL19*Constants!$H77*Constants!$H129))</f>
        <v>18546556.771544125</v>
      </c>
      <c r="BM64" s="22">
        <f>((BM19*Constants!$H77*Constants!$H95*(1-Constants!$H113))+(BM19*Constants!$H77*Constants!$H129))</f>
        <v>18966481.52152431</v>
      </c>
      <c r="BN64" s="22">
        <f>((BN19*Constants!$H77*Constants!$H95*(1-Constants!$H113))+(BN19*Constants!$H77*Constants!$H129))</f>
        <v>19404762.193277393</v>
      </c>
      <c r="BO64" s="22">
        <f>((BO19*Constants!$H77*Constants!$H95*(1-Constants!$H113))+(BO19*Constants!$H77*Constants!$H129))</f>
        <v>19863095.571362879</v>
      </c>
      <c r="BP64" s="22">
        <f>((BP19*Constants!$H77*Constants!$H95*(1-Constants!$H113))+(BP19*Constants!$H77*Constants!$H129))</f>
        <v>20351097.119950637</v>
      </c>
    </row>
    <row r="65" spans="1:68" x14ac:dyDescent="0.25">
      <c r="A65" t="str">
        <f t="shared" si="20"/>
        <v>3C Aggregated and non-CO2 emissions on land</v>
      </c>
      <c r="B65" t="str">
        <f t="shared" si="21"/>
        <v>3C4 Direct N2O from managed soils (N2O)</v>
      </c>
      <c r="C65" t="s">
        <v>409</v>
      </c>
      <c r="D65" t="str">
        <f>Constants!D130</f>
        <v xml:space="preserve"> - Commercial broilers</v>
      </c>
      <c r="E65" t="str">
        <f t="shared" si="23"/>
        <v>MM N available - Commercial broilers</v>
      </c>
      <c r="F65" t="str">
        <f t="shared" si="24"/>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50399216.542359985</v>
      </c>
      <c r="AE65" s="22">
        <f>((AE20*Constants!$H78*Constants!$H96*(1-Constants!$H114))+(AE20*Constants!$H78*Constants!$H130))</f>
        <v>51457479.834473446</v>
      </c>
      <c r="AF65" s="22">
        <f>((AF20*Constants!$H78*Constants!$H96*(1-Constants!$H114))+(AF20*Constants!$H78*Constants!$H130))</f>
        <v>51750326.655188702</v>
      </c>
      <c r="AG65" s="22">
        <f>((AG20*Constants!$H78*Constants!$H96*(1-Constants!$H114))+(AG20*Constants!$H78*Constants!$H130))</f>
        <v>51547122.4784927</v>
      </c>
      <c r="AH65" s="22">
        <f>((AH20*Constants!$H78*Constants!$H96*(1-Constants!$H114))+(AH20*Constants!$H78*Constants!$H130))</f>
        <v>50850275.515528046</v>
      </c>
      <c r="AI65" s="22">
        <f>((AI20*Constants!$H78*Constants!$H96*(1-Constants!$H114))+(AI20*Constants!$H78*Constants!$H130))</f>
        <v>50532341.192696437</v>
      </c>
      <c r="AJ65" s="22">
        <f>((AJ20*Constants!$H78*Constants!$H96*(1-Constants!$H114))+(AJ20*Constants!$H78*Constants!$H130))</f>
        <v>50283756.287823267</v>
      </c>
      <c r="AK65" s="22">
        <f>((AK20*Constants!$H78*Constants!$H96*(1-Constants!$H114))+(AK20*Constants!$H78*Constants!$H130))</f>
        <v>49990518.881637953</v>
      </c>
      <c r="AL65" s="22">
        <f>((AL20*Constants!$H78*Constants!$H96*(1-Constants!$H114))+(AL20*Constants!$H78*Constants!$H130))</f>
        <v>41309593.185414247</v>
      </c>
      <c r="AM65" s="22">
        <f>((AM20*Constants!$H78*Constants!$H96*(1-Constants!$H114))+(AM20*Constants!$H78*Constants!$H130))</f>
        <v>42167329.592991754</v>
      </c>
      <c r="AN65" s="22">
        <f>((AN20*Constants!$H78*Constants!$H96*(1-Constants!$H114))+(AN20*Constants!$H78*Constants!$H130))</f>
        <v>43072522.398429662</v>
      </c>
      <c r="AO65" s="22">
        <f>((AO20*Constants!$H78*Constants!$H96*(1-Constants!$H114))+(AO20*Constants!$H78*Constants!$H130))</f>
        <v>44197527.86314413</v>
      </c>
      <c r="AP65" s="22">
        <f>((AP20*Constants!$H78*Constants!$H96*(1-Constants!$H114))+(AP20*Constants!$H78*Constants!$H130))</f>
        <v>45453265.007360049</v>
      </c>
      <c r="AQ65" s="22">
        <f>((AQ20*Constants!$H78*Constants!$H96*(1-Constants!$H114))+(AQ20*Constants!$H78*Constants!$H130))</f>
        <v>46684597.937707894</v>
      </c>
      <c r="AR65" s="22">
        <f>((AR20*Constants!$H78*Constants!$H96*(1-Constants!$H114))+(AR20*Constants!$H78*Constants!$H130))</f>
        <v>48213683.570290886</v>
      </c>
      <c r="AS65" s="22">
        <f>((AS20*Constants!$H78*Constants!$H96*(1-Constants!$H114))+(AS20*Constants!$H78*Constants!$H130))</f>
        <v>49821679.677637964</v>
      </c>
      <c r="AT65" s="22">
        <f>((AT20*Constants!$H78*Constants!$H96*(1-Constants!$H114))+(AT20*Constants!$H78*Constants!$H130))</f>
        <v>51555574.417660423</v>
      </c>
      <c r="AU65" s="22">
        <f>((AU20*Constants!$H78*Constants!$H96*(1-Constants!$H114))+(AU20*Constants!$H78*Constants!$H130))</f>
        <v>53368248.388187326</v>
      </c>
      <c r="AV65" s="22">
        <f>((AV20*Constants!$H78*Constants!$H96*(1-Constants!$H114))+(AV20*Constants!$H78*Constants!$H130))</f>
        <v>54788272.722380996</v>
      </c>
      <c r="AW65" s="22">
        <f>((AW20*Constants!$H78*Constants!$H96*(1-Constants!$H114))+(AW20*Constants!$H78*Constants!$H130))</f>
        <v>56754458.702910036</v>
      </c>
      <c r="AX65" s="22">
        <f>((AX20*Constants!$H78*Constants!$H96*(1-Constants!$H114))+(AX20*Constants!$H78*Constants!$H130))</f>
        <v>58774514.353809416</v>
      </c>
      <c r="AY65" s="22">
        <f>((AY20*Constants!$H78*Constants!$H96*(1-Constants!$H114))+(AY20*Constants!$H78*Constants!$H130))</f>
        <v>60858421.48549892</v>
      </c>
      <c r="AZ65" s="22">
        <f>((AZ20*Constants!$H78*Constants!$H96*(1-Constants!$H114))+(AZ20*Constants!$H78*Constants!$H130))</f>
        <v>62824721.885396525</v>
      </c>
      <c r="BA65" s="22">
        <f>((BA20*Constants!$H78*Constants!$H96*(1-Constants!$H114))+(BA20*Constants!$H78*Constants!$H130))</f>
        <v>64943317.150297269</v>
      </c>
      <c r="BB65" s="22">
        <f>((BB20*Constants!$H78*Constants!$H96*(1-Constants!$H114))+(BB20*Constants!$H78*Constants!$H130))</f>
        <v>67191314.194469213</v>
      </c>
      <c r="BC65" s="22">
        <f>((BC20*Constants!$H78*Constants!$H96*(1-Constants!$H114))+(BC20*Constants!$H78*Constants!$H130))</f>
        <v>69528967.696491763</v>
      </c>
      <c r="BD65" s="22">
        <f>((BD20*Constants!$H78*Constants!$H96*(1-Constants!$H114))+(BD20*Constants!$H78*Constants!$H130))</f>
        <v>71822493.235710919</v>
      </c>
      <c r="BE65" s="22">
        <f>((BE20*Constants!$H78*Constants!$H96*(1-Constants!$H114))+(BE20*Constants!$H78*Constants!$H130))</f>
        <v>74206150.108118683</v>
      </c>
      <c r="BF65" s="22">
        <f>((BF20*Constants!$H78*Constants!$H96*(1-Constants!$H114))+(BF20*Constants!$H78*Constants!$H130))</f>
        <v>76759809.438215971</v>
      </c>
      <c r="BG65" s="22">
        <f>((BG20*Constants!$H78*Constants!$H96*(1-Constants!$H114))+(BG20*Constants!$H78*Constants!$H130))</f>
        <v>79441788.268468305</v>
      </c>
      <c r="BH65" s="22">
        <f>((BH20*Constants!$H78*Constants!$H96*(1-Constants!$H114))+(BH20*Constants!$H78*Constants!$H130))</f>
        <v>82241739.908665732</v>
      </c>
      <c r="BI65" s="22">
        <f>((BI20*Constants!$H78*Constants!$H96*(1-Constants!$H114))+(BI20*Constants!$H78*Constants!$H130))</f>
        <v>85164712.943017796</v>
      </c>
      <c r="BJ65" s="22">
        <f>((BJ20*Constants!$H78*Constants!$H96*(1-Constants!$H114))+(BJ20*Constants!$H78*Constants!$H130))</f>
        <v>88211482.804425135</v>
      </c>
      <c r="BK65" s="22">
        <f>((BK20*Constants!$H78*Constants!$H96*(1-Constants!$H114))+(BK20*Constants!$H78*Constants!$H130))</f>
        <v>91413547.182745367</v>
      </c>
      <c r="BL65" s="22">
        <f>((BL20*Constants!$H78*Constants!$H96*(1-Constants!$H114))+(BL20*Constants!$H78*Constants!$H130))</f>
        <v>94381440.259595618</v>
      </c>
      <c r="BM65" s="22">
        <f>((BM20*Constants!$H78*Constants!$H96*(1-Constants!$H114))+(BM20*Constants!$H78*Constants!$H130))</f>
        <v>97489242.933610886</v>
      </c>
      <c r="BN65" s="22">
        <f>((BN20*Constants!$H78*Constants!$H96*(1-Constants!$H114))+(BN20*Constants!$H78*Constants!$H130))</f>
        <v>100765647.55902229</v>
      </c>
      <c r="BO65" s="22">
        <f>((BO20*Constants!$H78*Constants!$H96*(1-Constants!$H114))+(BO20*Constants!$H78*Constants!$H130))</f>
        <v>104225280.94867232</v>
      </c>
      <c r="BP65" s="22">
        <f>((BP20*Constants!$H78*Constants!$H96*(1-Constants!$H114))+(BP20*Constants!$H78*Constants!$H130))</f>
        <v>107958659.04894711</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34323292.836012244</v>
      </c>
      <c r="AE67" s="22">
        <f>AE6*Constants!$H64*(1-Constants!$H82)</f>
        <v>34573077.974810548</v>
      </c>
      <c r="AF67" s="22">
        <f>AF6*Constants!$H64*(1-Constants!$H82)</f>
        <v>34727594.59745378</v>
      </c>
      <c r="AG67" s="22">
        <f>AG6*Constants!$H64*(1-Constants!$H82)</f>
        <v>34825023.693682589</v>
      </c>
      <c r="AH67" s="22">
        <f>AH6*Constants!$H64*(1-Constants!$H82)</f>
        <v>34864079.393495195</v>
      </c>
      <c r="AI67" s="22">
        <f>AI6*Constants!$H64*(1-Constants!$H82)</f>
        <v>34976195.71295654</v>
      </c>
      <c r="AJ67" s="22">
        <f>AJ6*Constants!$H64*(1-Constants!$H82)</f>
        <v>35106811.868143931</v>
      </c>
      <c r="AK67" s="22">
        <f>AK6*Constants!$H64*(1-Constants!$H82)</f>
        <v>35238952.230817035</v>
      </c>
      <c r="AL67" s="22">
        <f>AL6*Constants!$H64*(1-Constants!$H82)</f>
        <v>34087092.586534098</v>
      </c>
      <c r="AM67" s="22">
        <f>AM6*Constants!$H64*(1-Constants!$H82)</f>
        <v>34349731.70968768</v>
      </c>
      <c r="AN67" s="22">
        <f>AN6*Constants!$H64*(1-Constants!$H82)</f>
        <v>34608265.668999836</v>
      </c>
      <c r="AO67" s="22">
        <f>AO6*Constants!$H64*(1-Constants!$H82)</f>
        <v>34888846.184101596</v>
      </c>
      <c r="AP67" s="22">
        <f>AP6*Constants!$H64*(1-Constants!$H82)</f>
        <v>35189610.171638444</v>
      </c>
      <c r="AQ67" s="22">
        <f>AQ6*Constants!$H64*(1-Constants!$H82)</f>
        <v>35486022.999064311</v>
      </c>
      <c r="AR67" s="22">
        <f>AR6*Constants!$H64*(1-Constants!$H82)</f>
        <v>35828301.607896984</v>
      </c>
      <c r="AS67" s="22">
        <f>AS6*Constants!$H64*(1-Constants!$H82)</f>
        <v>36182009.071169481</v>
      </c>
      <c r="AT67" s="22">
        <f>AT6*Constants!$H64*(1-Constants!$H82)</f>
        <v>36554347.560998201</v>
      </c>
      <c r="AU67" s="22">
        <f>AU6*Constants!$H64*(1-Constants!$H82)</f>
        <v>36939210.806457654</v>
      </c>
      <c r="AV67" s="22">
        <f>AV6*Constants!$H64*(1-Constants!$H82)</f>
        <v>37261394.441008508</v>
      </c>
      <c r="AW67" s="22">
        <f>AW6*Constants!$H64*(1-Constants!$H82)</f>
        <v>37669939.265242204</v>
      </c>
      <c r="AX67" s="22">
        <f>AX6*Constants!$H64*(1-Constants!$H82)</f>
        <v>38086546.712718919</v>
      </c>
      <c r="AY67" s="22">
        <f>AY6*Constants!$H64*(1-Constants!$H82)</f>
        <v>38512653.651136942</v>
      </c>
      <c r="AZ67" s="22">
        <f>AZ6*Constants!$H64*(1-Constants!$H82)</f>
        <v>38919341.214623429</v>
      </c>
      <c r="BA67" s="22">
        <f>BA6*Constants!$H64*(1-Constants!$H82)</f>
        <v>39349813.228318661</v>
      </c>
      <c r="BB67" s="22">
        <f>BB6*Constants!$H64*(1-Constants!$H82)</f>
        <v>39800368.25131391</v>
      </c>
      <c r="BC67" s="22">
        <f>BC6*Constants!$H64*(1-Constants!$H82)</f>
        <v>40264536.645280473</v>
      </c>
      <c r="BD67" s="22">
        <f>BD6*Constants!$H64*(1-Constants!$H82)</f>
        <v>40720487.239050291</v>
      </c>
      <c r="BE67" s="22">
        <f>BE6*Constants!$H64*(1-Constants!$H82)</f>
        <v>41190353.13367372</v>
      </c>
      <c r="BF67" s="22">
        <f>BF6*Constants!$H64*(1-Constants!$H82)</f>
        <v>41687152.373419985</v>
      </c>
      <c r="BG67" s="22">
        <f>BG6*Constants!$H64*(1-Constants!$H82)</f>
        <v>42204111.321636245</v>
      </c>
      <c r="BH67" s="22">
        <f>BH6*Constants!$H64*(1-Constants!$H82)</f>
        <v>42739542.158721074</v>
      </c>
      <c r="BI67" s="22">
        <f>BI6*Constants!$H64*(1-Constants!$H82)</f>
        <v>43294280.960791551</v>
      </c>
      <c r="BJ67" s="22">
        <f>BJ6*Constants!$H64*(1-Constants!$H82)</f>
        <v>43868489.026953973</v>
      </c>
      <c r="BK67" s="22">
        <f>BK6*Constants!$H64*(1-Constants!$H82)</f>
        <v>44467399.836450584</v>
      </c>
      <c r="BL67" s="22">
        <f>BL6*Constants!$H64*(1-Constants!$H82)</f>
        <v>45026452.363672711</v>
      </c>
      <c r="BM67" s="22">
        <f>BM6*Constants!$H64*(1-Constants!$H82)</f>
        <v>45607472.465982445</v>
      </c>
      <c r="BN67" s="22">
        <f>BN6*Constants!$H64*(1-Constants!$H82)</f>
        <v>46215295.197695434</v>
      </c>
      <c r="BO67" s="22">
        <f>BO6*Constants!$H64*(1-Constants!$H82)</f>
        <v>46852390.366255693</v>
      </c>
      <c r="BP67" s="22">
        <f>BP6*Constants!$H64*(1-Constants!$H82)</f>
        <v>47534020.302429199</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23374397.264306113</v>
      </c>
      <c r="AE68" s="22">
        <f>AE7*Constants!$H65*(1-Constants!$H83)</f>
        <v>23544502.652879599</v>
      </c>
      <c r="AF68" s="22">
        <f>AF7*Constants!$H65*(1-Constants!$H83)</f>
        <v>23649729.530115932</v>
      </c>
      <c r="AG68" s="22">
        <f>AG7*Constants!$H65*(1-Constants!$H83)</f>
        <v>23716079.411266182</v>
      </c>
      <c r="AH68" s="22">
        <f>AH7*Constants!$H65*(1-Constants!$H83)</f>
        <v>23742676.610061087</v>
      </c>
      <c r="AI68" s="22">
        <f>AI7*Constants!$H65*(1-Constants!$H83)</f>
        <v>23819028.590723962</v>
      </c>
      <c r="AJ68" s="22">
        <f>AJ7*Constants!$H65*(1-Constants!$H83)</f>
        <v>23907979.086093768</v>
      </c>
      <c r="AK68" s="22">
        <f>AK7*Constants!$H65*(1-Constants!$H83)</f>
        <v>23997967.577190112</v>
      </c>
      <c r="AL68" s="22">
        <f>AL7*Constants!$H65*(1-Constants!$H83)</f>
        <v>23213543.278308656</v>
      </c>
      <c r="AM68" s="22">
        <f>AM7*Constants!$H65*(1-Constants!$H83)</f>
        <v>23392402.318176184</v>
      </c>
      <c r="AN68" s="22">
        <f>AN7*Constants!$H65*(1-Constants!$H83)</f>
        <v>23568465.713379793</v>
      </c>
      <c r="AO68" s="22">
        <f>AO7*Constants!$H65*(1-Constants!$H83)</f>
        <v>23759542.963920604</v>
      </c>
      <c r="AP68" s="22">
        <f>AP7*Constants!$H65*(1-Constants!$H83)</f>
        <v>23964365.297286794</v>
      </c>
      <c r="AQ68" s="22">
        <f>AQ7*Constants!$H65*(1-Constants!$H83)</f>
        <v>24166224.460846383</v>
      </c>
      <c r="AR68" s="22">
        <f>AR7*Constants!$H65*(1-Constants!$H83)</f>
        <v>24399318.535361715</v>
      </c>
      <c r="AS68" s="22">
        <f>AS7*Constants!$H65*(1-Constants!$H83)</f>
        <v>24640195.737947796</v>
      </c>
      <c r="AT68" s="22">
        <f>AT7*Constants!$H65*(1-Constants!$H83)</f>
        <v>24893760.797093779</v>
      </c>
      <c r="AU68" s="22">
        <f>AU7*Constants!$H65*(1-Constants!$H83)</f>
        <v>25155855.300519757</v>
      </c>
      <c r="AV68" s="22">
        <f>AV7*Constants!$H65*(1-Constants!$H83)</f>
        <v>25375264.560057595</v>
      </c>
      <c r="AW68" s="22">
        <f>AW7*Constants!$H65*(1-Constants!$H83)</f>
        <v>25653486.380660284</v>
      </c>
      <c r="AX68" s="22">
        <f>AX7*Constants!$H65*(1-Constants!$H83)</f>
        <v>25937198.902856644</v>
      </c>
      <c r="AY68" s="22">
        <f>AY7*Constants!$H65*(1-Constants!$H83)</f>
        <v>26227380.643380385</v>
      </c>
      <c r="AZ68" s="22">
        <f>AZ7*Constants!$H65*(1-Constants!$H83)</f>
        <v>26504337.65670668</v>
      </c>
      <c r="BA68" s="22">
        <f>BA7*Constants!$H65*(1-Constants!$H83)</f>
        <v>26797492.043360431</v>
      </c>
      <c r="BB68" s="22">
        <f>BB7*Constants!$H65*(1-Constants!$H83)</f>
        <v>27104323.096757207</v>
      </c>
      <c r="BC68" s="22">
        <f>BC7*Constants!$H65*(1-Constants!$H83)</f>
        <v>27420424.948929314</v>
      </c>
      <c r="BD68" s="22">
        <f>BD7*Constants!$H65*(1-Constants!$H83)</f>
        <v>27730930.422940541</v>
      </c>
      <c r="BE68" s="22">
        <f>BE7*Constants!$H65*(1-Constants!$H83)</f>
        <v>28050912.31204278</v>
      </c>
      <c r="BF68" s="22">
        <f>BF7*Constants!$H65*(1-Constants!$H83)</f>
        <v>28389235.993453983</v>
      </c>
      <c r="BG68" s="22">
        <f>BG7*Constants!$H65*(1-Constants!$H83)</f>
        <v>28741288.574267749</v>
      </c>
      <c r="BH68" s="22">
        <f>BH7*Constants!$H65*(1-Constants!$H83)</f>
        <v>29105920.637787297</v>
      </c>
      <c r="BI68" s="22">
        <f>BI7*Constants!$H65*(1-Constants!$H83)</f>
        <v>29483701.557568859</v>
      </c>
      <c r="BJ68" s="22">
        <f>BJ7*Constants!$H65*(1-Constants!$H83)</f>
        <v>29874741.179407448</v>
      </c>
      <c r="BK68" s="22">
        <f>BK7*Constants!$H65*(1-Constants!$H83)</f>
        <v>30282603.538474955</v>
      </c>
      <c r="BL68" s="22">
        <f>BL7*Constants!$H65*(1-Constants!$H83)</f>
        <v>30663322.134599678</v>
      </c>
      <c r="BM68" s="22">
        <f>BM7*Constants!$H65*(1-Constants!$H83)</f>
        <v>31059000.799663138</v>
      </c>
      <c r="BN68" s="22">
        <f>BN7*Constants!$H65*(1-Constants!$H83)</f>
        <v>31472932.238736164</v>
      </c>
      <c r="BO68" s="22">
        <f>BO7*Constants!$H65*(1-Constants!$H83)</f>
        <v>31906798.407586753</v>
      </c>
      <c r="BP68" s="22">
        <f>BP7*Constants!$H65*(1-Constants!$H83)</f>
        <v>32370993.057892743</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491201521.37812752</v>
      </c>
      <c r="AE69" s="22">
        <f>AE8*Constants!$H66*(1-Constants!$H84)</f>
        <v>489500796.26574695</v>
      </c>
      <c r="AF69" s="22">
        <f>AF8*Constants!$H66*(1-Constants!$H84)</f>
        <v>482896269.69160199</v>
      </c>
      <c r="AG69" s="22">
        <f>AG8*Constants!$H66*(1-Constants!$H84)</f>
        <v>473350813.50660765</v>
      </c>
      <c r="AH69" s="22">
        <f>AH8*Constants!$H66*(1-Constants!$H84)</f>
        <v>461057911.31378907</v>
      </c>
      <c r="AI69" s="22">
        <f>AI8*Constants!$H66*(1-Constants!$H84)</f>
        <v>451372974.08526331</v>
      </c>
      <c r="AJ69" s="22">
        <f>AJ8*Constants!$H66*(1-Constants!$H84)</f>
        <v>442238698.11704344</v>
      </c>
      <c r="AK69" s="22">
        <f>AK8*Constants!$H66*(1-Constants!$H84)</f>
        <v>432979369.72182161</v>
      </c>
      <c r="AL69" s="22">
        <f>AL8*Constants!$H66*(1-Constants!$H84)</f>
        <v>377318395.32011813</v>
      </c>
      <c r="AM69" s="22">
        <f>AM8*Constants!$H66*(1-Constants!$H84)</f>
        <v>379374873.73669016</v>
      </c>
      <c r="AN69" s="22">
        <f>AN8*Constants!$H66*(1-Constants!$H84)</f>
        <v>381426987.94198048</v>
      </c>
      <c r="AO69" s="22">
        <f>AO8*Constants!$H66*(1-Constants!$H84)</f>
        <v>384391440.86046213</v>
      </c>
      <c r="AP69" s="22">
        <f>AP8*Constants!$H66*(1-Constants!$H84)</f>
        <v>387891267.57811993</v>
      </c>
      <c r="AQ69" s="22">
        <f>AQ8*Constants!$H66*(1-Constants!$H84)</f>
        <v>391089588.81298363</v>
      </c>
      <c r="AR69" s="22">
        <f>AR8*Constants!$H66*(1-Constants!$H84)</f>
        <v>395659625.61893296</v>
      </c>
      <c r="AS69" s="22">
        <f>AS8*Constants!$H66*(1-Constants!$H84)</f>
        <v>400428292.40772116</v>
      </c>
      <c r="AT69" s="22">
        <f>AT8*Constants!$H66*(1-Constants!$H84)</f>
        <v>405620647.21542698</v>
      </c>
      <c r="AU69" s="22">
        <f>AU8*Constants!$H66*(1-Constants!$H84)</f>
        <v>410995417.74487859</v>
      </c>
      <c r="AV69" s="22">
        <f>AV8*Constants!$H66*(1-Constants!$H84)</f>
        <v>414207840.02330649</v>
      </c>
      <c r="AW69" s="22">
        <f>AW8*Constants!$H66*(1-Constants!$H84)</f>
        <v>416388948.44410229</v>
      </c>
      <c r="AX69" s="22">
        <f>AX8*Constants!$H66*(1-Constants!$H84)</f>
        <v>418439148.53132963</v>
      </c>
      <c r="AY69" s="22">
        <f>AY8*Constants!$H66*(1-Constants!$H84)</f>
        <v>420393168.42172241</v>
      </c>
      <c r="AZ69" s="22">
        <f>AZ8*Constants!$H66*(1-Constants!$H84)</f>
        <v>421413046.86937976</v>
      </c>
      <c r="BA69" s="22">
        <f>BA8*Constants!$H66*(1-Constants!$H84)</f>
        <v>422741480.29496843</v>
      </c>
      <c r="BB69" s="22">
        <f>BB8*Constants!$H66*(1-Constants!$H84)</f>
        <v>424239071.51259303</v>
      </c>
      <c r="BC69" s="22">
        <f>BC8*Constants!$H66*(1-Constants!$H84)</f>
        <v>425703561.27562284</v>
      </c>
      <c r="BD69" s="22">
        <f>BD8*Constants!$H66*(1-Constants!$H84)</f>
        <v>426554530.70457602</v>
      </c>
      <c r="BE69" s="22">
        <f>BE8*Constants!$H66*(1-Constants!$H84)</f>
        <v>427361783.2975567</v>
      </c>
      <c r="BF69" s="22">
        <f>BF8*Constants!$H66*(1-Constants!$H84)</f>
        <v>428424231.69696075</v>
      </c>
      <c r="BG69" s="22">
        <f>BG8*Constants!$H66*(1-Constants!$H84)</f>
        <v>431728365.91632712</v>
      </c>
      <c r="BH69" s="22">
        <f>BH8*Constants!$H66*(1-Constants!$H84)</f>
        <v>435115698.2632755</v>
      </c>
      <c r="BI69" s="22">
        <f>BI8*Constants!$H66*(1-Constants!$H84)</f>
        <v>438584219.20037508</v>
      </c>
      <c r="BJ69" s="22">
        <f>BJ8*Constants!$H66*(1-Constants!$H84)</f>
        <v>442115060.86215764</v>
      </c>
      <c r="BK69" s="22">
        <f>BK8*Constants!$H66*(1-Constants!$H84)</f>
        <v>445801378.15770733</v>
      </c>
      <c r="BL69" s="22">
        <f>BL8*Constants!$H66*(1-Constants!$H84)</f>
        <v>448221382.23834562</v>
      </c>
      <c r="BM69" s="22">
        <f>BM8*Constants!$H66*(1-Constants!$H84)</f>
        <v>450740766.51780075</v>
      </c>
      <c r="BN69" s="22">
        <f>BN8*Constants!$H66*(1-Constants!$H84)</f>
        <v>453433706.54931599</v>
      </c>
      <c r="BO69" s="22">
        <f>BO8*Constants!$H66*(1-Constants!$H84)</f>
        <v>456319058.36960304</v>
      </c>
      <c r="BP69" s="22">
        <f>BP8*Constants!$H66*(1-Constants!$H84)</f>
        <v>459663459.63319308</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308867913.45072144</v>
      </c>
      <c r="AE70" s="22">
        <f>AE9*Constants!$H67*(1-Constants!$H85)</f>
        <v>307798496.12615693</v>
      </c>
      <c r="AF70" s="22">
        <f>AF9*Constants!$H67*(1-Constants!$H85)</f>
        <v>303645564.48098868</v>
      </c>
      <c r="AG70" s="22">
        <f>AG9*Constants!$H67*(1-Constants!$H85)</f>
        <v>297643373.92074221</v>
      </c>
      <c r="AH70" s="22">
        <f>AH9*Constants!$H67*(1-Constants!$H85)</f>
        <v>289913587.09130198</v>
      </c>
      <c r="AI70" s="22">
        <f>AI9*Constants!$H67*(1-Constants!$H85)</f>
        <v>283823690.73820567</v>
      </c>
      <c r="AJ70" s="22">
        <f>AJ9*Constants!$H67*(1-Constants!$H85)</f>
        <v>278080050.63043147</v>
      </c>
      <c r="AK70" s="22">
        <f>AK9*Constants!$H67*(1-Constants!$H85)</f>
        <v>272257777.45553714</v>
      </c>
      <c r="AL70" s="22">
        <f>AL9*Constants!$H67*(1-Constants!$H85)</f>
        <v>237258111.787047</v>
      </c>
      <c r="AM70" s="22">
        <f>AM9*Constants!$H67*(1-Constants!$H85)</f>
        <v>238551227.07667595</v>
      </c>
      <c r="AN70" s="22">
        <f>AN9*Constants!$H67*(1-Constants!$H85)</f>
        <v>239841598.14672536</v>
      </c>
      <c r="AO70" s="22">
        <f>AO9*Constants!$H67*(1-Constants!$H85)</f>
        <v>241705648.53664559</v>
      </c>
      <c r="AP70" s="22">
        <f>AP9*Constants!$H67*(1-Constants!$H85)</f>
        <v>243906342.40397981</v>
      </c>
      <c r="AQ70" s="22">
        <f>AQ9*Constants!$H67*(1-Constants!$H85)</f>
        <v>245917449.38016737</v>
      </c>
      <c r="AR70" s="22">
        <f>AR9*Constants!$H67*(1-Constants!$H85)</f>
        <v>248791092.21556884</v>
      </c>
      <c r="AS70" s="22">
        <f>AS9*Constants!$H67*(1-Constants!$H85)</f>
        <v>251789633.74463907</v>
      </c>
      <c r="AT70" s="22">
        <f>AT9*Constants!$H67*(1-Constants!$H85)</f>
        <v>255054590.64227319</v>
      </c>
      <c r="AU70" s="22">
        <f>AU9*Constants!$H67*(1-Constants!$H85)</f>
        <v>258434250.6931023</v>
      </c>
      <c r="AV70" s="22">
        <f>AV9*Constants!$H67*(1-Constants!$H85)</f>
        <v>260454224.41687435</v>
      </c>
      <c r="AW70" s="22">
        <f>AW9*Constants!$H67*(1-Constants!$H85)</f>
        <v>261825707.15383911</v>
      </c>
      <c r="AX70" s="22">
        <f>AX9*Constants!$H67*(1-Constants!$H85)</f>
        <v>263114874.62490433</v>
      </c>
      <c r="AY70" s="22">
        <f>AY9*Constants!$H67*(1-Constants!$H85)</f>
        <v>264343563.91050246</v>
      </c>
      <c r="AZ70" s="22">
        <f>AZ9*Constants!$H67*(1-Constants!$H85)</f>
        <v>264984864.30227956</v>
      </c>
      <c r="BA70" s="22">
        <f>BA9*Constants!$H67*(1-Constants!$H85)</f>
        <v>265820184.31344038</v>
      </c>
      <c r="BB70" s="22">
        <f>BB9*Constants!$H67*(1-Constants!$H85)</f>
        <v>266761870.88088429</v>
      </c>
      <c r="BC70" s="22">
        <f>BC9*Constants!$H67*(1-Constants!$H85)</f>
        <v>267682743.22693869</v>
      </c>
      <c r="BD70" s="22">
        <f>BD9*Constants!$H67*(1-Constants!$H85)</f>
        <v>268217833.49130455</v>
      </c>
      <c r="BE70" s="22">
        <f>BE9*Constants!$H67*(1-Constants!$H85)</f>
        <v>268725434.57389504</v>
      </c>
      <c r="BF70" s="22">
        <f>BF9*Constants!$H67*(1-Constants!$H85)</f>
        <v>269393502.9857198</v>
      </c>
      <c r="BG70" s="22">
        <f>BG9*Constants!$H67*(1-Constants!$H85)</f>
        <v>271471145.25204164</v>
      </c>
      <c r="BH70" s="22">
        <f>BH9*Constants!$H67*(1-Constants!$H85)</f>
        <v>273601102.56819719</v>
      </c>
      <c r="BI70" s="22">
        <f>BI9*Constants!$H67*(1-Constants!$H85)</f>
        <v>275782111.33542663</v>
      </c>
      <c r="BJ70" s="22">
        <f>BJ9*Constants!$H67*(1-Constants!$H85)</f>
        <v>278002307.42468119</v>
      </c>
      <c r="BK70" s="22">
        <f>BK9*Constants!$H67*(1-Constants!$H85)</f>
        <v>280320266.7180469</v>
      </c>
      <c r="BL70" s="22">
        <f>BL9*Constants!$H67*(1-Constants!$H85)</f>
        <v>281841967.23890811</v>
      </c>
      <c r="BM70" s="22">
        <f>BM9*Constants!$H67*(1-Constants!$H85)</f>
        <v>283426158.10906798</v>
      </c>
      <c r="BN70" s="22">
        <f>BN9*Constants!$H67*(1-Constants!$H85)</f>
        <v>285119480.97632706</v>
      </c>
      <c r="BO70" s="22">
        <f>BO9*Constants!$H67*(1-Constants!$H85)</f>
        <v>286933792.53180224</v>
      </c>
      <c r="BP70" s="22">
        <f>BP9*Constants!$H67*(1-Constants!$H85)</f>
        <v>289036754.748061</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369126930.02311885</v>
      </c>
      <c r="AE72" s="22">
        <f>AE11*Constants!$H69*(1-Constants!$H87)</f>
        <v>369334486.57450604</v>
      </c>
      <c r="AF72" s="22">
        <f>AF11*Constants!$H69*(1-Constants!$H87)</f>
        <v>369787084.27662122</v>
      </c>
      <c r="AG72" s="22">
        <f>AG11*Constants!$H69*(1-Constants!$H87)</f>
        <v>370475986.07927793</v>
      </c>
      <c r="AH72" s="22">
        <f>AH11*Constants!$H69*(1-Constants!$H87)</f>
        <v>371388720.74576193</v>
      </c>
      <c r="AI72" s="22">
        <f>AI11*Constants!$H69*(1-Constants!$H87)</f>
        <v>372539168.67124414</v>
      </c>
      <c r="AJ72" s="22">
        <f>AJ11*Constants!$H69*(1-Constants!$H87)</f>
        <v>373819602.85076678</v>
      </c>
      <c r="AK72" s="22">
        <f>AK11*Constants!$H69*(1-Constants!$H87)</f>
        <v>375228938.05528915</v>
      </c>
      <c r="AL72" s="22">
        <f>AL11*Constants!$H69*(1-Constants!$H87)</f>
        <v>376530749.62355816</v>
      </c>
      <c r="AM72" s="22">
        <f>AM11*Constants!$H69*(1-Constants!$H87)</f>
        <v>377507206.14804721</v>
      </c>
      <c r="AN72" s="22">
        <f>AN11*Constants!$H69*(1-Constants!$H87)</f>
        <v>378353732.93031657</v>
      </c>
      <c r="AO72" s="22">
        <f>AO11*Constants!$H69*(1-Constants!$H87)</f>
        <v>379065080.85391515</v>
      </c>
      <c r="AP72" s="22">
        <f>AP11*Constants!$H69*(1-Constants!$H87)</f>
        <v>379779341.1465677</v>
      </c>
      <c r="AQ72" s="22">
        <f>AQ11*Constants!$H69*(1-Constants!$H87)</f>
        <v>380486391.45133787</v>
      </c>
      <c r="AR72" s="22">
        <f>AR11*Constants!$H69*(1-Constants!$H87)</f>
        <v>381189892.50244832</v>
      </c>
      <c r="AS72" s="22">
        <f>AS11*Constants!$H69*(1-Constants!$H87)</f>
        <v>381878856.22901279</v>
      </c>
      <c r="AT72" s="22">
        <f>AT11*Constants!$H69*(1-Constants!$H87)</f>
        <v>382550076.49812627</v>
      </c>
      <c r="AU72" s="22">
        <f>AU11*Constants!$H69*(1-Constants!$H87)</f>
        <v>383216303.87694126</v>
      </c>
      <c r="AV72" s="22">
        <f>AV11*Constants!$H69*(1-Constants!$H87)</f>
        <v>383860559.20081002</v>
      </c>
      <c r="AW72" s="22">
        <f>AW11*Constants!$H69*(1-Constants!$H87)</f>
        <v>384505982.15766144</v>
      </c>
      <c r="AX72" s="22">
        <f>AX11*Constants!$H69*(1-Constants!$H87)</f>
        <v>385135517.48867011</v>
      </c>
      <c r="AY72" s="22">
        <f>AY11*Constants!$H69*(1-Constants!$H87)</f>
        <v>385746491.50218242</v>
      </c>
      <c r="AZ72" s="22">
        <f>AZ11*Constants!$H69*(1-Constants!$H87)</f>
        <v>386336150.68372279</v>
      </c>
      <c r="BA72" s="22">
        <f>BA11*Constants!$H69*(1-Constants!$H87)</f>
        <v>386909656.94707304</v>
      </c>
      <c r="BB72" s="22">
        <f>BB11*Constants!$H69*(1-Constants!$H87)</f>
        <v>387463989.21331263</v>
      </c>
      <c r="BC72" s="22">
        <f>BC11*Constants!$H69*(1-Constants!$H87)</f>
        <v>387995774.90258795</v>
      </c>
      <c r="BD72" s="22">
        <f>BD11*Constants!$H69*(1-Constants!$H87)</f>
        <v>388499044.78685099</v>
      </c>
      <c r="BE72" s="22">
        <f>BE11*Constants!$H69*(1-Constants!$H87)</f>
        <v>388981179.22811264</v>
      </c>
      <c r="BF72" s="22">
        <f>BF11*Constants!$H69*(1-Constants!$H87)</f>
        <v>389442677.08865148</v>
      </c>
      <c r="BG72" s="22">
        <f>BG11*Constants!$H69*(1-Constants!$H87)</f>
        <v>389880625.04231972</v>
      </c>
      <c r="BH72" s="22">
        <f>BH11*Constants!$H69*(1-Constants!$H87)</f>
        <v>390293106.76079303</v>
      </c>
      <c r="BI72" s="22">
        <f>BI11*Constants!$H69*(1-Constants!$H87)</f>
        <v>390678742.3158434</v>
      </c>
      <c r="BJ72" s="22">
        <f>BJ11*Constants!$H69*(1-Constants!$H87)</f>
        <v>391036337.26054519</v>
      </c>
      <c r="BK72" s="22">
        <f>BK11*Constants!$H69*(1-Constants!$H87)</f>
        <v>391365456.03011477</v>
      </c>
      <c r="BL72" s="22">
        <f>BL11*Constants!$H69*(1-Constants!$H87)</f>
        <v>391653367.75889766</v>
      </c>
      <c r="BM72" s="22">
        <f>BM11*Constants!$H69*(1-Constants!$H87)</f>
        <v>391909818.36186957</v>
      </c>
      <c r="BN72" s="22">
        <f>BN11*Constants!$H69*(1-Constants!$H87)</f>
        <v>392134518.15402323</v>
      </c>
      <c r="BO72" s="22">
        <f>BO11*Constants!$H69*(1-Constants!$H87)</f>
        <v>392326094.18573725</v>
      </c>
      <c r="BP72" s="22">
        <f>BP11*Constants!$H69*(1-Constants!$H87)</f>
        <v>392486230.40102845</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41205464.569857433</v>
      </c>
      <c r="AE73" s="22">
        <f>AE12*Constants!$H70*(1-Constants!$H88)</f>
        <v>41228634.009496763</v>
      </c>
      <c r="AF73" s="22">
        <f>AF12*Constants!$H70*(1-Constants!$H88)</f>
        <v>41279157.276866443</v>
      </c>
      <c r="AG73" s="22">
        <f>AG12*Constants!$H70*(1-Constants!$H88)</f>
        <v>41356059.059187524</v>
      </c>
      <c r="AH73" s="22">
        <f>AH12*Constants!$H70*(1-Constants!$H88)</f>
        <v>41457947.198205523</v>
      </c>
      <c r="AI73" s="22">
        <f>AI12*Constants!$H70*(1-Constants!$H88)</f>
        <v>41586371.155866794</v>
      </c>
      <c r="AJ73" s="22">
        <f>AJ12*Constants!$H70*(1-Constants!$H88)</f>
        <v>41729305.417571977</v>
      </c>
      <c r="AK73" s="22">
        <f>AK12*Constants!$H70*(1-Constants!$H88)</f>
        <v>41886628.839716673</v>
      </c>
      <c r="AL73" s="22">
        <f>AL12*Constants!$H70*(1-Constants!$H88)</f>
        <v>42031949.449214272</v>
      </c>
      <c r="AM73" s="22">
        <f>AM12*Constants!$H70*(1-Constants!$H88)</f>
        <v>42140950.82909549</v>
      </c>
      <c r="AN73" s="22">
        <f>AN12*Constants!$H70*(1-Constants!$H88)</f>
        <v>42235448.21332062</v>
      </c>
      <c r="AO73" s="22">
        <f>AO12*Constants!$H70*(1-Constants!$H88)</f>
        <v>42314855.645503491</v>
      </c>
      <c r="AP73" s="22">
        <f>AP12*Constants!$H70*(1-Constants!$H88)</f>
        <v>42394588.184066065</v>
      </c>
      <c r="AQ73" s="22">
        <f>AQ12*Constants!$H70*(1-Constants!$H88)</f>
        <v>42473515.875092261</v>
      </c>
      <c r="AR73" s="22">
        <f>AR12*Constants!$H70*(1-Constants!$H88)</f>
        <v>42552047.364611529</v>
      </c>
      <c r="AS73" s="22">
        <f>AS12*Constants!$H70*(1-Constants!$H88)</f>
        <v>42628956.059469111</v>
      </c>
      <c r="AT73" s="22">
        <f>AT12*Constants!$H70*(1-Constants!$H88)</f>
        <v>42703884.060565636</v>
      </c>
      <c r="AU73" s="22">
        <f>AU12*Constants!$H70*(1-Constants!$H88)</f>
        <v>42778254.707680188</v>
      </c>
      <c r="AV73" s="22">
        <f>AV12*Constants!$H70*(1-Constants!$H88)</f>
        <v>42850172.62469577</v>
      </c>
      <c r="AW73" s="22">
        <f>AW12*Constants!$H70*(1-Constants!$H88)</f>
        <v>42922220.884028807</v>
      </c>
      <c r="AX73" s="22">
        <f>AX12*Constants!$H70*(1-Constants!$H88)</f>
        <v>42992495.615205228</v>
      </c>
      <c r="AY73" s="22">
        <f>AY12*Constants!$H70*(1-Constants!$H88)</f>
        <v>43060698.355290622</v>
      </c>
      <c r="AZ73" s="22">
        <f>AZ12*Constants!$H70*(1-Constants!$H88)</f>
        <v>43126521.730766721</v>
      </c>
      <c r="BA73" s="22">
        <f>BA12*Constants!$H70*(1-Constants!$H88)</f>
        <v>43190541.963626973</v>
      </c>
      <c r="BB73" s="22">
        <f>BB12*Constants!$H70*(1-Constants!$H88)</f>
        <v>43252421.812260702</v>
      </c>
      <c r="BC73" s="22">
        <f>BC12*Constants!$H70*(1-Constants!$H88)</f>
        <v>43311784.797174364</v>
      </c>
      <c r="BD73" s="22">
        <f>BD12*Constants!$H70*(1-Constants!$H88)</f>
        <v>43367964.576264948</v>
      </c>
      <c r="BE73" s="22">
        <f>BE12*Constants!$H70*(1-Constants!$H88)</f>
        <v>43421785.015852123</v>
      </c>
      <c r="BF73" s="22">
        <f>BF12*Constants!$H70*(1-Constants!$H88)</f>
        <v>43473301.803696103</v>
      </c>
      <c r="BG73" s="22">
        <f>BG12*Constants!$H70*(1-Constants!$H88)</f>
        <v>43522189.72657723</v>
      </c>
      <c r="BH73" s="22">
        <f>BH12*Constants!$H70*(1-Constants!$H88)</f>
        <v>43568234.865671255</v>
      </c>
      <c r="BI73" s="22">
        <f>BI12*Constants!$H70*(1-Constants!$H88)</f>
        <v>43611283.180242918</v>
      </c>
      <c r="BJ73" s="22">
        <f>BJ12*Constants!$H70*(1-Constants!$H88)</f>
        <v>43651201.334746972</v>
      </c>
      <c r="BK73" s="22">
        <f>BK12*Constants!$H70*(1-Constants!$H88)</f>
        <v>43687940.707292676</v>
      </c>
      <c r="BL73" s="22">
        <f>BL12*Constants!$H70*(1-Constants!$H88)</f>
        <v>43720080.15736983</v>
      </c>
      <c r="BM73" s="22">
        <f>BM12*Constants!$H70*(1-Constants!$H88)</f>
        <v>43748707.616856501</v>
      </c>
      <c r="BN73" s="22">
        <f>BN12*Constants!$H70*(1-Constants!$H88)</f>
        <v>43773790.748352386</v>
      </c>
      <c r="BO73" s="22">
        <f>BO12*Constants!$H70*(1-Constants!$H88)</f>
        <v>43795176.29014077</v>
      </c>
      <c r="BP73" s="22">
        <f>BP12*Constants!$H70*(1-Constants!$H88)</f>
        <v>43813052.220095597</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45628114.838991135</v>
      </c>
      <c r="AE74" s="22">
        <f>AE13*Constants!$H71*(1-Constants!$H89)</f>
        <v>45748302.75790865</v>
      </c>
      <c r="AF74" s="22">
        <f>AF13*Constants!$H71*(1-Constants!$H89)</f>
        <v>45907137.591289155</v>
      </c>
      <c r="AG74" s="22">
        <f>AG13*Constants!$H71*(1-Constants!$H89)</f>
        <v>46103633.43801716</v>
      </c>
      <c r="AH74" s="22">
        <f>AH13*Constants!$H71*(1-Constants!$H89)</f>
        <v>46335936.539777361</v>
      </c>
      <c r="AI74" s="22">
        <f>AI13*Constants!$H71*(1-Constants!$H89)</f>
        <v>46607184.398456566</v>
      </c>
      <c r="AJ74" s="22">
        <f>AJ13*Constants!$H71*(1-Constants!$H89)</f>
        <v>46896951.637078069</v>
      </c>
      <c r="AK74" s="22">
        <f>AK13*Constants!$H71*(1-Constants!$H89)</f>
        <v>47205451.796581678</v>
      </c>
      <c r="AL74" s="22">
        <f>AL13*Constants!$H71*(1-Constants!$H89)</f>
        <v>47487728.805445455</v>
      </c>
      <c r="AM74" s="22">
        <f>AM13*Constants!$H71*(1-Constants!$H89)</f>
        <v>47702789.959595785</v>
      </c>
      <c r="AN74" s="22">
        <f>AN13*Constants!$H71*(1-Constants!$H89)</f>
        <v>47888778.693284035</v>
      </c>
      <c r="AO74" s="22">
        <f>AO13*Constants!$H71*(1-Constants!$H89)</f>
        <v>48045230.615235269</v>
      </c>
      <c r="AP74" s="22">
        <f>AP13*Constants!$H71*(1-Constants!$H89)</f>
        <v>48198833.820349142</v>
      </c>
      <c r="AQ74" s="22">
        <f>AQ13*Constants!$H71*(1-Constants!$H89)</f>
        <v>48347932.842458799</v>
      </c>
      <c r="AR74" s="22">
        <f>AR13*Constants!$H71*(1-Constants!$H89)</f>
        <v>48493463.243938603</v>
      </c>
      <c r="AS74" s="22">
        <f>AS13*Constants!$H71*(1-Constants!$H89)</f>
        <v>48633568.482587479</v>
      </c>
      <c r="AT74" s="22">
        <f>AT13*Constants!$H71*(1-Constants!$H89)</f>
        <v>48767851.141357653</v>
      </c>
      <c r="AU74" s="22">
        <f>AU13*Constants!$H71*(1-Constants!$H89)</f>
        <v>48898892.643987231</v>
      </c>
      <c r="AV74" s="22">
        <f>AV13*Constants!$H71*(1-Constants!$H89)</f>
        <v>49023671.33391656</v>
      </c>
      <c r="AW74" s="22">
        <f>AW13*Constants!$H71*(1-Constants!$H89)</f>
        <v>49146671.960993521</v>
      </c>
      <c r="AX74" s="22">
        <f>AX13*Constants!$H71*(1-Constants!$H89)</f>
        <v>49264836.738103427</v>
      </c>
      <c r="AY74" s="22">
        <f>AY13*Constants!$H71*(1-Constants!$H89)</f>
        <v>49377798.058778211</v>
      </c>
      <c r="AZ74" s="22">
        <f>AZ13*Constants!$H71*(1-Constants!$H89)</f>
        <v>49485166.872288607</v>
      </c>
      <c r="BA74" s="22">
        <f>BA13*Constants!$H71*(1-Constants!$H89)</f>
        <v>49588015.607328787</v>
      </c>
      <c r="BB74" s="22">
        <f>BB13*Constants!$H71*(1-Constants!$H89)</f>
        <v>49685887.117105827</v>
      </c>
      <c r="BC74" s="22">
        <f>BC13*Constants!$H71*(1-Constants!$H89)</f>
        <v>49778256.034521557</v>
      </c>
      <c r="BD74" s="22">
        <f>BD13*Constants!$H71*(1-Constants!$H89)</f>
        <v>49864116.180482179</v>
      </c>
      <c r="BE74" s="22">
        <f>BE13*Constants!$H71*(1-Constants!$H89)</f>
        <v>49944918.893893771</v>
      </c>
      <c r="BF74" s="22">
        <f>BF13*Constants!$H71*(1-Constants!$H89)</f>
        <v>50020836.240473688</v>
      </c>
      <c r="BG74" s="22">
        <f>BG13*Constants!$H71*(1-Constants!$H89)</f>
        <v>50091409.046627507</v>
      </c>
      <c r="BH74" s="22">
        <f>BH13*Constants!$H71*(1-Constants!$H89)</f>
        <v>50156359.669524767</v>
      </c>
      <c r="BI74" s="22">
        <f>BI13*Constants!$H71*(1-Constants!$H89)</f>
        <v>50215506.563769594</v>
      </c>
      <c r="BJ74" s="22">
        <f>BJ13*Constants!$H71*(1-Constants!$H89)</f>
        <v>50268699.739892282</v>
      </c>
      <c r="BK74" s="22">
        <f>BK13*Constants!$H71*(1-Constants!$H89)</f>
        <v>50315925.149092428</v>
      </c>
      <c r="BL74" s="22">
        <f>BL13*Constants!$H71*(1-Constants!$H89)</f>
        <v>50354931.088209584</v>
      </c>
      <c r="BM74" s="22">
        <f>BM13*Constants!$H71*(1-Constants!$H89)</f>
        <v>50387556.497796141</v>
      </c>
      <c r="BN74" s="22">
        <f>BN13*Constants!$H71*(1-Constants!$H89)</f>
        <v>50413807.562577188</v>
      </c>
      <c r="BO74" s="22">
        <f>BO13*Constants!$H71*(1-Constants!$H89)</f>
        <v>50433492.126255311</v>
      </c>
      <c r="BP74" s="22">
        <f>BP13*Constants!$H71*(1-Constants!$H89)</f>
        <v>50446969.116996624</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75513603.231806889</v>
      </c>
      <c r="AE75" s="22">
        <f>AE14*Constants!$H72*(1-Constants!$H90)</f>
        <v>75712511.796283424</v>
      </c>
      <c r="AF75" s="22">
        <f>AF14*Constants!$H72*(1-Constants!$H90)</f>
        <v>75975380.219175979</v>
      </c>
      <c r="AG75" s="22">
        <f>AG14*Constants!$H72*(1-Constants!$H90)</f>
        <v>76300576.85416463</v>
      </c>
      <c r="AH75" s="22">
        <f>AH14*Constants!$H72*(1-Constants!$H90)</f>
        <v>76685033.768892303</v>
      </c>
      <c r="AI75" s="22">
        <f>AI14*Constants!$H72*(1-Constants!$H90)</f>
        <v>77133943.465250731</v>
      </c>
      <c r="AJ75" s="22">
        <f>AJ14*Constants!$H72*(1-Constants!$H90)</f>
        <v>77613502.359236449</v>
      </c>
      <c r="AK75" s="22">
        <f>AK14*Constants!$H72*(1-Constants!$H90)</f>
        <v>78124063.856767282</v>
      </c>
      <c r="AL75" s="22">
        <f>AL14*Constants!$H72*(1-Constants!$H90)</f>
        <v>78591226.572650194</v>
      </c>
      <c r="AM75" s="22">
        <f>AM14*Constants!$H72*(1-Constants!$H90)</f>
        <v>78947148.41431272</v>
      </c>
      <c r="AN75" s="22">
        <f>AN14*Constants!$H72*(1-Constants!$H90)</f>
        <v>79254955.990647629</v>
      </c>
      <c r="AO75" s="22">
        <f>AO14*Constants!$H72*(1-Constants!$H90)</f>
        <v>79513880.743527934</v>
      </c>
      <c r="AP75" s="22">
        <f>AP14*Constants!$H72*(1-Constants!$H90)</f>
        <v>79768090.927907303</v>
      </c>
      <c r="AQ75" s="22">
        <f>AQ14*Constants!$H72*(1-Constants!$H90)</f>
        <v>80014846.780906439</v>
      </c>
      <c r="AR75" s="22">
        <f>AR14*Constants!$H72*(1-Constants!$H90)</f>
        <v>80255696.639251262</v>
      </c>
      <c r="AS75" s="22">
        <f>AS14*Constants!$H72*(1-Constants!$H90)</f>
        <v>80487567.963310167</v>
      </c>
      <c r="AT75" s="22">
        <f>AT14*Constants!$H72*(1-Constants!$H90)</f>
        <v>80709803.03594172</v>
      </c>
      <c r="AU75" s="22">
        <f>AU14*Constants!$H72*(1-Constants!$H90)</f>
        <v>80926674.06099692</v>
      </c>
      <c r="AV75" s="22">
        <f>AV14*Constants!$H72*(1-Constants!$H90)</f>
        <v>81133180.25824739</v>
      </c>
      <c r="AW75" s="22">
        <f>AW14*Constants!$H72*(1-Constants!$H90)</f>
        <v>81336743.797594339</v>
      </c>
      <c r="AX75" s="22">
        <f>AX14*Constants!$H72*(1-Constants!$H90)</f>
        <v>81532304.103474572</v>
      </c>
      <c r="AY75" s="22">
        <f>AY14*Constants!$H72*(1-Constants!$H90)</f>
        <v>81719252.794650555</v>
      </c>
      <c r="AZ75" s="22">
        <f>AZ14*Constants!$H72*(1-Constants!$H90)</f>
        <v>81896946.000067964</v>
      </c>
      <c r="BA75" s="22">
        <f>BA14*Constants!$H72*(1-Constants!$H90)</f>
        <v>82067158.567431822</v>
      </c>
      <c r="BB75" s="22">
        <f>BB14*Constants!$H72*(1-Constants!$H90)</f>
        <v>82229133.928085685</v>
      </c>
      <c r="BC75" s="22">
        <f>BC14*Constants!$H72*(1-Constants!$H90)</f>
        <v>82382002.610153645</v>
      </c>
      <c r="BD75" s="22">
        <f>BD14*Constants!$H72*(1-Constants!$H90)</f>
        <v>82524099.407673657</v>
      </c>
      <c r="BE75" s="22">
        <f>BE14*Constants!$H72*(1-Constants!$H90)</f>
        <v>82657826.257054716</v>
      </c>
      <c r="BF75" s="22">
        <f>BF14*Constants!$H72*(1-Constants!$H90)</f>
        <v>82783467.923564002</v>
      </c>
      <c r="BG75" s="22">
        <f>BG14*Constants!$H72*(1-Constants!$H90)</f>
        <v>82900264.484229714</v>
      </c>
      <c r="BH75" s="22">
        <f>BH14*Constants!$H72*(1-Constants!$H90)</f>
        <v>83007756.445807144</v>
      </c>
      <c r="BI75" s="22">
        <f>BI14*Constants!$H72*(1-Constants!$H90)</f>
        <v>83105643.354353726</v>
      </c>
      <c r="BJ75" s="22">
        <f>BJ14*Constants!$H72*(1-Constants!$H90)</f>
        <v>83193676.980343804</v>
      </c>
      <c r="BK75" s="22">
        <f>BK14*Constants!$H72*(1-Constants!$H90)</f>
        <v>83271834.073298097</v>
      </c>
      <c r="BL75" s="22">
        <f>BL14*Constants!$H72*(1-Constants!$H90)</f>
        <v>83336388.110224023</v>
      </c>
      <c r="BM75" s="22">
        <f>BM14*Constants!$H72*(1-Constants!$H90)</f>
        <v>83390382.50038211</v>
      </c>
      <c r="BN75" s="22">
        <f>BN14*Constants!$H72*(1-Constants!$H90)</f>
        <v>83433827.47936675</v>
      </c>
      <c r="BO75" s="22">
        <f>BO14*Constants!$H72*(1-Constants!$H90)</f>
        <v>83466405.032408908</v>
      </c>
      <c r="BP75" s="22">
        <f>BP14*Constants!$H72*(1-Constants!$H90)</f>
        <v>83488709.178332731</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12207719.276356416</v>
      </c>
      <c r="AE76" s="22">
        <f>AE15*Constants!$H73*(1-Constants!$H91)</f>
        <v>12300364.31506766</v>
      </c>
      <c r="AF76" s="22">
        <f>AF15*Constants!$H73*(1-Constants!$H91)</f>
        <v>12322354.48999026</v>
      </c>
      <c r="AG76" s="22">
        <f>AG15*Constants!$H73*(1-Constants!$H91)</f>
        <v>12297597.431334399</v>
      </c>
      <c r="AH76" s="22">
        <f>AH15*Constants!$H73*(1-Constants!$H91)</f>
        <v>12227055.376735397</v>
      </c>
      <c r="AI76" s="22">
        <f>AI15*Constants!$H73*(1-Constants!$H91)</f>
        <v>12186013.703342797</v>
      </c>
      <c r="AJ76" s="22">
        <f>AJ15*Constants!$H73*(1-Constants!$H91)</f>
        <v>12149467.871328948</v>
      </c>
      <c r="AK76" s="22">
        <f>AK15*Constants!$H73*(1-Constants!$H91)</f>
        <v>12107751.946860095</v>
      </c>
      <c r="AL76" s="22">
        <f>AL15*Constants!$H73*(1-Constants!$H91)</f>
        <v>11362371.936887508</v>
      </c>
      <c r="AM76" s="22">
        <f>AM15*Constants!$H73*(1-Constants!$H91)</f>
        <v>11427411.97183658</v>
      </c>
      <c r="AN76" s="22">
        <f>AN15*Constants!$H73*(1-Constants!$H91)</f>
        <v>11497628.021094797</v>
      </c>
      <c r="AO76" s="22">
        <f>AO15*Constants!$H73*(1-Constants!$H91)</f>
        <v>11587508.670389166</v>
      </c>
      <c r="AP76" s="22">
        <f>AP15*Constants!$H73*(1-Constants!$H91)</f>
        <v>11687834.104070172</v>
      </c>
      <c r="AQ76" s="22">
        <f>AQ15*Constants!$H73*(1-Constants!$H91)</f>
        <v>11785807.312995471</v>
      </c>
      <c r="AR76" s="22">
        <f>AR15*Constants!$H73*(1-Constants!$H91)</f>
        <v>11908091.34391252</v>
      </c>
      <c r="AS76" s="22">
        <f>AS15*Constants!$H73*(1-Constants!$H91)</f>
        <v>12036626.167176655</v>
      </c>
      <c r="AT76" s="22">
        <f>AT15*Constants!$H73*(1-Constants!$H91)</f>
        <v>12175334.691950325</v>
      </c>
      <c r="AU76" s="22">
        <f>AU15*Constants!$H73*(1-Constants!$H91)</f>
        <v>12320127.391402543</v>
      </c>
      <c r="AV76" s="22">
        <f>AV15*Constants!$H73*(1-Constants!$H91)</f>
        <v>12432484.113971643</v>
      </c>
      <c r="AW76" s="22">
        <f>AW15*Constants!$H73*(1-Constants!$H91)</f>
        <v>12589327.343249001</v>
      </c>
      <c r="AX76" s="22">
        <f>AX15*Constants!$H73*(1-Constants!$H91)</f>
        <v>12750379.086656725</v>
      </c>
      <c r="AY76" s="22">
        <f>AY15*Constants!$H73*(1-Constants!$H91)</f>
        <v>12916524.384085331</v>
      </c>
      <c r="AZ76" s="22">
        <f>AZ15*Constants!$H73*(1-Constants!$H91)</f>
        <v>13072988.718222233</v>
      </c>
      <c r="BA76" s="22">
        <f>BA15*Constants!$H73*(1-Constants!$H91)</f>
        <v>13241816.150517303</v>
      </c>
      <c r="BB76" s="22">
        <f>BB15*Constants!$H73*(1-Constants!$H91)</f>
        <v>13421193.549861485</v>
      </c>
      <c r="BC76" s="22">
        <f>BC15*Constants!$H73*(1-Constants!$H91)</f>
        <v>13607959.802665923</v>
      </c>
      <c r="BD76" s="22">
        <f>BD15*Constants!$H73*(1-Constants!$H91)</f>
        <v>13791361.140732229</v>
      </c>
      <c r="BE76" s="22">
        <f>BE15*Constants!$H73*(1-Constants!$H91)</f>
        <v>13982254.68302447</v>
      </c>
      <c r="BF76" s="22">
        <f>BF15*Constants!$H73*(1-Constants!$H91)</f>
        <v>14187173.038235409</v>
      </c>
      <c r="BG76" s="22">
        <f>BG15*Constants!$H73*(1-Constants!$H91)</f>
        <v>14402819.662329536</v>
      </c>
      <c r="BH76" s="22">
        <f>BH15*Constants!$H73*(1-Constants!$H91)</f>
        <v>14628446.353432912</v>
      </c>
      <c r="BI76" s="22">
        <f>BI15*Constants!$H73*(1-Constants!$H91)</f>
        <v>14864558.414689442</v>
      </c>
      <c r="BJ76" s="22">
        <f>BJ15*Constants!$H73*(1-Constants!$H91)</f>
        <v>15111319.590115106</v>
      </c>
      <c r="BK76" s="22">
        <f>BK15*Constants!$H73*(1-Constants!$H91)</f>
        <v>15371387.904510021</v>
      </c>
      <c r="BL76" s="22">
        <f>BL15*Constants!$H73*(1-Constants!$H91)</f>
        <v>15613454.657974938</v>
      </c>
      <c r="BM76" s="22">
        <f>BM15*Constants!$H73*(1-Constants!$H91)</f>
        <v>15867839.43797983</v>
      </c>
      <c r="BN76" s="22">
        <f>BN15*Constants!$H73*(1-Constants!$H91)</f>
        <v>16136996.764752464</v>
      </c>
      <c r="BO76" s="22">
        <f>BO15*Constants!$H73*(1-Constants!$H91)</f>
        <v>16422282.702937199</v>
      </c>
      <c r="BP76" s="22">
        <f>BP15*Constants!$H73*(1-Constants!$H91)</f>
        <v>16731186.90818399</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((AD41*Constants!$H$45*Constants!$H$48)*(1+Constants!$H$51))*Constants!$H$54*Constants!$H$42*Constants!$H$57*Constants!$H$58*ttokg</f>
        <v>100346378.06238909</v>
      </c>
      <c r="AE82" s="22">
        <f>((AE41*Constants!$H$45*Constants!$H$48)*(1+Constants!$H$51))*Constants!$H$54*Constants!$H$42*Constants!$H$57*Constants!$H$58*ttokg</f>
        <v>100584678.47770138</v>
      </c>
      <c r="AF82" s="22">
        <f>((AF41*Constants!$H$45*Constants!$H$48)*(1+Constants!$H$51))*Constants!$H$54*Constants!$H$42*Constants!$H$57*Constants!$H$58*ttokg</f>
        <v>100995431.30277357</v>
      </c>
      <c r="AG82" s="22">
        <f>((AG41*Constants!$H$45*Constants!$H$48)*(1+Constants!$H$51))*Constants!$H$54*Constants!$H$42*Constants!$H$57*Constants!$H$58*ttokg</f>
        <v>101272048.26159157</v>
      </c>
      <c r="AH82" s="22">
        <f>((AH41*Constants!$H$45*Constants!$H$48)*(1+Constants!$H$51))*Constants!$H$54*Constants!$H$42*Constants!$H$57*Constants!$H$58*ttokg</f>
        <v>101461552.64246482</v>
      </c>
      <c r="AI82" s="22">
        <f>((AI41*Constants!$H$45*Constants!$H$48)*(1+Constants!$H$51))*Constants!$H$54*Constants!$H$42*Constants!$H$57*Constants!$H$58*ttokg</f>
        <v>101564066.07761559</v>
      </c>
      <c r="AJ82" s="22">
        <f>((AJ41*Constants!$H$45*Constants!$H$48)*(1+Constants!$H$51))*Constants!$H$54*Constants!$H$42*Constants!$H$57*Constants!$H$58*ttokg</f>
        <v>101731042.35279156</v>
      </c>
      <c r="AK82" s="22">
        <f>((AK41*Constants!$H$45*Constants!$H$48)*(1+Constants!$H$51))*Constants!$H$54*Constants!$H$42*Constants!$H$57*Constants!$H$58*ttokg</f>
        <v>101906656.80601084</v>
      </c>
      <c r="AL82" s="22">
        <f>((AL41*Constants!$H$45*Constants!$H$48)*(1+Constants!$H$51))*Constants!$H$54*Constants!$H$42*Constants!$H$57*Constants!$H$58*ttokg</f>
        <v>102071733.21023181</v>
      </c>
      <c r="AM82" s="22">
        <f>((AM41*Constants!$H$45*Constants!$H$48)*(1+Constants!$H$51))*Constants!$H$54*Constants!$H$42*Constants!$H$57*Constants!$H$58*ttokg</f>
        <v>100709403.14934374</v>
      </c>
      <c r="AN82" s="22">
        <f>((AN41*Constants!$H$45*Constants!$H$48)*(1+Constants!$H$51))*Constants!$H$54*Constants!$H$42*Constants!$H$57*Constants!$H$58*ttokg</f>
        <v>101058258.05365036</v>
      </c>
      <c r="AO82" s="22">
        <f>((AO41*Constants!$H$45*Constants!$H$48)*(1+Constants!$H$51))*Constants!$H$54*Constants!$H$42*Constants!$H$57*Constants!$H$58*ttokg</f>
        <v>101405432.79154561</v>
      </c>
      <c r="AP82" s="22">
        <f>((AP41*Constants!$H$45*Constants!$H$48)*(1+Constants!$H$51))*Constants!$H$54*Constants!$H$42*Constants!$H$57*Constants!$H$58*ttokg</f>
        <v>101782694.2195387</v>
      </c>
      <c r="AQ82" s="22">
        <f>((AQ41*Constants!$H$45*Constants!$H$48)*(1+Constants!$H$51))*Constants!$H$54*Constants!$H$42*Constants!$H$57*Constants!$H$58*ttokg</f>
        <v>102177931.41598421</v>
      </c>
      <c r="AR82" s="22">
        <f>((AR41*Constants!$H$45*Constants!$H$48)*(1+Constants!$H$51))*Constants!$H$54*Constants!$H$42*Constants!$H$57*Constants!$H$58*ttokg</f>
        <v>102562518.71419707</v>
      </c>
      <c r="AS82" s="22">
        <f>((AS41*Constants!$H$45*Constants!$H$48)*(1+Constants!$H$51))*Constants!$H$54*Constants!$H$42*Constants!$H$57*Constants!$H$58*ttokg</f>
        <v>102994408.95595224</v>
      </c>
      <c r="AT82" s="22">
        <f>((AT41*Constants!$H$45*Constants!$H$48)*(1+Constants!$H$51))*Constants!$H$54*Constants!$H$42*Constants!$H$57*Constants!$H$58*ttokg</f>
        <v>103433236.44310009</v>
      </c>
      <c r="AU82" s="22">
        <f>((AU41*Constants!$H$45*Constants!$H$48)*(1+Constants!$H$51))*Constants!$H$54*Constants!$H$42*Constants!$H$57*Constants!$H$58*ttokg</f>
        <v>103886844.4293014</v>
      </c>
      <c r="AV82" s="22">
        <f>((AV41*Constants!$H$45*Constants!$H$48)*(1+Constants!$H$51))*Constants!$H$54*Constants!$H$42*Constants!$H$57*Constants!$H$58*ttokg</f>
        <v>104346988.78683066</v>
      </c>
      <c r="AW82" s="22">
        <f>((AW41*Constants!$H$45*Constants!$H$48)*(1+Constants!$H$51))*Constants!$H$54*Constants!$H$42*Constants!$H$57*Constants!$H$58*ttokg</f>
        <v>104732999.26266374</v>
      </c>
      <c r="AX82" s="22">
        <f>((AX41*Constants!$H$45*Constants!$H$48)*(1+Constants!$H$51))*Constants!$H$54*Constants!$H$42*Constants!$H$57*Constants!$H$58*ttokg</f>
        <v>105205486.18548842</v>
      </c>
      <c r="AY82" s="22">
        <f>((AY41*Constants!$H$45*Constants!$H$48)*(1+Constants!$H$51))*Constants!$H$54*Constants!$H$42*Constants!$H$57*Constants!$H$58*ttokg</f>
        <v>105679241.43428892</v>
      </c>
      <c r="AZ82" s="22">
        <f>((AZ41*Constants!$H$45*Constants!$H$48)*(1+Constants!$H$51))*Constants!$H$54*Constants!$H$42*Constants!$H$57*Constants!$H$58*ttokg</f>
        <v>106155690.93454929</v>
      </c>
      <c r="BA82" s="22">
        <f>((BA41*Constants!$H$45*Constants!$H$48)*(1+Constants!$H$51))*Constants!$H$54*Constants!$H$42*Constants!$H$57*Constants!$H$58*ttokg</f>
        <v>106605485.07988656</v>
      </c>
      <c r="BB82" s="22">
        <f>((BB41*Constants!$H$45*Constants!$H$48)*(1+Constants!$H$51))*Constants!$H$54*Constants!$H$42*Constants!$H$57*Constants!$H$58*ttokg</f>
        <v>107072481.92323157</v>
      </c>
      <c r="BC82" s="22">
        <f>((BC41*Constants!$H$45*Constants!$H$48)*(1+Constants!$H$51))*Constants!$H$54*Constants!$H$42*Constants!$H$57*Constants!$H$58*ttokg</f>
        <v>107552226.39115255</v>
      </c>
      <c r="BD82" s="22">
        <f>((BD41*Constants!$H$45*Constants!$H$48)*(1+Constants!$H$51))*Constants!$H$54*Constants!$H$42*Constants!$H$57*Constants!$H$58*ttokg</f>
        <v>108037874.70524548</v>
      </c>
      <c r="BE82" s="22">
        <f>((BE41*Constants!$H$45*Constants!$H$48)*(1+Constants!$H$51))*Constants!$H$54*Constants!$H$42*Constants!$H$57*Constants!$H$58*ttokg</f>
        <v>108508706.17769125</v>
      </c>
      <c r="BF82" s="22">
        <f>((BF41*Constants!$H$45*Constants!$H$48)*(1+Constants!$H$51))*Constants!$H$54*Constants!$H$42*Constants!$H$57*Constants!$H$58*ttokg</f>
        <v>108985445.66819306</v>
      </c>
      <c r="BG82" s="22">
        <f>((BG41*Constants!$H$45*Constants!$H$48)*(1+Constants!$H$51))*Constants!$H$54*Constants!$H$42*Constants!$H$57*Constants!$H$58*ttokg</f>
        <v>109479422.30645388</v>
      </c>
      <c r="BH82" s="22">
        <f>((BH41*Constants!$H$45*Constants!$H$48)*(1+Constants!$H$51))*Constants!$H$54*Constants!$H$42*Constants!$H$57*Constants!$H$58*ttokg</f>
        <v>109983623.58533539</v>
      </c>
      <c r="BI82" s="22">
        <f>((BI41*Constants!$H$45*Constants!$H$48)*(1+Constants!$H$51))*Constants!$H$54*Constants!$H$42*Constants!$H$57*Constants!$H$58*ttokg</f>
        <v>110495898.9918157</v>
      </c>
      <c r="BJ82" s="22">
        <f>((BJ41*Constants!$H$45*Constants!$H$48)*(1+Constants!$H$51))*Constants!$H$54*Constants!$H$42*Constants!$H$57*Constants!$H$58*ttokg</f>
        <v>111016359.2931232</v>
      </c>
      <c r="BK82" s="22">
        <f>((BK41*Constants!$H$45*Constants!$H$48)*(1+Constants!$H$51))*Constants!$H$54*Constants!$H$42*Constants!$H$57*Constants!$H$58*ttokg</f>
        <v>111544496.97973244</v>
      </c>
      <c r="BL82" s="22">
        <f>((BL41*Constants!$H$45*Constants!$H$48)*(1+Constants!$H$51))*Constants!$H$54*Constants!$H$42*Constants!$H$57*Constants!$H$58*ttokg</f>
        <v>112083936.87019691</v>
      </c>
      <c r="BM82" s="22">
        <f>((BM41*Constants!$H$45*Constants!$H$48)*(1+Constants!$H$51))*Constants!$H$54*Constants!$H$42*Constants!$H$57*Constants!$H$58*ttokg</f>
        <v>112582421.42525813</v>
      </c>
      <c r="BN82" s="22">
        <f>((BN41*Constants!$H$45*Constants!$H$48)*(1+Constants!$H$51))*Constants!$H$54*Constants!$H$42*Constants!$H$57*Constants!$H$58*ttokg</f>
        <v>113090470.37800138</v>
      </c>
      <c r="BO82" s="22">
        <f>((BO41*Constants!$H$45*Constants!$H$48)*(1+Constants!$H$51))*Constants!$H$54*Constants!$H$42*Constants!$H$57*Constants!$H$58*ttokg</f>
        <v>113611075.04450522</v>
      </c>
      <c r="BP82" s="22">
        <f>((BP41*Constants!$H$45*Constants!$H$48)*(1+Constants!$H$51))*Constants!$H$54*Constants!$H$42*Constants!$H$57*Constants!$H$58*ttokg</f>
        <v>114145191.01296073</v>
      </c>
    </row>
    <row r="83" spans="1:72" x14ac:dyDescent="0.25">
      <c r="A83" t="str">
        <f>A82</f>
        <v>3C Aggregated and non-CO2 emissions on land</v>
      </c>
      <c r="B83" t="str">
        <f t="shared" ref="B83:C83" si="34">B82</f>
        <v>3C4 Direct N2O from managed soils (N2O)</v>
      </c>
      <c r="C83" t="str">
        <f t="shared" si="34"/>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5">B83</f>
        <v>3C4 Direct N2O from managed soils (N2O)</v>
      </c>
      <c r="C84" t="str">
        <f t="shared" ref="C84" si="36">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7">B84</f>
        <v>3C4 Direct N2O from managed soils (N2O)</v>
      </c>
      <c r="C85" t="str">
        <f t="shared" ref="C85" si="38">C84</f>
        <v>Crop residue N</v>
      </c>
      <c r="D85" t="s">
        <v>376</v>
      </c>
      <c r="E85" t="str">
        <f t="shared" si="32"/>
        <v>Crop residue N - total</v>
      </c>
      <c r="F85" t="str">
        <f t="shared" si="33"/>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187683306.05231518</v>
      </c>
      <c r="AE85" s="22">
        <f>SUM(AE82:AE84)/Constants!$H$41</f>
        <v>188080473.41116899</v>
      </c>
      <c r="AF85" s="22">
        <f>SUM(AF82:AF84)/Constants!$H$41</f>
        <v>188765061.45295593</v>
      </c>
      <c r="AG85" s="22">
        <f>SUM(AG82:AG84)/Constants!$H$41</f>
        <v>189226089.71765262</v>
      </c>
      <c r="AH85" s="22">
        <f>SUM(AH82:AH84)/Constants!$H$41</f>
        <v>189541930.35244134</v>
      </c>
      <c r="AI85" s="22">
        <f>SUM(AI82:AI84)/Constants!$H$41</f>
        <v>189712786.07769263</v>
      </c>
      <c r="AJ85" s="22">
        <f>SUM(AJ82:AJ84)/Constants!$H$41</f>
        <v>189991079.86965263</v>
      </c>
      <c r="AK85" s="22">
        <f>SUM(AK82:AK84)/Constants!$H$41</f>
        <v>190283770.62501806</v>
      </c>
      <c r="AL85" s="22">
        <f>SUM(AL82:AL84)/Constants!$H$41</f>
        <v>190558897.96538633</v>
      </c>
      <c r="AM85" s="22">
        <f>SUM(AM82:AM84)/Constants!$H$41</f>
        <v>188288347.86390626</v>
      </c>
      <c r="AN85" s="22">
        <f>SUM(AN82:AN84)/Constants!$H$41</f>
        <v>188869772.70441729</v>
      </c>
      <c r="AO85" s="22">
        <f>SUM(AO82:AO84)/Constants!$H$41</f>
        <v>189448397.26757604</v>
      </c>
      <c r="AP85" s="22">
        <f>SUM(AP82:AP84)/Constants!$H$41</f>
        <v>190077166.31423119</v>
      </c>
      <c r="AQ85" s="22">
        <f>SUM(AQ82:AQ84)/Constants!$H$41</f>
        <v>190735894.97497368</v>
      </c>
      <c r="AR85" s="22">
        <f>SUM(AR82:AR84)/Constants!$H$41</f>
        <v>191376873.80532843</v>
      </c>
      <c r="AS85" s="22">
        <f>SUM(AS82:AS84)/Constants!$H$41</f>
        <v>192096690.87492043</v>
      </c>
      <c r="AT85" s="22">
        <f>SUM(AT82:AT84)/Constants!$H$41</f>
        <v>192828070.02016681</v>
      </c>
      <c r="AU85" s="22">
        <f>SUM(AU82:AU84)/Constants!$H$41</f>
        <v>193584083.33050233</v>
      </c>
      <c r="AV85" s="22">
        <f>SUM(AV82:AV84)/Constants!$H$41</f>
        <v>194350990.59305111</v>
      </c>
      <c r="AW85" s="22">
        <f>SUM(AW82:AW84)/Constants!$H$41</f>
        <v>194994341.38610625</v>
      </c>
      <c r="AX85" s="22">
        <f>SUM(AX82:AX84)/Constants!$H$41</f>
        <v>195781819.59081405</v>
      </c>
      <c r="AY85" s="22">
        <f>SUM(AY82:AY84)/Constants!$H$41</f>
        <v>196571411.6721482</v>
      </c>
      <c r="AZ85" s="22">
        <f>SUM(AZ82:AZ84)/Constants!$H$41</f>
        <v>197365494.17258215</v>
      </c>
      <c r="BA85" s="22">
        <f>SUM(BA82:BA84)/Constants!$H$41</f>
        <v>198115151.08147758</v>
      </c>
      <c r="BB85" s="22">
        <f>SUM(BB82:BB84)/Constants!$H$41</f>
        <v>198893479.15371928</v>
      </c>
      <c r="BC85" s="22">
        <f>SUM(BC82:BC84)/Constants!$H$41</f>
        <v>199693053.26692092</v>
      </c>
      <c r="BD85" s="22">
        <f>SUM(BD82:BD84)/Constants!$H$41</f>
        <v>200502467.12374249</v>
      </c>
      <c r="BE85" s="22">
        <f>SUM(BE82:BE84)/Constants!$H$41</f>
        <v>201287186.24448541</v>
      </c>
      <c r="BF85" s="22">
        <f>SUM(BF82:BF84)/Constants!$H$41</f>
        <v>202081752.06198844</v>
      </c>
      <c r="BG85" s="22">
        <f>SUM(BG82:BG84)/Constants!$H$41</f>
        <v>202905046.45908979</v>
      </c>
      <c r="BH85" s="22">
        <f>SUM(BH82:BH84)/Constants!$H$41</f>
        <v>203745381.92389232</v>
      </c>
      <c r="BI85" s="22">
        <f>SUM(BI82:BI84)/Constants!$H$41</f>
        <v>204599174.26802617</v>
      </c>
      <c r="BJ85" s="22">
        <f>SUM(BJ82:BJ84)/Constants!$H$41</f>
        <v>205466608.10353869</v>
      </c>
      <c r="BK85" s="22">
        <f>SUM(BK82:BK84)/Constants!$H$41</f>
        <v>206346837.58122075</v>
      </c>
      <c r="BL85" s="22">
        <f>SUM(BL82:BL84)/Constants!$H$41</f>
        <v>207245904.06532818</v>
      </c>
      <c r="BM85" s="22">
        <f>SUM(BM82:BM84)/Constants!$H$41</f>
        <v>208076711.65709686</v>
      </c>
      <c r="BN85" s="22">
        <f>SUM(BN82:BN84)/Constants!$H$41</f>
        <v>208923459.91166899</v>
      </c>
      <c r="BO85" s="22">
        <f>SUM(BO82:BO84)/Constants!$H$41</f>
        <v>209791134.35584205</v>
      </c>
      <c r="BP85" s="22">
        <f>SUM(BP82:BP84)/Constants!$H$41</f>
        <v>210681327.63660121</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v>423.91166750554424</v>
      </c>
      <c r="J89" s="21">
        <v>423.91166750554424</v>
      </c>
      <c r="K89" s="21">
        <v>423.91166750554424</v>
      </c>
      <c r="L89" s="21">
        <v>423.91166750554424</v>
      </c>
      <c r="M89" s="21">
        <v>423.91166750554424</v>
      </c>
      <c r="N89" s="21">
        <v>423.91166750554424</v>
      </c>
      <c r="O89" s="21">
        <v>423.91166750554424</v>
      </c>
      <c r="P89" s="21">
        <v>423.91166750554424</v>
      </c>
      <c r="Q89" s="21">
        <v>423.91166750554424</v>
      </c>
      <c r="R89" s="21">
        <v>423.91166750554424</v>
      </c>
      <c r="S89" s="21">
        <v>423.91166750554424</v>
      </c>
      <c r="T89" s="21">
        <v>423.91166750554424</v>
      </c>
      <c r="U89" s="21">
        <v>423.91166750554424</v>
      </c>
      <c r="V89" s="21">
        <v>423.91166750554424</v>
      </c>
      <c r="W89" s="21">
        <v>423.91166750554424</v>
      </c>
      <c r="X89" s="21">
        <v>423.91166750554424</v>
      </c>
      <c r="Y89" s="21">
        <v>423.91166750554424</v>
      </c>
      <c r="Z89" s="21">
        <v>423.91166750554424</v>
      </c>
      <c r="AA89" s="21">
        <v>423.91166750554424</v>
      </c>
      <c r="AB89" s="43">
        <v>423.91166750554424</v>
      </c>
      <c r="AC89" s="43">
        <v>423.91166750554424</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44225.892697537653</v>
      </c>
      <c r="J90" s="21">
        <v>44225.892697537653</v>
      </c>
      <c r="K90" s="21">
        <v>44225.892697537653</v>
      </c>
      <c r="L90" s="21">
        <v>44225.892697537653</v>
      </c>
      <c r="M90" s="21">
        <v>44225.892697537653</v>
      </c>
      <c r="N90" s="21">
        <v>44225.892697537653</v>
      </c>
      <c r="O90" s="21">
        <v>44225.892697537653</v>
      </c>
      <c r="P90" s="21">
        <v>44225.892697537653</v>
      </c>
      <c r="Q90" s="21">
        <v>44225.892697537653</v>
      </c>
      <c r="R90" s="21">
        <v>44225.892697537653</v>
      </c>
      <c r="S90" s="21">
        <v>44225.892697537653</v>
      </c>
      <c r="T90" s="21">
        <v>44225.892697537653</v>
      </c>
      <c r="U90" s="21">
        <v>44225.892697537653</v>
      </c>
      <c r="V90" s="21">
        <v>44225.892697537653</v>
      </c>
      <c r="W90" s="21">
        <v>44225.892697537653</v>
      </c>
      <c r="X90" s="21">
        <v>44225.892697537653</v>
      </c>
      <c r="Y90" s="21">
        <v>44225.892697537653</v>
      </c>
      <c r="Z90" s="21">
        <v>44225.892697537653</v>
      </c>
      <c r="AA90" s="21">
        <v>44225.892697537653</v>
      </c>
      <c r="AB90" s="43">
        <v>44225.892697537653</v>
      </c>
      <c r="AC90" s="43">
        <v>44225.892697537653</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48695.832223383841</v>
      </c>
      <c r="J91" s="21">
        <v>48695.832223383841</v>
      </c>
      <c r="K91" s="21">
        <v>48695.832223383841</v>
      </c>
      <c r="L91" s="21">
        <v>48695.832223383841</v>
      </c>
      <c r="M91" s="21">
        <v>48695.832223383841</v>
      </c>
      <c r="N91" s="21">
        <v>48695.832223383841</v>
      </c>
      <c r="O91" s="21">
        <v>48695.832223383841</v>
      </c>
      <c r="P91" s="21">
        <v>48695.832223383841</v>
      </c>
      <c r="Q91" s="21">
        <v>48695.832223383841</v>
      </c>
      <c r="R91" s="21">
        <v>48695.832223383841</v>
      </c>
      <c r="S91" s="21">
        <v>48695.832223383841</v>
      </c>
      <c r="T91" s="21">
        <v>48695.832223383841</v>
      </c>
      <c r="U91" s="21">
        <v>48695.832223383841</v>
      </c>
      <c r="V91" s="21">
        <v>48695.832223383841</v>
      </c>
      <c r="W91" s="21">
        <v>48695.832223383841</v>
      </c>
      <c r="X91" s="21">
        <v>48695.832223383841</v>
      </c>
      <c r="Y91" s="21">
        <v>48695.832223383841</v>
      </c>
      <c r="Z91" s="21">
        <v>48695.832223383841</v>
      </c>
      <c r="AA91" s="21">
        <v>48695.832223383841</v>
      </c>
      <c r="AB91" s="43">
        <v>48695.832223383841</v>
      </c>
      <c r="AC91" s="43">
        <v>48695.832223383841</v>
      </c>
      <c r="AD91" s="95">
        <f>IF('[2]Mitigation summary'!G37*CO2toC*Ggtot&gt;0,'[2]Mitigation summary'!G37*CO2toC*Ggtot,"NO")</f>
        <v>549791.65413497901</v>
      </c>
      <c r="AE91" s="95">
        <f>IF('[2]Mitigation summary'!H37*CO2toC*Ggtot&gt;0,'[2]Mitigation summary'!H37*CO2toC*Ggtot,"NO")</f>
        <v>549791.65413497901</v>
      </c>
      <c r="AF91" s="95">
        <f>IF('[2]Mitigation summary'!I37*CO2toC*Ggtot&gt;0,'[2]Mitigation summary'!I37*CO2toC*Ggtot,"NO")</f>
        <v>549791.65413497901</v>
      </c>
      <c r="AG91" s="95">
        <f>IF('[2]Mitigation summary'!J37*CO2toC*Ggtot&gt;0,'[2]Mitigation summary'!J37*CO2toC*Ggtot,"NO")</f>
        <v>549791.65413497901</v>
      </c>
      <c r="AH91" s="95">
        <f>IF('[2]Mitigation summary'!K37*CO2toC*Ggtot&gt;0,'[2]Mitigation summary'!K37*CO2toC*Ggtot,"NO")</f>
        <v>549791.65413497901</v>
      </c>
      <c r="AI91" s="95">
        <f>IF('[2]Mitigation summary'!L37*CO2toC*Ggtot&gt;0,'[2]Mitigation summary'!L37*CO2toC*Ggtot,"NO")</f>
        <v>549791.65413497901</v>
      </c>
      <c r="AJ91" s="95">
        <f>IF('[2]Mitigation summary'!M37*CO2toC*Ggtot&gt;0,'[2]Mitigation summary'!M37*CO2toC*Ggtot,"NO")</f>
        <v>549791.65413497901</v>
      </c>
      <c r="AK91" s="95">
        <f>IF('[2]Mitigation summary'!N37*CO2toC*Ggtot&gt;0,'[2]Mitigation summary'!N37*CO2toC*Ggtot,"NO")</f>
        <v>549791.65413497901</v>
      </c>
      <c r="AL91" s="95">
        <f>IF('[2]Mitigation summary'!O37*CO2toC*Ggtot&gt;0,'[2]Mitigation summary'!O37*CO2toC*Ggtot,"NO")</f>
        <v>549791.65413497901</v>
      </c>
      <c r="AM91" s="95">
        <f>IF('[2]Mitigation summary'!P37*CO2toC*Ggtot&gt;0,'[2]Mitigation summary'!P37*CO2toC*Ggtot,"NO")</f>
        <v>549791.65413497901</v>
      </c>
      <c r="AN91" s="95">
        <f>IF('[2]Mitigation summary'!Q37*CO2toC*Ggtot&gt;0,'[2]Mitigation summary'!Q37*CO2toC*Ggtot,"NO")</f>
        <v>549791.65413497901</v>
      </c>
      <c r="AO91" s="95">
        <f>IF('[2]Mitigation summary'!R37*CO2toC*Ggtot&gt;0,'[2]Mitigation summary'!R37*CO2toC*Ggtot,"NO")</f>
        <v>549791.65413497901</v>
      </c>
      <c r="AP91" s="95">
        <f>IF('[2]Mitigation summary'!S37*CO2toC*Ggtot&gt;0,'[2]Mitigation summary'!S37*CO2toC*Ggtot,"NO")</f>
        <v>549791.65413497901</v>
      </c>
      <c r="AQ91" s="95">
        <f>IF('[2]Mitigation summary'!T37*CO2toC*Ggtot&gt;0,'[2]Mitigation summary'!T37*CO2toC*Ggtot,"NO")</f>
        <v>549791.65413497901</v>
      </c>
      <c r="AR91" s="95">
        <f>IF('[2]Mitigation summary'!U37*CO2toC*Ggtot&gt;0,'[2]Mitigation summary'!U37*CO2toC*Ggtot,"NO")</f>
        <v>549791.65413497901</v>
      </c>
      <c r="AS91" s="95">
        <f>IF('[2]Mitigation summary'!V37*CO2toC*Ggtot&gt;0,'[2]Mitigation summary'!V37*CO2toC*Ggtot,"NO")</f>
        <v>549791.65413497901</v>
      </c>
      <c r="AT91" s="95">
        <f>IF('[2]Mitigation summary'!W37*CO2toC*Ggtot&gt;0,'[2]Mitigation summary'!W37*CO2toC*Ggtot,"NO")</f>
        <v>549791.65413497901</v>
      </c>
      <c r="AU91" s="95">
        <f>IF('[2]Mitigation summary'!X37*CO2toC*Ggtot&gt;0,'[2]Mitigation summary'!X37*CO2toC*Ggtot,"NO")</f>
        <v>549791.65413497901</v>
      </c>
      <c r="AV91" s="95">
        <f>IF('[2]Mitigation summary'!Y37*CO2toC*Ggtot&gt;0,'[2]Mitigation summary'!Y37*CO2toC*Ggtot,"NO")</f>
        <v>549791.65413497901</v>
      </c>
      <c r="AW91" s="95">
        <f>IF('[2]Mitigation summary'!Z37*CO2toC*Ggtot&gt;0,'[2]Mitigation summary'!Z37*CO2toC*Ggtot,"NO")</f>
        <v>549791.65413497901</v>
      </c>
      <c r="AX91" s="95">
        <f>IF('[2]Mitigation summary'!AA37*CO2toC*Ggtot&gt;0,'[2]Mitigation summary'!AA37*CO2toC*Ggtot,"NO")</f>
        <v>549791.65413497901</v>
      </c>
      <c r="AY91" s="95">
        <f>IF('[2]Mitigation summary'!AB37*CO2toC*Ggtot&gt;0,'[2]Mitigation summary'!AB37*CO2toC*Ggtot,"NO")</f>
        <v>549791.65413497901</v>
      </c>
      <c r="AZ91" s="95">
        <f>IF('[2]Mitigation summary'!AC37*CO2toC*Ggtot&gt;0,'[2]Mitigation summary'!AC37*CO2toC*Ggtot,"NO")</f>
        <v>549791.65413497901</v>
      </c>
      <c r="BA91" s="95">
        <f>IF('[2]Mitigation summary'!AD37*CO2toC*Ggtot&gt;0,'[2]Mitigation summary'!AD37*CO2toC*Ggtot,"NO")</f>
        <v>549791.65413497901</v>
      </c>
      <c r="BB91" s="95">
        <f>IF('[2]Mitigation summary'!AE37*CO2toC*Ggtot&gt;0,'[2]Mitigation summary'!AE37*CO2toC*Ggtot,"NO")</f>
        <v>549791.65413497901</v>
      </c>
      <c r="BC91" s="95">
        <f>IF('[2]Mitigation summary'!AF37*CO2toC*Ggtot&gt;0,'[2]Mitigation summary'!AF37*CO2toC*Ggtot,"NO")</f>
        <v>549791.65413497901</v>
      </c>
      <c r="BD91" s="95">
        <f>IF('[2]Mitigation summary'!AG37*CO2toC*Ggtot&gt;0,'[2]Mitigation summary'!AG37*CO2toC*Ggtot,"NO")</f>
        <v>549791.65413497901</v>
      </c>
      <c r="BE91" s="95">
        <f>IF('[2]Mitigation summary'!AH37*CO2toC*Ggtot&gt;0,'[2]Mitigation summary'!AH37*CO2toC*Ggtot,"NO")</f>
        <v>549791.65413497901</v>
      </c>
      <c r="BF91" s="95">
        <f>IF('[2]Mitigation summary'!AI37*CO2toC*Ggtot&gt;0,'[2]Mitigation summary'!AI37*CO2toC*Ggtot,"NO")</f>
        <v>549791.65413497901</v>
      </c>
      <c r="BG91" s="95">
        <f>IF('[2]Mitigation summary'!AJ37*CO2toC*Ggtot&gt;0,'[2]Mitigation summary'!AJ37*CO2toC*Ggtot,"NO")</f>
        <v>549791.65413497901</v>
      </c>
      <c r="BH91" s="95">
        <f>IF('[2]Mitigation summary'!AK37*CO2toC*Ggtot&gt;0,'[2]Mitigation summary'!AK37*CO2toC*Ggtot,"NO")</f>
        <v>549791.65413497901</v>
      </c>
      <c r="BI91" s="95">
        <f>IF('[2]Mitigation summary'!AL37*CO2toC*Ggtot&gt;0,'[2]Mitigation summary'!AL37*CO2toC*Ggtot,"NO")</f>
        <v>549791.65413497901</v>
      </c>
      <c r="BJ91" s="95">
        <f>IF('[2]Mitigation summary'!AM37*CO2toC*Ggtot&gt;0,'[2]Mitigation summary'!AM37*CO2toC*Ggtot,"NO")</f>
        <v>549791.65413497901</v>
      </c>
      <c r="BK91" s="95">
        <f>IF('[2]Mitigation summary'!AN37*CO2toC*Ggtot&gt;0,'[2]Mitigation summary'!AN37*CO2toC*Ggtot,"NO")</f>
        <v>549791.65413497901</v>
      </c>
      <c r="BL91" s="95">
        <f>IF('[2]Mitigation summary'!AO37*CO2toC*Ggtot&gt;0,'[2]Mitigation summary'!AO37*CO2toC*Ggtot,"NO")</f>
        <v>549791.65413497901</v>
      </c>
      <c r="BM91" s="95">
        <f>IF('[2]Mitigation summary'!AP37*CO2toC*Ggtot&gt;0,'[2]Mitigation summary'!AP37*CO2toC*Ggtot,"NO")</f>
        <v>549791.65413497901</v>
      </c>
      <c r="BN91" s="95">
        <f>IF('[2]Mitigation summary'!AQ37*CO2toC*Ggtot&gt;0,'[2]Mitigation summary'!AQ37*CO2toC*Ggtot,"NO")</f>
        <v>549791.65413497901</v>
      </c>
      <c r="BO91" s="95">
        <f>IF('[2]Mitigation summary'!AR37*CO2toC*Ggtot&gt;0,'[2]Mitigation summary'!AR37*CO2toC*Ggtot,"NO")</f>
        <v>549791.65413497901</v>
      </c>
      <c r="BP91" s="95">
        <f>IF('[2]Mitigation summary'!AS37*CO2toC*Ggtot&gt;0,'[2]Mitigation summary'!AS37*CO2toC*Ggtot,"NO")</f>
        <v>549791.65413497901</v>
      </c>
      <c r="BQ91" s="82"/>
    </row>
    <row r="92" spans="1:72" x14ac:dyDescent="0.25">
      <c r="C92" t="s">
        <v>60</v>
      </c>
      <c r="D92" t="s">
        <v>105</v>
      </c>
      <c r="F92" t="s">
        <v>719</v>
      </c>
      <c r="H92" s="21">
        <v>0</v>
      </c>
      <c r="I92" s="21">
        <v>543.68882579109982</v>
      </c>
      <c r="J92" s="21">
        <v>543.68882579109982</v>
      </c>
      <c r="K92" s="21">
        <v>543.68882579109982</v>
      </c>
      <c r="L92" s="21">
        <v>543.68882579109982</v>
      </c>
      <c r="M92" s="21">
        <v>543.68882579109982</v>
      </c>
      <c r="N92" s="21">
        <v>543.68882579109982</v>
      </c>
      <c r="O92" s="21">
        <v>543.68882579109982</v>
      </c>
      <c r="P92" s="21">
        <v>543.68882579109982</v>
      </c>
      <c r="Q92" s="21">
        <v>543.68882579109982</v>
      </c>
      <c r="R92" s="21">
        <v>543.68882579109982</v>
      </c>
      <c r="S92" s="21">
        <v>543.68882579109982</v>
      </c>
      <c r="T92" s="21">
        <v>543.68882579109982</v>
      </c>
      <c r="U92" s="21">
        <v>543.68882579109982</v>
      </c>
      <c r="V92" s="21">
        <v>543.68882579109982</v>
      </c>
      <c r="W92" s="21">
        <v>543.68882579109982</v>
      </c>
      <c r="X92" s="21">
        <v>543.68882579109982</v>
      </c>
      <c r="Y92" s="21">
        <v>543.68882579109982</v>
      </c>
      <c r="Z92" s="21">
        <v>543.68882579109982</v>
      </c>
      <c r="AA92" s="21">
        <v>543.68882579109982</v>
      </c>
      <c r="AB92" s="43">
        <v>543.68882579109982</v>
      </c>
      <c r="AC92" s="43">
        <v>543.68882579109982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4.7379431086319741</v>
      </c>
      <c r="J95" s="21">
        <v>4.7379431086319741</v>
      </c>
      <c r="K95" s="21">
        <v>4.7379431086319741</v>
      </c>
      <c r="L95" s="21">
        <v>4.7379431086319741</v>
      </c>
      <c r="M95" s="21">
        <v>4.7379431086319741</v>
      </c>
      <c r="N95" s="21">
        <v>4.7379431086319741</v>
      </c>
      <c r="O95" s="21">
        <v>4.7379431086319741</v>
      </c>
      <c r="P95" s="21">
        <v>4.7379431086319741</v>
      </c>
      <c r="Q95" s="21">
        <v>4.7379431086319741</v>
      </c>
      <c r="R95" s="21">
        <v>4.7379431086319741</v>
      </c>
      <c r="S95" s="21">
        <v>4.7379431086319741</v>
      </c>
      <c r="T95" s="21">
        <v>4.7379431086319741</v>
      </c>
      <c r="U95" s="21">
        <v>4.7379431086319741</v>
      </c>
      <c r="V95" s="21">
        <v>4.7379431086319741</v>
      </c>
      <c r="W95" s="21">
        <v>4.7379431086319741</v>
      </c>
      <c r="X95" s="21">
        <v>4.7379431086319741</v>
      </c>
      <c r="Y95" s="21">
        <v>4.7379431086319741</v>
      </c>
      <c r="Z95" s="21">
        <v>4.7379431086319741</v>
      </c>
      <c r="AA95" s="21">
        <v>4.7379431086319741</v>
      </c>
      <c r="AB95" s="43">
        <v>4.7379431086319741</v>
      </c>
      <c r="AC95" s="43">
        <v>4.7379431086319741</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5942.7299901832721</v>
      </c>
      <c r="J96" s="21">
        <v>5942.7299901832721</v>
      </c>
      <c r="K96" s="21">
        <v>5942.7299901832721</v>
      </c>
      <c r="L96" s="21">
        <v>5942.7299901832721</v>
      </c>
      <c r="M96" s="21">
        <v>5942.7299901832721</v>
      </c>
      <c r="N96" s="21">
        <v>5942.7299901832721</v>
      </c>
      <c r="O96" s="21">
        <v>5942.7299901832721</v>
      </c>
      <c r="P96" s="21">
        <v>5942.7299901832721</v>
      </c>
      <c r="Q96" s="21">
        <v>5942.7299901832721</v>
      </c>
      <c r="R96" s="21">
        <v>5942.7299901832721</v>
      </c>
      <c r="S96" s="21">
        <v>5942.7299901832721</v>
      </c>
      <c r="T96" s="21">
        <v>5942.7299901832721</v>
      </c>
      <c r="U96" s="21">
        <v>5942.7299901832721</v>
      </c>
      <c r="V96" s="21">
        <v>5942.7299901832721</v>
      </c>
      <c r="W96" s="21">
        <v>5942.7299901832721</v>
      </c>
      <c r="X96" s="21">
        <v>5942.7299901832721</v>
      </c>
      <c r="Y96" s="21">
        <v>5942.7299901832721</v>
      </c>
      <c r="Z96" s="21">
        <v>5942.7299901832721</v>
      </c>
      <c r="AA96" s="21">
        <v>5942.7299901832721</v>
      </c>
      <c r="AB96" s="43">
        <v>5942.7299901832721</v>
      </c>
      <c r="AC96" s="43">
        <v>5942.7299901832721</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269926.33928069618</v>
      </c>
      <c r="J98" s="21">
        <v>269926.33928069618</v>
      </c>
      <c r="K98" s="21">
        <v>269926.33928069618</v>
      </c>
      <c r="L98" s="21">
        <v>269926.33928069618</v>
      </c>
      <c r="M98" s="21">
        <v>269926.33928069618</v>
      </c>
      <c r="N98" s="21">
        <v>269926.33928069618</v>
      </c>
      <c r="O98" s="21">
        <v>269926.33928069618</v>
      </c>
      <c r="P98" s="21">
        <v>269926.33928069618</v>
      </c>
      <c r="Q98" s="21">
        <v>269926.33928069618</v>
      </c>
      <c r="R98" s="21">
        <v>269926.33928069618</v>
      </c>
      <c r="S98" s="21">
        <v>269926.33928069618</v>
      </c>
      <c r="T98" s="21">
        <v>269926.33928069618</v>
      </c>
      <c r="U98" s="21">
        <v>269926.33928069618</v>
      </c>
      <c r="V98" s="21">
        <v>269926.33928069618</v>
      </c>
      <c r="W98" s="21">
        <v>269926.33928069618</v>
      </c>
      <c r="X98" s="21">
        <v>269926.33928069618</v>
      </c>
      <c r="Y98" s="21">
        <v>269926.33928069618</v>
      </c>
      <c r="Z98" s="21">
        <v>269926.33928069618</v>
      </c>
      <c r="AA98" s="21">
        <v>269926.33928069618</v>
      </c>
      <c r="AB98" s="43">
        <v>269926.33928069618</v>
      </c>
      <c r="AC98" s="43">
        <v>269926.33928069618</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72.323319401864779</v>
      </c>
      <c r="AE4" s="28">
        <f>IF(('Activity data'!AE5*EF!$H4)*kgtoGg=0,"NO",('Activity data'!AE5*EF!$H4)*kgtoGg)</f>
        <v>72.849646828008289</v>
      </c>
      <c r="AF4" s="28">
        <f>IF(('Activity data'!AF5*EF!$H4)*kgtoGg=0,"NO",('Activity data'!AF5*EF!$H4)*kgtoGg)</f>
        <v>73.175231995658621</v>
      </c>
      <c r="AG4" s="28">
        <f>IF(('Activity data'!AG5*EF!$H4)*kgtoGg=0,"NO",('Activity data'!AG5*EF!$H4)*kgtoGg)</f>
        <v>73.380526857059508</v>
      </c>
      <c r="AH4" s="28">
        <f>IF(('Activity data'!AH5*EF!$H4)*kgtoGg=0,"NO",('Activity data'!AH5*EF!$H4)*kgtoGg)</f>
        <v>73.462821928966093</v>
      </c>
      <c r="AI4" s="28">
        <f>IF(('Activity data'!AI5*EF!$H4)*kgtoGg=0,"NO",('Activity data'!AI5*EF!$H4)*kgtoGg)</f>
        <v>73.699064541855989</v>
      </c>
      <c r="AJ4" s="28">
        <f>IF(('Activity data'!AJ5*EF!$H4)*kgtoGg=0,"NO",('Activity data'!AJ5*EF!$H4)*kgtoGg)</f>
        <v>73.974288540782737</v>
      </c>
      <c r="AK4" s="28">
        <f>IF(('Activity data'!AK5*EF!$H4)*kgtoGg=0,"NO",('Activity data'!AK5*EF!$H4)*kgtoGg)</f>
        <v>74.252724228790427</v>
      </c>
      <c r="AL4" s="28">
        <f>IF(('Activity data'!AL5*EF!$H4)*kgtoGg=0,"NO",('Activity data'!AL5*EF!$H4)*kgtoGg)</f>
        <v>71.825616976650934</v>
      </c>
      <c r="AM4" s="28">
        <f>IF(('Activity data'!AM5*EF!$H4)*kgtoGg=0,"NO",('Activity data'!AM5*EF!$H4)*kgtoGg)</f>
        <v>72.379029298773276</v>
      </c>
      <c r="AN4" s="28">
        <f>IF(('Activity data'!AN5*EF!$H4)*kgtoGg=0,"NO",('Activity data'!AN5*EF!$H4)*kgtoGg)</f>
        <v>72.923791545358867</v>
      </c>
      <c r="AO4" s="28">
        <f>IF(('Activity data'!AO5*EF!$H4)*kgtoGg=0,"NO",('Activity data'!AO5*EF!$H4)*kgtoGg)</f>
        <v>73.515008545097103</v>
      </c>
      <c r="AP4" s="28">
        <f>IF(('Activity data'!AP5*EF!$H4)*kgtoGg=0,"NO",('Activity data'!AP5*EF!$H4)*kgtoGg)</f>
        <v>74.148754556563219</v>
      </c>
      <c r="AQ4" s="28">
        <f>IF(('Activity data'!AQ5*EF!$H4)*kgtoGg=0,"NO",('Activity data'!AQ5*EF!$H4)*kgtoGg)</f>
        <v>74.773332148671116</v>
      </c>
      <c r="AR4" s="28">
        <f>IF(('Activity data'!AR5*EF!$H4)*kgtoGg=0,"NO",('Activity data'!AR5*EF!$H4)*kgtoGg)</f>
        <v>75.494554476298688</v>
      </c>
      <c r="AS4" s="28">
        <f>IF(('Activity data'!AS5*EF!$H4)*kgtoGg=0,"NO",('Activity data'!AS5*EF!$H4)*kgtoGg)</f>
        <v>76.23985877921919</v>
      </c>
      <c r="AT4" s="28">
        <f>IF(('Activity data'!AT5*EF!$H4)*kgtoGg=0,"NO",('Activity data'!AT5*EF!$H4)*kgtoGg)</f>
        <v>77.024420903085016</v>
      </c>
      <c r="AU4" s="28">
        <f>IF(('Activity data'!AU5*EF!$H4)*kgtoGg=0,"NO",('Activity data'!AU5*EF!$H4)*kgtoGg)</f>
        <v>77.835374198282778</v>
      </c>
      <c r="AV4" s="28">
        <f>IF(('Activity data'!AV5*EF!$H4)*kgtoGg=0,"NO",('Activity data'!AV5*EF!$H4)*kgtoGg)</f>
        <v>78.514253990469484</v>
      </c>
      <c r="AW4" s="28">
        <f>IF(('Activity data'!AW5*EF!$H4)*kgtoGg=0,"NO",('Activity data'!AW5*EF!$H4)*kgtoGg)</f>
        <v>79.375107229527913</v>
      </c>
      <c r="AX4" s="28">
        <f>IF(('Activity data'!AX5*EF!$H4)*kgtoGg=0,"NO",('Activity data'!AX5*EF!$H4)*kgtoGg)</f>
        <v>80.252949388583289</v>
      </c>
      <c r="AY4" s="28">
        <f>IF(('Activity data'!AY5*EF!$H4)*kgtoGg=0,"NO",('Activity data'!AY5*EF!$H4)*kgtoGg)</f>
        <v>81.150808121246115</v>
      </c>
      <c r="AZ4" s="28">
        <f>IF(('Activity data'!AZ5*EF!$H4)*kgtoGg=0,"NO",('Activity data'!AZ5*EF!$H4)*kgtoGg)</f>
        <v>82.00774788781591</v>
      </c>
      <c r="BA4" s="28">
        <f>IF(('Activity data'!BA5*EF!$H4)*kgtoGg=0,"NO",('Activity data'!BA5*EF!$H4)*kgtoGg)</f>
        <v>82.914804360771171</v>
      </c>
      <c r="BB4" s="28">
        <f>IF(('Activity data'!BB5*EF!$H4)*kgtoGg=0,"NO",('Activity data'!BB5*EF!$H4)*kgtoGg)</f>
        <v>83.864178157506984</v>
      </c>
      <c r="BC4" s="28">
        <f>IF(('Activity data'!BC5*EF!$H4)*kgtoGg=0,"NO",('Activity data'!BC5*EF!$H4)*kgtoGg)</f>
        <v>84.84223696944801</v>
      </c>
      <c r="BD4" s="28">
        <f>IF(('Activity data'!BD5*EF!$H4)*kgtoGg=0,"NO",('Activity data'!BD5*EF!$H4)*kgtoGg)</f>
        <v>85.802979884827224</v>
      </c>
      <c r="BE4" s="28">
        <f>IF(('Activity data'!BE5*EF!$H4)*kgtoGg=0,"NO",('Activity data'!BE5*EF!$H4)*kgtoGg)</f>
        <v>86.793044018104041</v>
      </c>
      <c r="BF4" s="28">
        <f>IF(('Activity data'!BF5*EF!$H4)*kgtoGg=0,"NO",('Activity data'!BF5*EF!$H4)*kgtoGg)</f>
        <v>87.839859959291203</v>
      </c>
      <c r="BG4" s="28">
        <f>IF(('Activity data'!BG5*EF!$H4)*kgtoGg=0,"NO",('Activity data'!BG5*EF!$H4)*kgtoGg)</f>
        <v>88.929154838664459</v>
      </c>
      <c r="BH4" s="28">
        <f>IF(('Activity data'!BH5*EF!$H4)*kgtoGg=0,"NO",('Activity data'!BH5*EF!$H4)*kgtoGg)</f>
        <v>90.057372216673841</v>
      </c>
      <c r="BI4" s="28">
        <f>IF(('Activity data'!BI5*EF!$H4)*kgtoGg=0,"NO",('Activity data'!BI5*EF!$H4)*kgtoGg)</f>
        <v>91.226273806577723</v>
      </c>
      <c r="BJ4" s="28">
        <f>IF(('Activity data'!BJ5*EF!$H4)*kgtoGg=0,"NO",('Activity data'!BJ5*EF!$H4)*kgtoGg)</f>
        <v>92.436199485055155</v>
      </c>
      <c r="BK4" s="28">
        <f>IF(('Activity data'!BK5*EF!$H4)*kgtoGg=0,"NO",('Activity data'!BK5*EF!$H4)*kgtoGg)</f>
        <v>93.698176824333217</v>
      </c>
      <c r="BL4" s="28">
        <f>IF(('Activity data'!BL5*EF!$H4)*kgtoGg=0,"NO",('Activity data'!BL5*EF!$H4)*kgtoGg)</f>
        <v>94.876167953619145</v>
      </c>
      <c r="BM4" s="28">
        <f>IF(('Activity data'!BM5*EF!$H4)*kgtoGg=0,"NO",('Activity data'!BM5*EF!$H4)*kgtoGg)</f>
        <v>96.100447414188906</v>
      </c>
      <c r="BN4" s="28">
        <f>IF(('Activity data'!BN5*EF!$H4)*kgtoGg=0,"NO",('Activity data'!BN5*EF!$H4)*kgtoGg)</f>
        <v>97.381203248875892</v>
      </c>
      <c r="BO4" s="28">
        <f>IF(('Activity data'!BO5*EF!$H4)*kgtoGg=0,"NO",('Activity data'!BO5*EF!$H4)*kgtoGg)</f>
        <v>98.723639639967843</v>
      </c>
      <c r="BP4" s="28">
        <f>IF(('Activity data'!BP5*EF!$H4)*kgtoGg=0,"NO",('Activity data'!BP5*EF!$H4)*kgtoGg)</f>
        <v>100.15991615991834</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57.845388145553166</v>
      </c>
      <c r="AE5" s="28">
        <f>IF(('Activity data'!AE6*EF!$H5)*kgtoGg=0,"NO",('Activity data'!AE6*EF!$H5)*kgtoGg)</f>
        <v>58.266353534154206</v>
      </c>
      <c r="AF5" s="28">
        <f>IF(('Activity data'!AF6*EF!$H5)*kgtoGg=0,"NO",('Activity data'!AF6*EF!$H5)*kgtoGg)</f>
        <v>58.526761941192582</v>
      </c>
      <c r="AG5" s="28">
        <f>IF(('Activity data'!AG6*EF!$H5)*kgtoGg=0,"NO",('Activity data'!AG6*EF!$H5)*kgtoGg)</f>
        <v>58.690960169927578</v>
      </c>
      <c r="AH5" s="28">
        <f>IF(('Activity data'!AH6*EF!$H5)*kgtoGg=0,"NO",('Activity data'!AH6*EF!$H5)*kgtoGg)</f>
        <v>58.756781130805379</v>
      </c>
      <c r="AI5" s="28">
        <f>IF(('Activity data'!AI6*EF!$H5)*kgtoGg=0,"NO",('Activity data'!AI6*EF!$H5)*kgtoGg)</f>
        <v>58.945731883510781</v>
      </c>
      <c r="AJ5" s="28">
        <f>IF(('Activity data'!AJ6*EF!$H5)*kgtoGg=0,"NO",('Activity data'!AJ6*EF!$H5)*kgtoGg)</f>
        <v>59.165860594092038</v>
      </c>
      <c r="AK5" s="28">
        <f>IF(('Activity data'!AK6*EF!$H5)*kgtoGg=0,"NO",('Activity data'!AK6*EF!$H5)*kgtoGg)</f>
        <v>59.388558066768667</v>
      </c>
      <c r="AL5" s="28">
        <f>IF(('Activity data'!AL6*EF!$H5)*kgtoGg=0,"NO",('Activity data'!AL6*EF!$H5)*kgtoGg)</f>
        <v>57.447317506572865</v>
      </c>
      <c r="AM5" s="28">
        <f>IF(('Activity data'!AM6*EF!$H5)*kgtoGg=0,"NO",('Activity data'!AM6*EF!$H5)*kgtoGg)</f>
        <v>57.889945843358973</v>
      </c>
      <c r="AN5" s="28">
        <f>IF(('Activity data'!AN6*EF!$H5)*kgtoGg=0,"NO",('Activity data'!AN6*EF!$H5)*kgtoGg)</f>
        <v>58.325655706531762</v>
      </c>
      <c r="AO5" s="28">
        <f>IF(('Activity data'!AO6*EF!$H5)*kgtoGg=0,"NO",('Activity data'!AO6*EF!$H5)*kgtoGg)</f>
        <v>58.798520850318646</v>
      </c>
      <c r="AP5" s="28">
        <f>IF(('Activity data'!AP6*EF!$H5)*kgtoGg=0,"NO",('Activity data'!AP6*EF!$H5)*kgtoGg)</f>
        <v>59.305401401738798</v>
      </c>
      <c r="AQ5" s="28">
        <f>IF(('Activity data'!AQ6*EF!$H5)*kgtoGg=0,"NO",('Activity data'!AQ6*EF!$H5)*kgtoGg)</f>
        <v>59.804948899576182</v>
      </c>
      <c r="AR5" s="28">
        <f>IF(('Activity data'!AR6*EF!$H5)*kgtoGg=0,"NO",('Activity data'!AR6*EF!$H5)*kgtoGg)</f>
        <v>60.381794456802929</v>
      </c>
      <c r="AS5" s="28">
        <f>IF(('Activity data'!AS6*EF!$H5)*kgtoGg=0,"NO",('Activity data'!AS6*EF!$H5)*kgtoGg)</f>
        <v>60.977901176537863</v>
      </c>
      <c r="AT5" s="28">
        <f>IF(('Activity data'!AT6*EF!$H5)*kgtoGg=0,"NO",('Activity data'!AT6*EF!$H5)*kgtoGg)</f>
        <v>61.605406951364728</v>
      </c>
      <c r="AU5" s="28">
        <f>IF(('Activity data'!AU6*EF!$H5)*kgtoGg=0,"NO",('Activity data'!AU6*EF!$H5)*kgtoGg)</f>
        <v>62.254020821919745</v>
      </c>
      <c r="AV5" s="28">
        <f>IF(('Activity data'!AV6*EF!$H5)*kgtoGg=0,"NO",('Activity data'!AV6*EF!$H5)*kgtoGg)</f>
        <v>62.797000118334608</v>
      </c>
      <c r="AW5" s="28">
        <f>IF(('Activity data'!AW6*EF!$H5)*kgtoGg=0,"NO",('Activity data'!AW6*EF!$H5)*kgtoGg)</f>
        <v>63.485524790065988</v>
      </c>
      <c r="AX5" s="28">
        <f>IF(('Activity data'!AX6*EF!$H5)*kgtoGg=0,"NO",('Activity data'!AX6*EF!$H5)*kgtoGg)</f>
        <v>64.187637481256672</v>
      </c>
      <c r="AY5" s="28">
        <f>IF(('Activity data'!AY6*EF!$H5)*kgtoGg=0,"NO",('Activity data'!AY6*EF!$H5)*kgtoGg)</f>
        <v>64.9057597593862</v>
      </c>
      <c r="AZ5" s="28">
        <f>IF(('Activity data'!AZ6*EF!$H5)*kgtoGg=0,"NO",('Activity data'!AZ6*EF!$H5)*kgtoGg)</f>
        <v>65.59115437103496</v>
      </c>
      <c r="BA5" s="28">
        <f>IF(('Activity data'!BA6*EF!$H5)*kgtoGg=0,"NO",('Activity data'!BA6*EF!$H5)*kgtoGg)</f>
        <v>66.31663315411582</v>
      </c>
      <c r="BB5" s="28">
        <f>IF(('Activity data'!BB6*EF!$H5)*kgtoGg=0,"NO",('Activity data'!BB6*EF!$H5)*kgtoGg)</f>
        <v>67.07595803330527</v>
      </c>
      <c r="BC5" s="28">
        <f>IF(('Activity data'!BC6*EF!$H5)*kgtoGg=0,"NO",('Activity data'!BC6*EF!$H5)*kgtoGg)</f>
        <v>67.858225662526493</v>
      </c>
      <c r="BD5" s="28">
        <f>IF(('Activity data'!BD6*EF!$H5)*kgtoGg=0,"NO",('Activity data'!BD6*EF!$H5)*kgtoGg)</f>
        <v>68.626643751018833</v>
      </c>
      <c r="BE5" s="28">
        <f>IF(('Activity data'!BE6*EF!$H5)*kgtoGg=0,"NO",('Activity data'!BE6*EF!$H5)*kgtoGg)</f>
        <v>69.418513434988455</v>
      </c>
      <c r="BF5" s="28">
        <f>IF(('Activity data'!BF6*EF!$H5)*kgtoGg=0,"NO",('Activity data'!BF6*EF!$H5)*kgtoGg)</f>
        <v>70.25577415443162</v>
      </c>
      <c r="BG5" s="28">
        <f>IF(('Activity data'!BG6*EF!$H5)*kgtoGg=0,"NO",('Activity data'!BG6*EF!$H5)*kgtoGg)</f>
        <v>71.12701023186041</v>
      </c>
      <c r="BH5" s="28">
        <f>IF(('Activity data'!BH6*EF!$H5)*kgtoGg=0,"NO",('Activity data'!BH6*EF!$H5)*kgtoGg)</f>
        <v>72.029377168047077</v>
      </c>
      <c r="BI5" s="28">
        <f>IF(('Activity data'!BI6*EF!$H5)*kgtoGg=0,"NO",('Activity data'!BI6*EF!$H5)*kgtoGg)</f>
        <v>72.964284010420243</v>
      </c>
      <c r="BJ5" s="28">
        <f>IF(('Activity data'!BJ6*EF!$H5)*kgtoGg=0,"NO",('Activity data'!BJ6*EF!$H5)*kgtoGg)</f>
        <v>73.932002597974389</v>
      </c>
      <c r="BK5" s="28">
        <f>IF(('Activity data'!BK6*EF!$H5)*kgtoGg=0,"NO",('Activity data'!BK6*EF!$H5)*kgtoGg)</f>
        <v>74.941352965534406</v>
      </c>
      <c r="BL5" s="28">
        <f>IF(('Activity data'!BL6*EF!$H5)*kgtoGg=0,"NO",('Activity data'!BL6*EF!$H5)*kgtoGg)</f>
        <v>75.883529771979568</v>
      </c>
      <c r="BM5" s="28">
        <f>IF(('Activity data'!BM6*EF!$H5)*kgtoGg=0,"NO",('Activity data'!BM6*EF!$H5)*kgtoGg)</f>
        <v>76.862728752073124</v>
      </c>
      <c r="BN5" s="28">
        <f>IF(('Activity data'!BN6*EF!$H5)*kgtoGg=0,"NO",('Activity data'!BN6*EF!$H5)*kgtoGg)</f>
        <v>77.887098471132788</v>
      </c>
      <c r="BO5" s="28">
        <f>IF(('Activity data'!BO6*EF!$H5)*kgtoGg=0,"NO",('Activity data'!BO6*EF!$H5)*kgtoGg)</f>
        <v>78.960801320305762</v>
      </c>
      <c r="BP5" s="28">
        <f>IF(('Activity data'!BP6*EF!$H5)*kgtoGg=0,"NO",('Activity data'!BP6*EF!$H5)*kgtoGg)</f>
        <v>80.109559058031181</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26.154129107825039</v>
      </c>
      <c r="AE6" s="28">
        <f>IF(('Activity data'!AE7*EF!$H6)*kgtoGg=0,"NO",('Activity data'!AE7*EF!$H6)*kgtoGg)</f>
        <v>26.344463782314442</v>
      </c>
      <c r="AF6" s="28">
        <f>IF(('Activity data'!AF7*EF!$H6)*kgtoGg=0,"NO",('Activity data'!AF7*EF!$H6)*kgtoGg)</f>
        <v>26.462204458222907</v>
      </c>
      <c r="AG6" s="28">
        <f>IF(('Activity data'!AG7*EF!$H6)*kgtoGg=0,"NO",('Activity data'!AG7*EF!$H6)*kgtoGg)</f>
        <v>26.536444804969403</v>
      </c>
      <c r="AH6" s="28">
        <f>IF(('Activity data'!AH7*EF!$H6)*kgtoGg=0,"NO",('Activity data'!AH7*EF!$H6)*kgtoGg)</f>
        <v>26.566204997855774</v>
      </c>
      <c r="AI6" s="28">
        <f>IF(('Activity data'!AI7*EF!$H6)*kgtoGg=0,"NO",('Activity data'!AI7*EF!$H6)*kgtoGg)</f>
        <v>26.651636914551414</v>
      </c>
      <c r="AJ6" s="28">
        <f>IF(('Activity data'!AJ7*EF!$H6)*kgtoGg=0,"NO",('Activity data'!AJ7*EF!$H6)*kgtoGg)</f>
        <v>26.751165587475079</v>
      </c>
      <c r="AK6" s="28">
        <f>IF(('Activity data'!AK7*EF!$H6)*kgtoGg=0,"NO",('Activity data'!AK7*EF!$H6)*kgtoGg)</f>
        <v>26.851855696731764</v>
      </c>
      <c r="AL6" s="28">
        <f>IF(('Activity data'!AL7*EF!$H6)*kgtoGg=0,"NO",('Activity data'!AL7*EF!$H6)*kgtoGg)</f>
        <v>25.97414603191018</v>
      </c>
      <c r="AM6" s="28">
        <f>IF(('Activity data'!AM7*EF!$H6)*kgtoGg=0,"NO",('Activity data'!AM7*EF!$H6)*kgtoGg)</f>
        <v>26.17427536007644</v>
      </c>
      <c r="AN6" s="28">
        <f>IF(('Activity data'!AN7*EF!$H6)*kgtoGg=0,"NO",('Activity data'!AN7*EF!$H6)*kgtoGg)</f>
        <v>26.371276579712124</v>
      </c>
      <c r="AO6" s="28">
        <f>IF(('Activity data'!AO7*EF!$H6)*kgtoGg=0,"NO",('Activity data'!AO7*EF!$H6)*kgtoGg)</f>
        <v>26.585077133527641</v>
      </c>
      <c r="AP6" s="28">
        <f>IF(('Activity data'!AP7*EF!$H6)*kgtoGg=0,"NO",('Activity data'!AP7*EF!$H6)*kgtoGg)</f>
        <v>26.814257363950336</v>
      </c>
      <c r="AQ6" s="28">
        <f>IF(('Activity data'!AQ7*EF!$H6)*kgtoGg=0,"NO",('Activity data'!AQ7*EF!$H6)*kgtoGg)</f>
        <v>27.040122038262052</v>
      </c>
      <c r="AR6" s="28">
        <f>IF(('Activity data'!AR7*EF!$H6)*kgtoGg=0,"NO",('Activity data'!AR7*EF!$H6)*kgtoGg)</f>
        <v>27.300936143978156</v>
      </c>
      <c r="AS6" s="28">
        <f>IF(('Activity data'!AS7*EF!$H6)*kgtoGg=0,"NO",('Activity data'!AS7*EF!$H6)*kgtoGg)</f>
        <v>27.570458963511491</v>
      </c>
      <c r="AT6" s="28">
        <f>IF(('Activity data'!AT7*EF!$H6)*kgtoGg=0,"NO",('Activity data'!AT7*EF!$H6)*kgtoGg)</f>
        <v>27.85417850584443</v>
      </c>
      <c r="AU6" s="28">
        <f>IF(('Activity data'!AU7*EF!$H6)*kgtoGg=0,"NO",('Activity data'!AU7*EF!$H6)*kgtoGg)</f>
        <v>28.147441831676669</v>
      </c>
      <c r="AV6" s="28">
        <f>IF(('Activity data'!AV7*EF!$H6)*kgtoGg=0,"NO",('Activity data'!AV7*EF!$H6)*kgtoGg)</f>
        <v>28.392943695811059</v>
      </c>
      <c r="AW6" s="28">
        <f>IF(('Activity data'!AW7*EF!$H6)*kgtoGg=0,"NO",('Activity data'!AW7*EF!$H6)*kgtoGg)</f>
        <v>28.704252232855932</v>
      </c>
      <c r="AX6" s="28">
        <f>IF(('Activity data'!AX7*EF!$H6)*kgtoGg=0,"NO",('Activity data'!AX7*EF!$H6)*kgtoGg)</f>
        <v>29.021704437125663</v>
      </c>
      <c r="AY6" s="28">
        <f>IF(('Activity data'!AY7*EF!$H6)*kgtoGg=0,"NO",('Activity data'!AY7*EF!$H6)*kgtoGg)</f>
        <v>29.346395192595146</v>
      </c>
      <c r="AZ6" s="28">
        <f>IF(('Activity data'!AZ7*EF!$H6)*kgtoGg=0,"NO",('Activity data'!AZ7*EF!$H6)*kgtoGg)</f>
        <v>29.656288508856818</v>
      </c>
      <c r="BA6" s="28">
        <f>IF(('Activity data'!BA7*EF!$H6)*kgtoGg=0,"NO",('Activity data'!BA7*EF!$H6)*kgtoGg)</f>
        <v>29.98430542370474</v>
      </c>
      <c r="BB6" s="28">
        <f>IF(('Activity data'!BB7*EF!$H6)*kgtoGg=0,"NO",('Activity data'!BB7*EF!$H6)*kgtoGg)</f>
        <v>30.327625462894954</v>
      </c>
      <c r="BC6" s="28">
        <f>IF(('Activity data'!BC7*EF!$H6)*kgtoGg=0,"NO",('Activity data'!BC7*EF!$H6)*kgtoGg)</f>
        <v>30.681318803495298</v>
      </c>
      <c r="BD6" s="28">
        <f>IF(('Activity data'!BD7*EF!$H6)*kgtoGg=0,"NO",('Activity data'!BD7*EF!$H6)*kgtoGg)</f>
        <v>31.028750233026837</v>
      </c>
      <c r="BE6" s="28">
        <f>IF(('Activity data'!BE7*EF!$H6)*kgtoGg=0,"NO",('Activity data'!BE7*EF!$H6)*kgtoGg)</f>
        <v>31.386785032603271</v>
      </c>
      <c r="BF6" s="28">
        <f>IF(('Activity data'!BF7*EF!$H6)*kgtoGg=0,"NO",('Activity data'!BF7*EF!$H6)*kgtoGg)</f>
        <v>31.765342868504153</v>
      </c>
      <c r="BG6" s="28">
        <f>IF(('Activity data'!BG7*EF!$H6)*kgtoGg=0,"NO",('Activity data'!BG7*EF!$H6)*kgtoGg)</f>
        <v>32.159262273023167</v>
      </c>
      <c r="BH6" s="28">
        <f>IF(('Activity data'!BH7*EF!$H6)*kgtoGg=0,"NO",('Activity data'!BH7*EF!$H6)*kgtoGg)</f>
        <v>32.567257138443964</v>
      </c>
      <c r="BI6" s="28">
        <f>IF(('Activity data'!BI7*EF!$H6)*kgtoGg=0,"NO",('Activity data'!BI7*EF!$H6)*kgtoGg)</f>
        <v>32.989964549408008</v>
      </c>
      <c r="BJ6" s="28">
        <f>IF(('Activity data'!BJ7*EF!$H6)*kgtoGg=0,"NO",('Activity data'!BJ7*EF!$H6)*kgtoGg)</f>
        <v>33.427507414800267</v>
      </c>
      <c r="BK6" s="28">
        <f>IF(('Activity data'!BK7*EF!$H6)*kgtoGg=0,"NO",('Activity data'!BK7*EF!$H6)*kgtoGg)</f>
        <v>33.883873612253545</v>
      </c>
      <c r="BL6" s="28">
        <f>IF(('Activity data'!BL7*EF!$H6)*kgtoGg=0,"NO",('Activity data'!BL7*EF!$H6)*kgtoGg)</f>
        <v>34.309868054129545</v>
      </c>
      <c r="BM6" s="28">
        <f>IF(('Activity data'!BM7*EF!$H6)*kgtoGg=0,"NO",('Activity data'!BM7*EF!$H6)*kgtoGg)</f>
        <v>34.752601647396759</v>
      </c>
      <c r="BN6" s="28">
        <f>IF(('Activity data'!BN7*EF!$H6)*kgtoGg=0,"NO",('Activity data'!BN7*EF!$H6)*kgtoGg)</f>
        <v>35.215758672448075</v>
      </c>
      <c r="BO6" s="28">
        <f>IF(('Activity data'!BO7*EF!$H6)*kgtoGg=0,"NO",('Activity data'!BO7*EF!$H6)*kgtoGg)</f>
        <v>35.701221106722855</v>
      </c>
      <c r="BP6" s="28">
        <f>IF(('Activity data'!BP7*EF!$H6)*kgtoGg=0,"NO",('Activity data'!BP7*EF!$H6)*kgtoGg)</f>
        <v>36.220618748423931</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465.7764547046603</v>
      </c>
      <c r="AE7" s="28">
        <f>IF(('Activity data'!AE8*EF!$H7)*kgtoGg=0,"NO",('Activity data'!AE8*EF!$H7)*kgtoGg)</f>
        <v>464.16376077193524</v>
      </c>
      <c r="AF7" s="28">
        <f>IF(('Activity data'!AF8*EF!$H7)*kgtoGg=0,"NO",('Activity data'!AF8*EF!$H7)*kgtoGg)</f>
        <v>457.90109089241781</v>
      </c>
      <c r="AG7" s="28">
        <f>IF(('Activity data'!AG8*EF!$H7)*kgtoGg=0,"NO",('Activity data'!AG8*EF!$H7)*kgtoGg)</f>
        <v>448.84971676818589</v>
      </c>
      <c r="AH7" s="28">
        <f>IF(('Activity data'!AH8*EF!$H7)*kgtoGg=0,"NO",('Activity data'!AH8*EF!$H7)*kgtoGg)</f>
        <v>437.1931071035051</v>
      </c>
      <c r="AI7" s="28">
        <f>IF(('Activity data'!AI8*EF!$H7)*kgtoGg=0,"NO",('Activity data'!AI8*EF!$H7)*kgtoGg)</f>
        <v>428.00947160969861</v>
      </c>
      <c r="AJ7" s="28">
        <f>IF(('Activity data'!AJ8*EF!$H7)*kgtoGg=0,"NO",('Activity data'!AJ8*EF!$H7)*kgtoGg)</f>
        <v>419.34799461582696</v>
      </c>
      <c r="AK7" s="28">
        <f>IF(('Activity data'!AK8*EF!$H7)*kgtoGg=0,"NO",('Activity data'!AK8*EF!$H7)*kgtoGg)</f>
        <v>410.56793802973863</v>
      </c>
      <c r="AL7" s="28">
        <f>IF(('Activity data'!AL8*EF!$H7)*kgtoGg=0,"NO",('Activity data'!AL8*EF!$H7)*kgtoGg)</f>
        <v>357.78802959318728</v>
      </c>
      <c r="AM7" s="28">
        <f>IF(('Activity data'!AM8*EF!$H7)*kgtoGg=0,"NO",('Activity data'!AM8*EF!$H7)*kgtoGg)</f>
        <v>359.73806269438813</v>
      </c>
      <c r="AN7" s="28">
        <f>IF(('Activity data'!AN8*EF!$H7)*kgtoGg=0,"NO",('Activity data'!AN8*EF!$H7)*kgtoGg)</f>
        <v>361.6839574801117</v>
      </c>
      <c r="AO7" s="28">
        <f>IF(('Activity data'!AO8*EF!$H7)*kgtoGg=0,"NO",('Activity data'!AO8*EF!$H7)*kgtoGg)</f>
        <v>364.49496744326359</v>
      </c>
      <c r="AP7" s="28">
        <f>IF(('Activity data'!AP8*EF!$H7)*kgtoGg=0,"NO",('Activity data'!AP8*EF!$H7)*kgtoGg)</f>
        <v>367.81363973902063</v>
      </c>
      <c r="AQ7" s="28">
        <f>IF(('Activity data'!AQ8*EF!$H7)*kgtoGg=0,"NO",('Activity data'!AQ8*EF!$H7)*kgtoGg)</f>
        <v>370.84641276790273</v>
      </c>
      <c r="AR7" s="28">
        <f>IF(('Activity data'!AR8*EF!$H7)*kgtoGg=0,"NO",('Activity data'!AR8*EF!$H7)*kgtoGg)</f>
        <v>375.1799000408509</v>
      </c>
      <c r="AS7" s="28">
        <f>IF(('Activity data'!AS8*EF!$H7)*kgtoGg=0,"NO",('Activity data'!AS8*EF!$H7)*kgtoGg)</f>
        <v>379.70173601627289</v>
      </c>
      <c r="AT7" s="28">
        <f>IF(('Activity data'!AT8*EF!$H7)*kgtoGg=0,"NO",('Activity data'!AT8*EF!$H7)*kgtoGg)</f>
        <v>384.62532950824044</v>
      </c>
      <c r="AU7" s="28">
        <f>IF(('Activity data'!AU8*EF!$H7)*kgtoGg=0,"NO",('Activity data'!AU8*EF!$H7)*kgtoGg)</f>
        <v>389.72189670745297</v>
      </c>
      <c r="AV7" s="28">
        <f>IF(('Activity data'!AV8*EF!$H7)*kgtoGg=0,"NO",('Activity data'!AV8*EF!$H7)*kgtoGg)</f>
        <v>392.76804089622186</v>
      </c>
      <c r="AW7" s="28">
        <f>IF(('Activity data'!AW8*EF!$H7)*kgtoGg=0,"NO",('Activity data'!AW8*EF!$H7)*kgtoGg)</f>
        <v>394.83625303187341</v>
      </c>
      <c r="AX7" s="28">
        <f>IF(('Activity data'!AX8*EF!$H7)*kgtoGg=0,"NO",('Activity data'!AX8*EF!$H7)*kgtoGg)</f>
        <v>396.78033277613952</v>
      </c>
      <c r="AY7" s="28">
        <f>IF(('Activity data'!AY8*EF!$H7)*kgtoGg=0,"NO",('Activity data'!AY8*EF!$H7)*kgtoGg)</f>
        <v>398.6332107037486</v>
      </c>
      <c r="AZ7" s="28">
        <f>IF(('Activity data'!AZ8*EF!$H7)*kgtoGg=0,"NO",('Activity data'!AZ8*EF!$H7)*kgtoGg)</f>
        <v>399.60029925479137</v>
      </c>
      <c r="BA7" s="28">
        <f>IF(('Activity data'!BA8*EF!$H7)*kgtoGg=0,"NO",('Activity data'!BA8*EF!$H7)*kgtoGg)</f>
        <v>400.85997167914758</v>
      </c>
      <c r="BB7" s="28">
        <f>IF(('Activity data'!BB8*EF!$H7)*kgtoGg=0,"NO",('Activity data'!BB8*EF!$H7)*kgtoGg)</f>
        <v>402.2800461243263</v>
      </c>
      <c r="BC7" s="28">
        <f>IF(('Activity data'!BC8*EF!$H7)*kgtoGg=0,"NO",('Activity data'!BC8*EF!$H7)*kgtoGg)</f>
        <v>403.66873247827232</v>
      </c>
      <c r="BD7" s="28">
        <f>IF(('Activity data'!BD8*EF!$H7)*kgtoGg=0,"NO",('Activity data'!BD8*EF!$H7)*kgtoGg)</f>
        <v>404.47565490507549</v>
      </c>
      <c r="BE7" s="28">
        <f>IF(('Activity data'!BE8*EF!$H7)*kgtoGg=0,"NO",('Activity data'!BE8*EF!$H7)*kgtoGg)</f>
        <v>405.24112332169352</v>
      </c>
      <c r="BF7" s="28">
        <f>IF(('Activity data'!BF8*EF!$H7)*kgtoGg=0,"NO",('Activity data'!BF8*EF!$H7)*kgtoGg)</f>
        <v>406.24857836253432</v>
      </c>
      <c r="BG7" s="28">
        <f>IF(('Activity data'!BG8*EF!$H7)*kgtoGg=0,"NO",('Activity data'!BG8*EF!$H7)*kgtoGg)</f>
        <v>409.38168739331866</v>
      </c>
      <c r="BH7" s="28">
        <f>IF(('Activity data'!BH8*EF!$H7)*kgtoGg=0,"NO",('Activity data'!BH8*EF!$H7)*kgtoGg)</f>
        <v>412.59368813599042</v>
      </c>
      <c r="BI7" s="28">
        <f>IF(('Activity data'!BI8*EF!$H7)*kgtoGg=0,"NO",('Activity data'!BI8*EF!$H7)*kgtoGg)</f>
        <v>415.88267506872319</v>
      </c>
      <c r="BJ7" s="28">
        <f>IF(('Activity data'!BJ8*EF!$H7)*kgtoGg=0,"NO",('Activity data'!BJ8*EF!$H7)*kgtoGg)</f>
        <v>419.23075694504661</v>
      </c>
      <c r="BK7" s="28">
        <f>IF(('Activity data'!BK8*EF!$H7)*kgtoGg=0,"NO",('Activity data'!BK8*EF!$H7)*kgtoGg)</f>
        <v>422.72626688569244</v>
      </c>
      <c r="BL7" s="28">
        <f>IF(('Activity data'!BL8*EF!$H7)*kgtoGg=0,"NO",('Activity data'!BL8*EF!$H7)*kgtoGg)</f>
        <v>425.02100921036617</v>
      </c>
      <c r="BM7" s="28">
        <f>IF(('Activity data'!BM8*EF!$H7)*kgtoGg=0,"NO",('Activity data'!BM8*EF!$H7)*kgtoGg)</f>
        <v>427.40998771847609</v>
      </c>
      <c r="BN7" s="28">
        <f>IF(('Activity data'!BN8*EF!$H7)*kgtoGg=0,"NO",('Activity data'!BN8*EF!$H7)*kgtoGg)</f>
        <v>429.96353856476071</v>
      </c>
      <c r="BO7" s="28">
        <f>IF(('Activity data'!BO8*EF!$H7)*kgtoGg=0,"NO",('Activity data'!BO8*EF!$H7)*kgtoGg)</f>
        <v>432.69954177920192</v>
      </c>
      <c r="BP7" s="28">
        <f>IF(('Activity data'!BP8*EF!$H7)*kgtoGg=0,"NO",('Activity data'!BP8*EF!$H7)*kgtoGg)</f>
        <v>435.870833592986</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327.99005862530544</v>
      </c>
      <c r="AE8" s="28">
        <f>IF(('Activity data'!AE9*EF!$H8)*kgtoGg=0,"NO",('Activity data'!AE9*EF!$H8)*kgtoGg)</f>
        <v>326.85443321488293</v>
      </c>
      <c r="AF8" s="28">
        <f>IF(('Activity data'!AF9*EF!$H8)*kgtoGg=0,"NO",('Activity data'!AF9*EF!$H8)*kgtoGg)</f>
        <v>322.44439178795784</v>
      </c>
      <c r="AG8" s="28">
        <f>IF(('Activity data'!AG9*EF!$H8)*kgtoGg=0,"NO",('Activity data'!AG9*EF!$H8)*kgtoGg)</f>
        <v>316.07060303230071</v>
      </c>
      <c r="AH8" s="28">
        <f>IF(('Activity data'!AH9*EF!$H8)*kgtoGg=0,"NO",('Activity data'!AH9*EF!$H8)*kgtoGg)</f>
        <v>307.86226178045445</v>
      </c>
      <c r="AI8" s="28">
        <f>IF(('Activity data'!AI9*EF!$H8)*kgtoGg=0,"NO",('Activity data'!AI9*EF!$H8)*kgtoGg)</f>
        <v>301.39533732864419</v>
      </c>
      <c r="AJ8" s="28">
        <f>IF(('Activity data'!AJ9*EF!$H8)*kgtoGg=0,"NO",('Activity data'!AJ9*EF!$H8)*kgtoGg)</f>
        <v>295.29610599501433</v>
      </c>
      <c r="AK8" s="28">
        <f>IF(('Activity data'!AK9*EF!$H8)*kgtoGg=0,"NO",('Activity data'!AK9*EF!$H8)*kgtoGg)</f>
        <v>289.11337338730749</v>
      </c>
      <c r="AL8" s="28">
        <f>IF(('Activity data'!AL9*EF!$H8)*kgtoGg=0,"NO",('Activity data'!AL9*EF!$H8)*kgtoGg)</f>
        <v>251.94686338559546</v>
      </c>
      <c r="AM8" s="28">
        <f>IF(('Activity data'!AM9*EF!$H8)*kgtoGg=0,"NO",('Activity data'!AM9*EF!$H8)*kgtoGg)</f>
        <v>253.32003599817355</v>
      </c>
      <c r="AN8" s="28">
        <f>IF(('Activity data'!AN9*EF!$H8)*kgtoGg=0,"NO",('Activity data'!AN9*EF!$H8)*kgtoGg)</f>
        <v>254.69029449535938</v>
      </c>
      <c r="AO8" s="28">
        <f>IF(('Activity data'!AO9*EF!$H8)*kgtoGg=0,"NO",('Activity data'!AO9*EF!$H8)*kgtoGg)</f>
        <v>256.66974904549352</v>
      </c>
      <c r="AP8" s="28">
        <f>IF(('Activity data'!AP9*EF!$H8)*kgtoGg=0,"NO",('Activity data'!AP9*EF!$H8)*kgtoGg)</f>
        <v>259.00668881531021</v>
      </c>
      <c r="AQ8" s="28">
        <f>IF(('Activity data'!AQ9*EF!$H8)*kgtoGg=0,"NO",('Activity data'!AQ9*EF!$H8)*kgtoGg)</f>
        <v>261.14230428812544</v>
      </c>
      <c r="AR8" s="28">
        <f>IF(('Activity data'!AR9*EF!$H8)*kgtoGg=0,"NO",('Activity data'!AR9*EF!$H8)*kgtoGg)</f>
        <v>264.19385558564119</v>
      </c>
      <c r="AS8" s="28">
        <f>IF(('Activity data'!AS9*EF!$H8)*kgtoGg=0,"NO",('Activity data'!AS9*EF!$H8)*kgtoGg)</f>
        <v>267.37803810859225</v>
      </c>
      <c r="AT8" s="28">
        <f>IF(('Activity data'!AT9*EF!$H8)*kgtoGg=0,"NO",('Activity data'!AT9*EF!$H8)*kgtoGg)</f>
        <v>270.84512988999535</v>
      </c>
      <c r="AU8" s="28">
        <f>IF(('Activity data'!AU9*EF!$H8)*kgtoGg=0,"NO",('Activity data'!AU9*EF!$H8)*kgtoGg)</f>
        <v>274.43402614607055</v>
      </c>
      <c r="AV8" s="28">
        <f>IF(('Activity data'!AV9*EF!$H8)*kgtoGg=0,"NO",('Activity data'!AV9*EF!$H8)*kgtoGg)</f>
        <v>276.57905731062124</v>
      </c>
      <c r="AW8" s="28">
        <f>IF(('Activity data'!AW9*EF!$H8)*kgtoGg=0,"NO",('Activity data'!AW9*EF!$H8)*kgtoGg)</f>
        <v>278.03544913285708</v>
      </c>
      <c r="AX8" s="28">
        <f>IF(('Activity data'!AX9*EF!$H8)*kgtoGg=0,"NO",('Activity data'!AX9*EF!$H8)*kgtoGg)</f>
        <v>279.40442951572862</v>
      </c>
      <c r="AY8" s="28">
        <f>IF(('Activity data'!AY9*EF!$H8)*kgtoGg=0,"NO",('Activity data'!AY9*EF!$H8)*kgtoGg)</f>
        <v>280.70918748269662</v>
      </c>
      <c r="AZ8" s="28">
        <f>IF(('Activity data'!AZ9*EF!$H8)*kgtoGg=0,"NO",('Activity data'!AZ9*EF!$H8)*kgtoGg)</f>
        <v>281.39019105715494</v>
      </c>
      <c r="BA8" s="28">
        <f>IF(('Activity data'!BA9*EF!$H8)*kgtoGg=0,"NO",('Activity data'!BA9*EF!$H8)*kgtoGg)</f>
        <v>282.27722608896062</v>
      </c>
      <c r="BB8" s="28">
        <f>IF(('Activity data'!BB9*EF!$H8)*kgtoGg=0,"NO",('Activity data'!BB9*EF!$H8)*kgtoGg)</f>
        <v>283.27721287623137</v>
      </c>
      <c r="BC8" s="28">
        <f>IF(('Activity data'!BC9*EF!$H8)*kgtoGg=0,"NO",('Activity data'!BC9*EF!$H8)*kgtoGg)</f>
        <v>284.25509682472705</v>
      </c>
      <c r="BD8" s="28">
        <f>IF(('Activity data'!BD9*EF!$H8)*kgtoGg=0,"NO",('Activity data'!BD9*EF!$H8)*kgtoGg)</f>
        <v>284.82331475717081</v>
      </c>
      <c r="BE8" s="28">
        <f>IF(('Activity data'!BE9*EF!$H8)*kgtoGg=0,"NO",('Activity data'!BE9*EF!$H8)*kgtoGg)</f>
        <v>285.36234164078934</v>
      </c>
      <c r="BF8" s="28">
        <f>IF(('Activity data'!BF9*EF!$H8)*kgtoGg=0,"NO",('Activity data'!BF9*EF!$H8)*kgtoGg)</f>
        <v>286.07177045491278</v>
      </c>
      <c r="BG8" s="28">
        <f>IF(('Activity data'!BG9*EF!$H8)*kgtoGg=0,"NO",('Activity data'!BG9*EF!$H8)*kgtoGg)</f>
        <v>288.27804044625015</v>
      </c>
      <c r="BH8" s="28">
        <f>IF(('Activity data'!BH9*EF!$H8)*kgtoGg=0,"NO",('Activity data'!BH9*EF!$H8)*kgtoGg)</f>
        <v>290.53986433462478</v>
      </c>
      <c r="BI8" s="28">
        <f>IF(('Activity data'!BI9*EF!$H8)*kgtoGg=0,"NO",('Activity data'!BI9*EF!$H8)*kgtoGg)</f>
        <v>292.85590029133482</v>
      </c>
      <c r="BJ8" s="28">
        <f>IF(('Activity data'!BJ9*EF!$H8)*kgtoGg=0,"NO",('Activity data'!BJ9*EF!$H8)*kgtoGg)</f>
        <v>295.2135496740068</v>
      </c>
      <c r="BK8" s="28">
        <f>IF(('Activity data'!BK9*EF!$H8)*kgtoGg=0,"NO",('Activity data'!BK9*EF!$H8)*kgtoGg)</f>
        <v>297.67501482274383</v>
      </c>
      <c r="BL8" s="28">
        <f>IF(('Activity data'!BL9*EF!$H8)*kgtoGg=0,"NO",('Activity data'!BL9*EF!$H8)*kgtoGg)</f>
        <v>299.29092447639283</v>
      </c>
      <c r="BM8" s="28">
        <f>IF(('Activity data'!BM9*EF!$H8)*kgtoGg=0,"NO",('Activity data'!BM9*EF!$H8)*kgtoGg)</f>
        <v>300.97319328370395</v>
      </c>
      <c r="BN8" s="28">
        <f>IF(('Activity data'!BN9*EF!$H8)*kgtoGg=0,"NO",('Activity data'!BN9*EF!$H8)*kgtoGg)</f>
        <v>302.77135049692475</v>
      </c>
      <c r="BO8" s="28">
        <f>IF(('Activity data'!BO9*EF!$H8)*kgtoGg=0,"NO",('Activity data'!BO9*EF!$H8)*kgtoGg)</f>
        <v>304.69798686001144</v>
      </c>
      <c r="BP8" s="28">
        <f>IF(('Activity data'!BP9*EF!$H8)*kgtoGg=0,"NO",('Activity data'!BP9*EF!$H8)*kgtoGg)</f>
        <v>306.93114437026071</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31.997425260324011</v>
      </c>
      <c r="AE9" s="28">
        <f>IF(('Activity data'!AE10*EF!$H9)*kgtoGg=0,"NO",('Activity data'!AE10*EF!$H9)*kgtoGg)</f>
        <v>33.245147163418657</v>
      </c>
      <c r="AF9" s="28">
        <f>IF(('Activity data'!AF10*EF!$H9)*kgtoGg=0,"NO",('Activity data'!AF10*EF!$H9)*kgtoGg)</f>
        <v>34.175109394313594</v>
      </c>
      <c r="AG9" s="28">
        <f>IF(('Activity data'!AG10*EF!$H9)*kgtoGg=0,"NO",('Activity data'!AG10*EF!$H9)*kgtoGg)</f>
        <v>34.891737420342565</v>
      </c>
      <c r="AH9" s="28">
        <f>IF(('Activity data'!AH10*EF!$H9)*kgtoGg=0,"NO",('Activity data'!AH10*EF!$H9)*kgtoGg)</f>
        <v>35.384720771411949</v>
      </c>
      <c r="AI9" s="28">
        <f>IF(('Activity data'!AI10*EF!$H9)*kgtoGg=0,"NO",('Activity data'!AI10*EF!$H9)*kgtoGg)</f>
        <v>36.056629716711235</v>
      </c>
      <c r="AJ9" s="28">
        <f>IF(('Activity data'!AJ10*EF!$H9)*kgtoGg=0,"NO",('Activity data'!AJ10*EF!$H9)*kgtoGg)</f>
        <v>36.761376041084901</v>
      </c>
      <c r="AK9" s="28">
        <f>IF(('Activity data'!AK10*EF!$H9)*kgtoGg=0,"NO",('Activity data'!AK10*EF!$H9)*kgtoGg)</f>
        <v>37.446293909063037</v>
      </c>
      <c r="AL9" s="28">
        <f>IF(('Activity data'!AL10*EF!$H9)*kgtoGg=0,"NO",('Activity data'!AL10*EF!$H9)*kgtoGg)</f>
        <v>33.946914219424535</v>
      </c>
      <c r="AM9" s="28">
        <f>IF(('Activity data'!AM10*EF!$H9)*kgtoGg=0,"NO",('Activity data'!AM10*EF!$H9)*kgtoGg)</f>
        <v>34.949817301261938</v>
      </c>
      <c r="AN9" s="28">
        <f>IF(('Activity data'!AN10*EF!$H9)*kgtoGg=0,"NO",('Activity data'!AN10*EF!$H9)*kgtoGg)</f>
        <v>35.969326593898714</v>
      </c>
      <c r="AO9" s="28">
        <f>IF(('Activity data'!AO10*EF!$H9)*kgtoGg=0,"NO",('Activity data'!AO10*EF!$H9)*kgtoGg)</f>
        <v>37.094693566821476</v>
      </c>
      <c r="AP9" s="28">
        <f>IF(('Activity data'!AP10*EF!$H9)*kgtoGg=0,"NO",('Activity data'!AP10*EF!$H9)*kgtoGg)</f>
        <v>38.295593474880583</v>
      </c>
      <c r="AQ9" s="28">
        <f>IF(('Activity data'!AQ10*EF!$H9)*kgtoGg=0,"NO",('Activity data'!AQ10*EF!$H9)*kgtoGg)</f>
        <v>39.492000178752988</v>
      </c>
      <c r="AR9" s="28">
        <f>IF(('Activity data'!AR10*EF!$H9)*kgtoGg=0,"NO",('Activity data'!AR10*EF!$H9)*kgtoGg)</f>
        <v>40.85553808263019</v>
      </c>
      <c r="AS9" s="28">
        <f>IF(('Activity data'!AS10*EF!$H9)*kgtoGg=0,"NO",('Activity data'!AS10*EF!$H9)*kgtoGg)</f>
        <v>42.272762162252398</v>
      </c>
      <c r="AT9" s="28">
        <f>IF(('Activity data'!AT10*EF!$H9)*kgtoGg=0,"NO",('Activity data'!AT10*EF!$H9)*kgtoGg)</f>
        <v>43.770383103045489</v>
      </c>
      <c r="AU9" s="28">
        <f>IF(('Activity data'!AU10*EF!$H9)*kgtoGg=0,"NO",('Activity data'!AU10*EF!$H9)*kgtoGg)</f>
        <v>45.325879551790614</v>
      </c>
      <c r="AV9" s="28">
        <f>IF(('Activity data'!AV10*EF!$H9)*kgtoGg=0,"NO",('Activity data'!AV10*EF!$H9)*kgtoGg)</f>
        <v>46.677473472568117</v>
      </c>
      <c r="AW9" s="28">
        <f>IF(('Activity data'!AW10*EF!$H9)*kgtoGg=0,"NO",('Activity data'!AW10*EF!$H9)*kgtoGg)</f>
        <v>48.473893994029716</v>
      </c>
      <c r="AX9" s="28">
        <f>IF(('Activity data'!AX10*EF!$H9)*kgtoGg=0,"NO",('Activity data'!AX10*EF!$H9)*kgtoGg)</f>
        <v>50.325471849593633</v>
      </c>
      <c r="AY9" s="28">
        <f>IF(('Activity data'!AY10*EF!$H9)*kgtoGg=0,"NO",('Activity data'!AY10*EF!$H9)*kgtoGg)</f>
        <v>52.238907797580126</v>
      </c>
      <c r="AZ9" s="28">
        <f>IF(('Activity data'!AZ10*EF!$H9)*kgtoGg=0,"NO",('Activity data'!AZ10*EF!$H9)*kgtoGg)</f>
        <v>54.109581134017958</v>
      </c>
      <c r="BA9" s="28">
        <f>IF(('Activity data'!BA10*EF!$H9)*kgtoGg=0,"NO",('Activity data'!BA10*EF!$H9)*kgtoGg)</f>
        <v>56.094776062953883</v>
      </c>
      <c r="BB9" s="28">
        <f>IF(('Activity data'!BB10*EF!$H9)*kgtoGg=0,"NO",('Activity data'!BB10*EF!$H9)*kgtoGg)</f>
        <v>58.183776438128248</v>
      </c>
      <c r="BC9" s="28">
        <f>IF(('Activity data'!BC10*EF!$H9)*kgtoGg=0,"NO",('Activity data'!BC10*EF!$H9)*kgtoGg)</f>
        <v>60.355005921747441</v>
      </c>
      <c r="BD9" s="28">
        <f>IF(('Activity data'!BD10*EF!$H9)*kgtoGg=0,"NO",('Activity data'!BD10*EF!$H9)*kgtoGg)</f>
        <v>62.528104240076061</v>
      </c>
      <c r="BE9" s="28">
        <f>IF(('Activity data'!BE10*EF!$H9)*kgtoGg=0,"NO",('Activity data'!BE10*EF!$H9)*kgtoGg)</f>
        <v>64.785818236758843</v>
      </c>
      <c r="BF9" s="28">
        <f>IF(('Activity data'!BF10*EF!$H9)*kgtoGg=0,"NO",('Activity data'!BF10*EF!$H9)*kgtoGg)</f>
        <v>67.179977197603904</v>
      </c>
      <c r="BG9" s="28">
        <f>IF(('Activity data'!BG10*EF!$H9)*kgtoGg=0,"NO",('Activity data'!BG10*EF!$H9)*kgtoGg)</f>
        <v>69.600866286944239</v>
      </c>
      <c r="BH9" s="28">
        <f>IF(('Activity data'!BH10*EF!$H9)*kgtoGg=0,"NO",('Activity data'!BH10*EF!$H9)*kgtoGg)</f>
        <v>72.125439724245481</v>
      </c>
      <c r="BI9" s="28">
        <f>IF(('Activity data'!BI10*EF!$H9)*kgtoGg=0,"NO",('Activity data'!BI10*EF!$H9)*kgtoGg)</f>
        <v>74.758946392138114</v>
      </c>
      <c r="BJ9" s="28">
        <f>IF(('Activity data'!BJ10*EF!$H9)*kgtoGg=0,"NO",('Activity data'!BJ10*EF!$H9)*kgtoGg)</f>
        <v>77.503996644952949</v>
      </c>
      <c r="BK9" s="28">
        <f>IF(('Activity data'!BK10*EF!$H9)*kgtoGg=0,"NO",('Activity data'!BK10*EF!$H9)*kgtoGg)</f>
        <v>80.38340511091593</v>
      </c>
      <c r="BL9" s="28">
        <f>IF(('Activity data'!BL10*EF!$H9)*kgtoGg=0,"NO",('Activity data'!BL10*EF!$H9)*kgtoGg)</f>
        <v>83.141303218822969</v>
      </c>
      <c r="BM9" s="28">
        <f>IF(('Activity data'!BM10*EF!$H9)*kgtoGg=0,"NO",('Activity data'!BM10*EF!$H9)*kgtoGg)</f>
        <v>86.023869266397526</v>
      </c>
      <c r="BN9" s="28">
        <f>IF(('Activity data'!BN10*EF!$H9)*kgtoGg=0,"NO",('Activity data'!BN10*EF!$H9)*kgtoGg)</f>
        <v>89.05290112398707</v>
      </c>
      <c r="BO9" s="28">
        <f>IF(('Activity data'!BO10*EF!$H9)*kgtoGg=0,"NO",('Activity data'!BO10*EF!$H9)*kgtoGg)</f>
        <v>92.24122108862575</v>
      </c>
      <c r="BP9" s="28">
        <f>IF(('Activity data'!BP10*EF!$H9)*kgtoGg=0,"NO",('Activity data'!BP10*EF!$H9)*kgtoGg)</f>
        <v>95.654303231886573</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132.5844975504026</v>
      </c>
      <c r="AE10" s="28">
        <f>IF(('Activity data'!AE11*EF!$H10)*kgtoGg=0,"NO",('Activity data'!AE11*EF!$H10)*kgtoGg)</f>
        <v>132.65904854855717</v>
      </c>
      <c r="AF10" s="28">
        <f>IF(('Activity data'!AF11*EF!$H10)*kgtoGg=0,"NO",('Activity data'!AF11*EF!$H10)*kgtoGg)</f>
        <v>132.82161441424367</v>
      </c>
      <c r="AG10" s="28">
        <f>IF(('Activity data'!AG11*EF!$H10)*kgtoGg=0,"NO",('Activity data'!AG11*EF!$H10)*kgtoGg)</f>
        <v>133.06905693858371</v>
      </c>
      <c r="AH10" s="28">
        <f>IF(('Activity data'!AH11*EF!$H10)*kgtoGg=0,"NO",('Activity data'!AH11*EF!$H10)*kgtoGg)</f>
        <v>133.39689665254073</v>
      </c>
      <c r="AI10" s="28">
        <f>IF(('Activity data'!AI11*EF!$H10)*kgtoGg=0,"NO",('Activity data'!AI11*EF!$H10)*kgtoGg)</f>
        <v>133.81011917236179</v>
      </c>
      <c r="AJ10" s="28">
        <f>IF(('Activity data'!AJ11*EF!$H10)*kgtoGg=0,"NO",('Activity data'!AJ11*EF!$H10)*kgtoGg)</f>
        <v>134.27003067848719</v>
      </c>
      <c r="AK10" s="28">
        <f>IF(('Activity data'!AK11*EF!$H10)*kgtoGg=0,"NO",('Activity data'!AK11*EF!$H10)*kgtoGg)</f>
        <v>134.77624137397882</v>
      </c>
      <c r="AL10" s="28">
        <f>IF(('Activity data'!AL11*EF!$H10)*kgtoGg=0,"NO",('Activity data'!AL11*EF!$H10)*kgtoGg)</f>
        <v>135.24383129670116</v>
      </c>
      <c r="AM10" s="28">
        <f>IF(('Activity data'!AM11*EF!$H10)*kgtoGg=0,"NO",('Activity data'!AM11*EF!$H10)*kgtoGg)</f>
        <v>135.59455888428485</v>
      </c>
      <c r="AN10" s="28">
        <f>IF(('Activity data'!AN11*EF!$H10)*kgtoGg=0,"NO",('Activity data'!AN11*EF!$H10)*kgtoGg)</f>
        <v>135.89861778370764</v>
      </c>
      <c r="AO10" s="28">
        <f>IF(('Activity data'!AO11*EF!$H10)*kgtoGg=0,"NO",('Activity data'!AO11*EF!$H10)*kgtoGg)</f>
        <v>136.15412259617941</v>
      </c>
      <c r="AP10" s="28">
        <f>IF(('Activity data'!AP11*EF!$H10)*kgtoGg=0,"NO",('Activity data'!AP11*EF!$H10)*kgtoGg)</f>
        <v>136.4106734850989</v>
      </c>
      <c r="AQ10" s="28">
        <f>IF(('Activity data'!AQ11*EF!$H10)*kgtoGg=0,"NO",('Activity data'!AQ11*EF!$H10)*kgtoGg)</f>
        <v>136.66463466152931</v>
      </c>
      <c r="AR10" s="28">
        <f>IF(('Activity data'!AR11*EF!$H10)*kgtoGg=0,"NO",('Activity data'!AR11*EF!$H10)*kgtoGg)</f>
        <v>136.91732100273396</v>
      </c>
      <c r="AS10" s="28">
        <f>IF(('Activity data'!AS11*EF!$H10)*kgtoGg=0,"NO",('Activity data'!AS11*EF!$H10)*kgtoGg)</f>
        <v>137.16478576915262</v>
      </c>
      <c r="AT10" s="28">
        <f>IF(('Activity data'!AT11*EF!$H10)*kgtoGg=0,"NO",('Activity data'!AT11*EF!$H10)*kgtoGg)</f>
        <v>137.40587736905425</v>
      </c>
      <c r="AU10" s="28">
        <f>IF(('Activity data'!AU11*EF!$H10)*kgtoGg=0,"NO",('Activity data'!AU11*EF!$H10)*kgtoGg)</f>
        <v>137.64517560250738</v>
      </c>
      <c r="AV10" s="28">
        <f>IF(('Activity data'!AV11*EF!$H10)*kgtoGg=0,"NO",('Activity data'!AV11*EF!$H10)*kgtoGg)</f>
        <v>137.87658182476261</v>
      </c>
      <c r="AW10" s="28">
        <f>IF(('Activity data'!AW11*EF!$H10)*kgtoGg=0,"NO",('Activity data'!AW11*EF!$H10)*kgtoGg)</f>
        <v>138.10840744213567</v>
      </c>
      <c r="AX10" s="28">
        <f>IF(('Activity data'!AX11*EF!$H10)*kgtoGg=0,"NO",('Activity data'!AX11*EF!$H10)*kgtoGg)</f>
        <v>138.33452647806402</v>
      </c>
      <c r="AY10" s="28">
        <f>IF(('Activity data'!AY11*EF!$H10)*kgtoGg=0,"NO",('Activity data'!AY11*EF!$H10)*kgtoGg)</f>
        <v>138.55397858520993</v>
      </c>
      <c r="AZ10" s="28">
        <f>IF(('Activity data'!AZ11*EF!$H10)*kgtoGg=0,"NO",('Activity data'!AZ11*EF!$H10)*kgtoGg)</f>
        <v>138.7657747451531</v>
      </c>
      <c r="BA10" s="28">
        <f>IF(('Activity data'!BA11*EF!$H10)*kgtoGg=0,"NO",('Activity data'!BA11*EF!$H10)*kgtoGg)</f>
        <v>138.97176903487761</v>
      </c>
      <c r="BB10" s="28">
        <f>IF(('Activity data'!BB11*EF!$H10)*kgtoGg=0,"NO",('Activity data'!BB11*EF!$H10)*kgtoGg)</f>
        <v>139.17087633108804</v>
      </c>
      <c r="BC10" s="28">
        <f>IF(('Activity data'!BC11*EF!$H10)*kgtoGg=0,"NO",('Activity data'!BC11*EF!$H10)*kgtoGg)</f>
        <v>139.36188525696795</v>
      </c>
      <c r="BD10" s="28">
        <f>IF(('Activity data'!BD11*EF!$H10)*kgtoGg=0,"NO",('Activity data'!BD11*EF!$H10)*kgtoGg)</f>
        <v>139.54265176114333</v>
      </c>
      <c r="BE10" s="28">
        <f>IF(('Activity data'!BE11*EF!$H10)*kgtoGg=0,"NO",('Activity data'!BE11*EF!$H10)*kgtoGg)</f>
        <v>139.71582675176893</v>
      </c>
      <c r="BF10" s="28">
        <f>IF(('Activity data'!BF11*EF!$H10)*kgtoGg=0,"NO",('Activity data'!BF11*EF!$H10)*kgtoGg)</f>
        <v>139.88158941220746</v>
      </c>
      <c r="BG10" s="28">
        <f>IF(('Activity data'!BG11*EF!$H10)*kgtoGg=0,"NO",('Activity data'!BG11*EF!$H10)*kgtoGg)</f>
        <v>140.03889332223832</v>
      </c>
      <c r="BH10" s="28">
        <f>IF(('Activity data'!BH11*EF!$H10)*kgtoGg=0,"NO",('Activity data'!BH11*EF!$H10)*kgtoGg)</f>
        <v>140.18705016733514</v>
      </c>
      <c r="BI10" s="28">
        <f>IF(('Activity data'!BI11*EF!$H10)*kgtoGg=0,"NO",('Activity data'!BI11*EF!$H10)*kgtoGg)</f>
        <v>140.32556429931876</v>
      </c>
      <c r="BJ10" s="28">
        <f>IF(('Activity data'!BJ11*EF!$H10)*kgtoGg=0,"NO",('Activity data'!BJ11*EF!$H10)*kgtoGg)</f>
        <v>140.45400669193117</v>
      </c>
      <c r="BK10" s="28">
        <f>IF(('Activity data'!BK11*EF!$H10)*kgtoGg=0,"NO",('Activity data'!BK11*EF!$H10)*kgtoGg)</f>
        <v>140.57222089725906</v>
      </c>
      <c r="BL10" s="28">
        <f>IF(('Activity data'!BL11*EF!$H10)*kgtoGg=0,"NO",('Activity data'!BL11*EF!$H10)*kgtoGg)</f>
        <v>140.67563419169724</v>
      </c>
      <c r="BM10" s="28">
        <f>IF(('Activity data'!BM11*EF!$H10)*kgtoGg=0,"NO",('Activity data'!BM11*EF!$H10)*kgtoGg)</f>
        <v>140.7677471522428</v>
      </c>
      <c r="BN10" s="28">
        <f>IF(('Activity data'!BN11*EF!$H10)*kgtoGg=0,"NO",('Activity data'!BN11*EF!$H10)*kgtoGg)</f>
        <v>140.84845572866803</v>
      </c>
      <c r="BO10" s="28">
        <f>IF(('Activity data'!BO11*EF!$H10)*kgtoGg=0,"NO",('Activity data'!BO11*EF!$H10)*kgtoGg)</f>
        <v>140.91726677939766</v>
      </c>
      <c r="BP10" s="28">
        <f>IF(('Activity data'!BP11*EF!$H10)*kgtoGg=0,"NO",('Activity data'!BP11*EF!$H10)*kgtoGg)</f>
        <v>140.97478515022658</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14.368687964213494</v>
      </c>
      <c r="AE11" s="28">
        <f>IF(('Activity data'!AE12*EF!$H11)*kgtoGg=0,"NO",('Activity data'!AE12*EF!$H11)*kgtoGg)</f>
        <v>14.376767340382614</v>
      </c>
      <c r="AF11" s="28">
        <f>IF(('Activity data'!AF12*EF!$H11)*kgtoGg=0,"NO",('Activity data'!AF12*EF!$H11)*kgtoGg)</f>
        <v>14.394385223625665</v>
      </c>
      <c r="AG11" s="28">
        <f>IF(('Activity data'!AG12*EF!$H11)*kgtoGg=0,"NO",('Activity data'!AG12*EF!$H11)*kgtoGg)</f>
        <v>14.421201514270567</v>
      </c>
      <c r="AH11" s="28">
        <f>IF(('Activity data'!AH12*EF!$H11)*kgtoGg=0,"NO",('Activity data'!AH12*EF!$H11)*kgtoGg)</f>
        <v>14.456730755163411</v>
      </c>
      <c r="AI11" s="28">
        <f>IF(('Activity data'!AI12*EF!$H11)*kgtoGg=0,"NO",('Activity data'!AI12*EF!$H11)*kgtoGg)</f>
        <v>14.50151325656285</v>
      </c>
      <c r="AJ11" s="28">
        <f>IF(('Activity data'!AJ12*EF!$H11)*kgtoGg=0,"NO",('Activity data'!AJ12*EF!$H11)*kgtoGg)</f>
        <v>14.551355621581092</v>
      </c>
      <c r="AK11" s="28">
        <f>IF(('Activity data'!AK12*EF!$H11)*kgtoGg=0,"NO",('Activity data'!AK12*EF!$H11)*kgtoGg)</f>
        <v>14.606215606436423</v>
      </c>
      <c r="AL11" s="28">
        <f>IF(('Activity data'!AL12*EF!$H11)*kgtoGg=0,"NO",('Activity data'!AL12*EF!$H11)*kgtoGg)</f>
        <v>14.656890110763401</v>
      </c>
      <c r="AM11" s="28">
        <f>IF(('Activity data'!AM12*EF!$H11)*kgtoGg=0,"NO",('Activity data'!AM12*EF!$H11)*kgtoGg)</f>
        <v>14.694899797865135</v>
      </c>
      <c r="AN11" s="28">
        <f>IF(('Activity data'!AN12*EF!$H11)*kgtoGg=0,"NO",('Activity data'!AN12*EF!$H11)*kgtoGg)</f>
        <v>14.727851821135335</v>
      </c>
      <c r="AO11" s="28">
        <f>IF(('Activity data'!AO12*EF!$H11)*kgtoGg=0,"NO",('Activity data'!AO12*EF!$H11)*kgtoGg)</f>
        <v>14.755541852712112</v>
      </c>
      <c r="AP11" s="28">
        <f>IF(('Activity data'!AP12*EF!$H11)*kgtoGg=0,"NO",('Activity data'!AP12*EF!$H11)*kgtoGg)</f>
        <v>14.78334525158553</v>
      </c>
      <c r="AQ11" s="28">
        <f>IF(('Activity data'!AQ12*EF!$H11)*kgtoGg=0,"NO",('Activity data'!AQ12*EF!$H11)*kgtoGg)</f>
        <v>14.810867993433726</v>
      </c>
      <c r="AR11" s="28">
        <f>IF(('Activity data'!AR12*EF!$H11)*kgtoGg=0,"NO",('Activity data'!AR12*EF!$H11)*kgtoGg)</f>
        <v>14.838252576523532</v>
      </c>
      <c r="AS11" s="28">
        <f>IF(('Activity data'!AS12*EF!$H11)*kgtoGg=0,"NO",('Activity data'!AS12*EF!$H11)*kgtoGg)</f>
        <v>14.865071277627363</v>
      </c>
      <c r="AT11" s="28">
        <f>IF(('Activity data'!AT12*EF!$H11)*kgtoGg=0,"NO",('Activity data'!AT12*EF!$H11)*kgtoGg)</f>
        <v>14.891199294354683</v>
      </c>
      <c r="AU11" s="28">
        <f>IF(('Activity data'!AU12*EF!$H11)*kgtoGg=0,"NO",('Activity data'!AU12*EF!$H11)*kgtoGg)</f>
        <v>14.917132957116184</v>
      </c>
      <c r="AV11" s="28">
        <f>IF(('Activity data'!AV12*EF!$H11)*kgtoGg=0,"NO",('Activity data'!AV12*EF!$H11)*kgtoGg)</f>
        <v>14.942211332506936</v>
      </c>
      <c r="AW11" s="28">
        <f>IF(('Activity data'!AW12*EF!$H11)*kgtoGg=0,"NO",('Activity data'!AW12*EF!$H11)*kgtoGg)</f>
        <v>14.967335159347085</v>
      </c>
      <c r="AX11" s="28">
        <f>IF(('Activity data'!AX12*EF!$H11)*kgtoGg=0,"NO",('Activity data'!AX12*EF!$H11)*kgtoGg)</f>
        <v>14.991840542178798</v>
      </c>
      <c r="AY11" s="28">
        <f>IF(('Activity data'!AY12*EF!$H11)*kgtoGg=0,"NO",('Activity data'!AY12*EF!$H11)*kgtoGg)</f>
        <v>15.015623404496246</v>
      </c>
      <c r="AZ11" s="28">
        <f>IF(('Activity data'!AZ12*EF!$H11)*kgtoGg=0,"NO",('Activity data'!AZ12*EF!$H11)*kgtoGg)</f>
        <v>15.03857656259895</v>
      </c>
      <c r="BA11" s="28">
        <f>IF(('Activity data'!BA12*EF!$H11)*kgtoGg=0,"NO",('Activity data'!BA12*EF!$H11)*kgtoGg)</f>
        <v>15.06090094988515</v>
      </c>
      <c r="BB11" s="28">
        <f>IF(('Activity data'!BB12*EF!$H11)*kgtoGg=0,"NO",('Activity data'!BB12*EF!$H11)*kgtoGg)</f>
        <v>15.082478967402304</v>
      </c>
      <c r="BC11" s="28">
        <f>IF(('Activity data'!BC12*EF!$H11)*kgtoGg=0,"NO",('Activity data'!BC12*EF!$H11)*kgtoGg)</f>
        <v>15.103179333621998</v>
      </c>
      <c r="BD11" s="28">
        <f>IF(('Activity data'!BD12*EF!$H11)*kgtoGg=0,"NO",('Activity data'!BD12*EF!$H11)*kgtoGg)</f>
        <v>15.122769689514781</v>
      </c>
      <c r="BE11" s="28">
        <f>IF(('Activity data'!BE12*EF!$H11)*kgtoGg=0,"NO",('Activity data'!BE12*EF!$H11)*kgtoGg)</f>
        <v>15.141537324113681</v>
      </c>
      <c r="BF11" s="28">
        <f>IF(('Activity data'!BF12*EF!$H11)*kgtoGg=0,"NO",('Activity data'!BF12*EF!$H11)*kgtoGg)</f>
        <v>15.159501656203515</v>
      </c>
      <c r="BG11" s="28">
        <f>IF(('Activity data'!BG12*EF!$H11)*kgtoGg=0,"NO",('Activity data'!BG12*EF!$H11)*kgtoGg)</f>
        <v>15.176549281231658</v>
      </c>
      <c r="BH11" s="28">
        <f>IF(('Activity data'!BH12*EF!$H11)*kgtoGg=0,"NO",('Activity data'!BH12*EF!$H11)*kgtoGg)</f>
        <v>15.19260560392617</v>
      </c>
      <c r="BI11" s="28">
        <f>IF(('Activity data'!BI12*EF!$H11)*kgtoGg=0,"NO",('Activity data'!BI12*EF!$H11)*kgtoGg)</f>
        <v>15.20761690900239</v>
      </c>
      <c r="BJ11" s="28">
        <f>IF(('Activity data'!BJ12*EF!$H11)*kgtoGg=0,"NO",('Activity data'!BJ12*EF!$H11)*kgtoGg)</f>
        <v>15.221536701247508</v>
      </c>
      <c r="BK11" s="28">
        <f>IF(('Activity data'!BK12*EF!$H11)*kgtoGg=0,"NO",('Activity data'!BK12*EF!$H11)*kgtoGg)</f>
        <v>15.234348025804117</v>
      </c>
      <c r="BL11" s="28">
        <f>IF(('Activity data'!BL12*EF!$H11)*kgtoGg=0,"NO",('Activity data'!BL12*EF!$H11)*kgtoGg)</f>
        <v>15.245555319164858</v>
      </c>
      <c r="BM11" s="28">
        <f>IF(('Activity data'!BM12*EF!$H11)*kgtoGg=0,"NO",('Activity data'!BM12*EF!$H11)*kgtoGg)</f>
        <v>15.255537952217685</v>
      </c>
      <c r="BN11" s="28">
        <f>IF(('Activity data'!BN12*EF!$H11)*kgtoGg=0,"NO",('Activity data'!BN12*EF!$H11)*kgtoGg)</f>
        <v>15.264284648642347</v>
      </c>
      <c r="BO11" s="28">
        <f>IF(('Activity data'!BO12*EF!$H11)*kgtoGg=0,"NO",('Activity data'!BO12*EF!$H11)*kgtoGg)</f>
        <v>15.271741964804431</v>
      </c>
      <c r="BP11" s="28">
        <f>IF(('Activity data'!BP12*EF!$H11)*kgtoGg=0,"NO",('Activity data'!BP12*EF!$H11)*kgtoGg)</f>
        <v>15.277975450150906</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15.122355407340574</v>
      </c>
      <c r="AE12" s="28">
        <f>IF(('Activity data'!AE13*EF!$H12)*kgtoGg=0,"NO",('Activity data'!AE13*EF!$H12)*kgtoGg)</f>
        <v>15.16218883968712</v>
      </c>
      <c r="AF12" s="28">
        <f>IF(('Activity data'!AF13*EF!$H12)*kgtoGg=0,"NO",('Activity data'!AF13*EF!$H12)*kgtoGg)</f>
        <v>15.214830874316899</v>
      </c>
      <c r="AG12" s="28">
        <f>IF(('Activity data'!AG13*EF!$H12)*kgtoGg=0,"NO",('Activity data'!AG13*EF!$H12)*kgtoGg)</f>
        <v>15.279954757711439</v>
      </c>
      <c r="AH12" s="28">
        <f>IF(('Activity data'!AH13*EF!$H12)*kgtoGg=0,"NO",('Activity data'!AH13*EF!$H12)*kgtoGg)</f>
        <v>15.35694610568717</v>
      </c>
      <c r="AI12" s="28">
        <f>IF(('Activity data'!AI13*EF!$H12)*kgtoGg=0,"NO",('Activity data'!AI13*EF!$H12)*kgtoGg)</f>
        <v>15.446844768757112</v>
      </c>
      <c r="AJ12" s="28">
        <f>IF(('Activity data'!AJ13*EF!$H12)*kgtoGg=0,"NO",('Activity data'!AJ13*EF!$H12)*kgtoGg)</f>
        <v>15.542881240640748</v>
      </c>
      <c r="AK12" s="28">
        <f>IF(('Activity data'!AK13*EF!$H12)*kgtoGg=0,"NO",('Activity data'!AK13*EF!$H12)*kgtoGg)</f>
        <v>15.645126294412902</v>
      </c>
      <c r="AL12" s="28">
        <f>IF(('Activity data'!AL13*EF!$H12)*kgtoGg=0,"NO",('Activity data'!AL13*EF!$H12)*kgtoGg)</f>
        <v>15.738680307468716</v>
      </c>
      <c r="AM12" s="28">
        <f>IF(('Activity data'!AM13*EF!$H12)*kgtoGg=0,"NO",('Activity data'!AM13*EF!$H12)*kgtoGg)</f>
        <v>15.809957221249842</v>
      </c>
      <c r="AN12" s="28">
        <f>IF(('Activity data'!AN13*EF!$H12)*kgtoGg=0,"NO",('Activity data'!AN13*EF!$H12)*kgtoGg)</f>
        <v>15.87159877147649</v>
      </c>
      <c r="AO12" s="28">
        <f>IF(('Activity data'!AO13*EF!$H12)*kgtoGg=0,"NO",('Activity data'!AO13*EF!$H12)*kgtoGg)</f>
        <v>15.923451046685686</v>
      </c>
      <c r="AP12" s="28">
        <f>IF(('Activity data'!AP13*EF!$H12)*kgtoGg=0,"NO",('Activity data'!AP13*EF!$H12)*kgtoGg)</f>
        <v>15.974359182330458</v>
      </c>
      <c r="AQ12" s="28">
        <f>IF(('Activity data'!AQ13*EF!$H12)*kgtoGg=0,"NO",('Activity data'!AQ13*EF!$H12)*kgtoGg)</f>
        <v>16.023774513452189</v>
      </c>
      <c r="AR12" s="28">
        <f>IF(('Activity data'!AR13*EF!$H12)*kgtoGg=0,"NO",('Activity data'!AR13*EF!$H12)*kgtoGg)</f>
        <v>16.0720071099887</v>
      </c>
      <c r="AS12" s="28">
        <f>IF(('Activity data'!AS13*EF!$H12)*kgtoGg=0,"NO",('Activity data'!AS13*EF!$H12)*kgtoGg)</f>
        <v>16.118441665103564</v>
      </c>
      <c r="AT12" s="28">
        <f>IF(('Activity data'!AT13*EF!$H12)*kgtoGg=0,"NO",('Activity data'!AT13*EF!$H12)*kgtoGg)</f>
        <v>16.162946464351371</v>
      </c>
      <c r="AU12" s="28">
        <f>IF(('Activity data'!AU13*EF!$H12)*kgtoGg=0,"NO",('Activity data'!AU13*EF!$H12)*kgtoGg)</f>
        <v>16.206377059344593</v>
      </c>
      <c r="AV12" s="28">
        <f>IF(('Activity data'!AV13*EF!$H12)*kgtoGg=0,"NO",('Activity data'!AV13*EF!$H12)*kgtoGg)</f>
        <v>16.247731993753614</v>
      </c>
      <c r="AW12" s="28">
        <f>IF(('Activity data'!AW13*EF!$H12)*kgtoGg=0,"NO",('Activity data'!AW13*EF!$H12)*kgtoGg)</f>
        <v>16.288497631443164</v>
      </c>
      <c r="AX12" s="28">
        <f>IF(('Activity data'!AX13*EF!$H12)*kgtoGg=0,"NO",('Activity data'!AX13*EF!$H12)*kgtoGg)</f>
        <v>16.327660541468941</v>
      </c>
      <c r="AY12" s="28">
        <f>IF(('Activity data'!AY13*EF!$H12)*kgtoGg=0,"NO",('Activity data'!AY13*EF!$H12)*kgtoGg)</f>
        <v>16.365098889394439</v>
      </c>
      <c r="AZ12" s="28">
        <f>IF(('Activity data'!AZ13*EF!$H12)*kgtoGg=0,"NO",('Activity data'!AZ13*EF!$H12)*kgtoGg)</f>
        <v>16.400683733591883</v>
      </c>
      <c r="BA12" s="28">
        <f>IF(('Activity data'!BA13*EF!$H12)*kgtoGg=0,"NO",('Activity data'!BA13*EF!$H12)*kgtoGg)</f>
        <v>16.434770505091457</v>
      </c>
      <c r="BB12" s="28">
        <f>IF(('Activity data'!BB13*EF!$H12)*kgtoGg=0,"NO",('Activity data'!BB13*EF!$H12)*kgtoGg)</f>
        <v>16.467207693441757</v>
      </c>
      <c r="BC12" s="28">
        <f>IF(('Activity data'!BC13*EF!$H12)*kgtoGg=0,"NO",('Activity data'!BC13*EF!$H12)*kgtoGg)</f>
        <v>16.497821178190819</v>
      </c>
      <c r="BD12" s="28">
        <f>IF(('Activity data'!BD13*EF!$H12)*kgtoGg=0,"NO",('Activity data'!BD13*EF!$H12)*kgtoGg)</f>
        <v>16.526277485165682</v>
      </c>
      <c r="BE12" s="28">
        <f>IF(('Activity data'!BE13*EF!$H12)*kgtoGg=0,"NO",('Activity data'!BE13*EF!$H12)*kgtoGg)</f>
        <v>16.553057626190562</v>
      </c>
      <c r="BF12" s="28">
        <f>IF(('Activity data'!BF13*EF!$H12)*kgtoGg=0,"NO",('Activity data'!BF13*EF!$H12)*kgtoGg)</f>
        <v>16.578218628362468</v>
      </c>
      <c r="BG12" s="28">
        <f>IF(('Activity data'!BG13*EF!$H12)*kgtoGg=0,"NO",('Activity data'!BG13*EF!$H12)*kgtoGg)</f>
        <v>16.601608309494754</v>
      </c>
      <c r="BH12" s="28">
        <f>IF(('Activity data'!BH13*EF!$H12)*kgtoGg=0,"NO",('Activity data'!BH13*EF!$H12)*kgtoGg)</f>
        <v>16.623134651462781</v>
      </c>
      <c r="BI12" s="28">
        <f>IF(('Activity data'!BI13*EF!$H12)*kgtoGg=0,"NO",('Activity data'!BI13*EF!$H12)*kgtoGg)</f>
        <v>16.642737485355152</v>
      </c>
      <c r="BJ12" s="28">
        <f>IF(('Activity data'!BJ13*EF!$H12)*kgtoGg=0,"NO",('Activity data'!BJ13*EF!$H12)*kgtoGg)</f>
        <v>16.660367100723022</v>
      </c>
      <c r="BK12" s="28">
        <f>IF(('Activity data'!BK13*EF!$H12)*kgtoGg=0,"NO",('Activity data'!BK13*EF!$H12)*kgtoGg)</f>
        <v>16.676018841425037</v>
      </c>
      <c r="BL12" s="28">
        <f>IF(('Activity data'!BL13*EF!$H12)*kgtoGg=0,"NO",('Activity data'!BL13*EF!$H12)*kgtoGg)</f>
        <v>16.688946433906299</v>
      </c>
      <c r="BM12" s="28">
        <f>IF(('Activity data'!BM13*EF!$H12)*kgtoGg=0,"NO",('Activity data'!BM13*EF!$H12)*kgtoGg)</f>
        <v>16.699759351354654</v>
      </c>
      <c r="BN12" s="28">
        <f>IF(('Activity data'!BN13*EF!$H12)*kgtoGg=0,"NO",('Activity data'!BN13*EF!$H12)*kgtoGg)</f>
        <v>16.708459643550395</v>
      </c>
      <c r="BO12" s="28">
        <f>IF(('Activity data'!BO13*EF!$H12)*kgtoGg=0,"NO",('Activity data'!BO13*EF!$H12)*kgtoGg)</f>
        <v>16.714983624850728</v>
      </c>
      <c r="BP12" s="28">
        <f>IF(('Activity data'!BP13*EF!$H12)*kgtoGg=0,"NO",('Activity data'!BP13*EF!$H12)*kgtoGg)</f>
        <v>16.719450253475003</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22.379534786573505</v>
      </c>
      <c r="AE13" s="28">
        <f>IF(('Activity data'!AE14*EF!$H13)*kgtoGg=0,"NO",('Activity data'!AE14*EF!$H13)*kgtoGg)</f>
        <v>22.438484180424901</v>
      </c>
      <c r="AF13" s="28">
        <f>IF(('Activity data'!AF14*EF!$H13)*kgtoGg=0,"NO",('Activity data'!AF14*EF!$H13)*kgtoGg)</f>
        <v>22.516388991778644</v>
      </c>
      <c r="AG13" s="28">
        <f>IF(('Activity data'!AG14*EF!$H13)*kgtoGg=0,"NO",('Activity data'!AG14*EF!$H13)*kgtoGg)</f>
        <v>22.612765658945019</v>
      </c>
      <c r="AH13" s="28">
        <f>IF(('Activity data'!AH14*EF!$H13)*kgtoGg=0,"NO",('Activity data'!AH14*EF!$H13)*kgtoGg)</f>
        <v>22.72670495635445</v>
      </c>
      <c r="AI13" s="28">
        <f>IF(('Activity data'!AI14*EF!$H13)*kgtoGg=0,"NO",('Activity data'!AI14*EF!$H13)*kgtoGg)</f>
        <v>22.859745756100736</v>
      </c>
      <c r="AJ13" s="28">
        <f>IF(('Activity data'!AJ14*EF!$H13)*kgtoGg=0,"NO",('Activity data'!AJ14*EF!$H13)*kgtoGg)</f>
        <v>23.001869883289039</v>
      </c>
      <c r="AK13" s="28">
        <f>IF(('Activity data'!AK14*EF!$H13)*kgtoGg=0,"NO",('Activity data'!AK14*EF!$H13)*kgtoGg)</f>
        <v>23.153182074810363</v>
      </c>
      <c r="AL13" s="28">
        <f>IF(('Activity data'!AL14*EF!$H13)*kgtoGg=0,"NO",('Activity data'!AL14*EF!$H13)*kgtoGg)</f>
        <v>23.291632417578381</v>
      </c>
      <c r="AM13" s="28">
        <f>IF(('Activity data'!AM14*EF!$H13)*kgtoGg=0,"NO",('Activity data'!AM14*EF!$H13)*kgtoGg)</f>
        <v>23.397114938553258</v>
      </c>
      <c r="AN13" s="28">
        <f>IF(('Activity data'!AN14*EF!$H13)*kgtoGg=0,"NO",('Activity data'!AN14*EF!$H13)*kgtoGg)</f>
        <v>23.488338109840846</v>
      </c>
      <c r="AO13" s="28">
        <f>IF(('Activity data'!AO14*EF!$H13)*kgtoGg=0,"NO",('Activity data'!AO14*EF!$H13)*kgtoGg)</f>
        <v>23.565074158263823</v>
      </c>
      <c r="AP13" s="28">
        <f>IF(('Activity data'!AP14*EF!$H13)*kgtoGg=0,"NO",('Activity data'!AP14*EF!$H13)*kgtoGg)</f>
        <v>23.640412976979114</v>
      </c>
      <c r="AQ13" s="28">
        <f>IF(('Activity data'!AQ14*EF!$H13)*kgtoGg=0,"NO",('Activity data'!AQ14*EF!$H13)*kgtoGg)</f>
        <v>23.713542598128736</v>
      </c>
      <c r="AR13" s="28">
        <f>IF(('Activity data'!AR14*EF!$H13)*kgtoGg=0,"NO",('Activity data'!AR14*EF!$H13)*kgtoGg)</f>
        <v>23.78492189341442</v>
      </c>
      <c r="AS13" s="28">
        <f>IF(('Activity data'!AS14*EF!$H13)*kgtoGg=0,"NO",('Activity data'!AS14*EF!$H13)*kgtoGg)</f>
        <v>23.853640271835001</v>
      </c>
      <c r="AT13" s="28">
        <f>IF(('Activity data'!AT14*EF!$H13)*kgtoGg=0,"NO",('Activity data'!AT14*EF!$H13)*kgtoGg)</f>
        <v>23.919502809522246</v>
      </c>
      <c r="AU13" s="28">
        <f>IF(('Activity data'!AU14*EF!$H13)*kgtoGg=0,"NO",('Activity data'!AU14*EF!$H13)*kgtoGg)</f>
        <v>23.983775635102081</v>
      </c>
      <c r="AV13" s="28">
        <f>IF(('Activity data'!AV14*EF!$H13)*kgtoGg=0,"NO",('Activity data'!AV14*EF!$H13)*kgtoGg)</f>
        <v>24.044976695933777</v>
      </c>
      <c r="AW13" s="28">
        <f>IF(('Activity data'!AW14*EF!$H13)*kgtoGg=0,"NO",('Activity data'!AW14*EF!$H13)*kgtoGg)</f>
        <v>24.105305658069355</v>
      </c>
      <c r="AX13" s="28">
        <f>IF(('Activity data'!AX14*EF!$H13)*kgtoGg=0,"NO",('Activity data'!AX14*EF!$H13)*kgtoGg)</f>
        <v>24.163262747666636</v>
      </c>
      <c r="AY13" s="28">
        <f>IF(('Activity data'!AY14*EF!$H13)*kgtoGg=0,"NO",('Activity data'!AY14*EF!$H13)*kgtoGg)</f>
        <v>24.218667662257115</v>
      </c>
      <c r="AZ13" s="28">
        <f>IF(('Activity data'!AZ14*EF!$H13)*kgtoGg=0,"NO",('Activity data'!AZ14*EF!$H13)*kgtoGg)</f>
        <v>24.271329581458204</v>
      </c>
      <c r="BA13" s="28">
        <f>IF(('Activity data'!BA14*EF!$H13)*kgtoGg=0,"NO",('Activity data'!BA14*EF!$H13)*kgtoGg)</f>
        <v>24.321774506735284</v>
      </c>
      <c r="BB13" s="28">
        <f>IF(('Activity data'!BB14*EF!$H13)*kgtoGg=0,"NO",('Activity data'!BB14*EF!$H13)*kgtoGg)</f>
        <v>24.369778218161866</v>
      </c>
      <c r="BC13" s="28">
        <f>IF(('Activity data'!BC14*EF!$H13)*kgtoGg=0,"NO",('Activity data'!BC14*EF!$H13)*kgtoGg)</f>
        <v>24.415083035329914</v>
      </c>
      <c r="BD13" s="28">
        <f>IF(('Activity data'!BD14*EF!$H13)*kgtoGg=0,"NO",('Activity data'!BD14*EF!$H13)*kgtoGg)</f>
        <v>24.457195450670469</v>
      </c>
      <c r="BE13" s="28">
        <f>IF(('Activity data'!BE14*EF!$H13)*kgtoGg=0,"NO",('Activity data'!BE14*EF!$H13)*kgtoGg)</f>
        <v>24.496827312342269</v>
      </c>
      <c r="BF13" s="28">
        <f>IF(('Activity data'!BF14*EF!$H13)*kgtoGg=0,"NO",('Activity data'!BF14*EF!$H13)*kgtoGg)</f>
        <v>24.534063014599202</v>
      </c>
      <c r="BG13" s="28">
        <f>IF(('Activity data'!BG14*EF!$H13)*kgtoGg=0,"NO",('Activity data'!BG14*EF!$H13)*kgtoGg)</f>
        <v>24.568677343415516</v>
      </c>
      <c r="BH13" s="28">
        <f>IF(('Activity data'!BH14*EF!$H13)*kgtoGg=0,"NO",('Activity data'!BH14*EF!$H13)*kgtoGg)</f>
        <v>24.600534121405762</v>
      </c>
      <c r="BI13" s="28">
        <f>IF(('Activity data'!BI14*EF!$H13)*kgtoGg=0,"NO",('Activity data'!BI14*EF!$H13)*kgtoGg)</f>
        <v>24.629544304753047</v>
      </c>
      <c r="BJ13" s="28">
        <f>IF(('Activity data'!BJ14*EF!$H13)*kgtoGg=0,"NO",('Activity data'!BJ14*EF!$H13)*kgtoGg)</f>
        <v>24.655634327092265</v>
      </c>
      <c r="BK13" s="28">
        <f>IF(('Activity data'!BK14*EF!$H13)*kgtoGg=0,"NO",('Activity data'!BK14*EF!$H13)*kgtoGg)</f>
        <v>24.678797297811837</v>
      </c>
      <c r="BL13" s="28">
        <f>IF(('Activity data'!BL14*EF!$H13)*kgtoGg=0,"NO",('Activity data'!BL14*EF!$H13)*kgtoGg)</f>
        <v>24.697928808601528</v>
      </c>
      <c r="BM13" s="28">
        <f>IF(('Activity data'!BM14*EF!$H13)*kgtoGg=0,"NO",('Activity data'!BM14*EF!$H13)*kgtoGg)</f>
        <v>24.713930817260991</v>
      </c>
      <c r="BN13" s="28">
        <f>IF(('Activity data'!BN14*EF!$H13)*kgtoGg=0,"NO",('Activity data'!BN14*EF!$H13)*kgtoGg)</f>
        <v>24.726806357254812</v>
      </c>
      <c r="BO13" s="28">
        <f>IF(('Activity data'!BO14*EF!$H13)*kgtoGg=0,"NO",('Activity data'!BO14*EF!$H13)*kgtoGg)</f>
        <v>24.736461180364373</v>
      </c>
      <c r="BP13" s="28">
        <f>IF(('Activity data'!BP14*EF!$H13)*kgtoGg=0,"NO",('Activity data'!BP14*EF!$H13)*kgtoGg)</f>
        <v>24.74307133255185</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5.5630113158079864</v>
      </c>
      <c r="AE14" s="28">
        <f>IF(('Activity data'!AE15*EF!$H14)*kgtoGg=0,"NO",('Activity data'!AE15*EF!$H14)*kgtoGg)</f>
        <v>5.605229308132099</v>
      </c>
      <c r="AF14" s="28">
        <f>IF(('Activity data'!AF15*EF!$H14)*kgtoGg=0,"NO",('Activity data'!AF15*EF!$H14)*kgtoGg)</f>
        <v>5.6152501473373331</v>
      </c>
      <c r="AG14" s="28">
        <f>IF(('Activity data'!AG15*EF!$H14)*kgtoGg=0,"NO",('Activity data'!AG15*EF!$H14)*kgtoGg)</f>
        <v>5.6039684497220037</v>
      </c>
      <c r="AH14" s="28">
        <f>IF(('Activity data'!AH15*EF!$H14)*kgtoGg=0,"NO",('Activity data'!AH15*EF!$H14)*kgtoGg)</f>
        <v>5.571822703322459</v>
      </c>
      <c r="AI14" s="28">
        <f>IF(('Activity data'!AI15*EF!$H14)*kgtoGg=0,"NO",('Activity data'!AI15*EF!$H14)*kgtoGg)</f>
        <v>5.5531201686119083</v>
      </c>
      <c r="AJ14" s="28">
        <f>IF(('Activity data'!AJ15*EF!$H14)*kgtoGg=0,"NO",('Activity data'!AJ15*EF!$H14)*kgtoGg)</f>
        <v>5.5364663717448375</v>
      </c>
      <c r="AK14" s="28">
        <f>IF(('Activity data'!AK15*EF!$H14)*kgtoGg=0,"NO",('Activity data'!AK15*EF!$H14)*kgtoGg)</f>
        <v>5.5174565833792837</v>
      </c>
      <c r="AL14" s="28">
        <f>IF(('Activity data'!AL15*EF!$H14)*kgtoGg=0,"NO",('Activity data'!AL15*EF!$H14)*kgtoGg)</f>
        <v>5.1777897433917754</v>
      </c>
      <c r="AM14" s="28">
        <f>IF(('Activity data'!AM15*EF!$H14)*kgtoGg=0,"NO",('Activity data'!AM15*EF!$H14)*kgtoGg)</f>
        <v>5.2074282403305938</v>
      </c>
      <c r="AN14" s="28">
        <f>IF(('Activity data'!AN15*EF!$H14)*kgtoGg=0,"NO",('Activity data'!AN15*EF!$H14)*kgtoGg)</f>
        <v>5.2394254273343384</v>
      </c>
      <c r="AO14" s="28">
        <f>IF(('Activity data'!AO15*EF!$H14)*kgtoGg=0,"NO",('Activity data'!AO15*EF!$H14)*kgtoGg)</f>
        <v>5.280383697898861</v>
      </c>
      <c r="AP14" s="28">
        <f>IF(('Activity data'!AP15*EF!$H14)*kgtoGg=0,"NO",('Activity data'!AP15*EF!$H14)*kgtoGg)</f>
        <v>5.3261016170446345</v>
      </c>
      <c r="AQ14" s="28">
        <f>IF(('Activity data'!AQ15*EF!$H14)*kgtoGg=0,"NO",('Activity data'!AQ15*EF!$H14)*kgtoGg)</f>
        <v>5.3707476363017337</v>
      </c>
      <c r="AR14" s="28">
        <f>IF(('Activity data'!AR15*EF!$H14)*kgtoGg=0,"NO",('Activity data'!AR15*EF!$H14)*kgtoGg)</f>
        <v>5.4264720048208943</v>
      </c>
      <c r="AS14" s="28">
        <f>IF(('Activity data'!AS15*EF!$H14)*kgtoGg=0,"NO",('Activity data'!AS15*EF!$H14)*kgtoGg)</f>
        <v>5.4850448356754367</v>
      </c>
      <c r="AT14" s="28">
        <f>IF(('Activity data'!AT15*EF!$H14)*kgtoGg=0,"NO",('Activity data'!AT15*EF!$H14)*kgtoGg)</f>
        <v>5.5482537836735659</v>
      </c>
      <c r="AU14" s="28">
        <f>IF(('Activity data'!AU15*EF!$H14)*kgtoGg=0,"NO",('Activity data'!AU15*EF!$H14)*kgtoGg)</f>
        <v>5.6142352669682465</v>
      </c>
      <c r="AV14" s="28">
        <f>IF(('Activity data'!AV15*EF!$H14)*kgtoGg=0,"NO",('Activity data'!AV15*EF!$H14)*kgtoGg)</f>
        <v>5.6654357987718882</v>
      </c>
      <c r="AW14" s="28">
        <f>IF(('Activity data'!AW15*EF!$H14)*kgtoGg=0,"NO",('Activity data'!AW15*EF!$H14)*kgtoGg)</f>
        <v>5.7369086627463801</v>
      </c>
      <c r="AX14" s="28">
        <f>IF(('Activity data'!AX15*EF!$H14)*kgtoGg=0,"NO",('Activity data'!AX15*EF!$H14)*kgtoGg)</f>
        <v>5.8102993306283812</v>
      </c>
      <c r="AY14" s="28">
        <f>IF(('Activity data'!AY15*EF!$H14)*kgtoGg=0,"NO",('Activity data'!AY15*EF!$H14)*kgtoGg)</f>
        <v>5.8860111117350868</v>
      </c>
      <c r="AZ14" s="28">
        <f>IF(('Activity data'!AZ15*EF!$H14)*kgtoGg=0,"NO",('Activity data'!AZ15*EF!$H14)*kgtoGg)</f>
        <v>5.9573113146329169</v>
      </c>
      <c r="BA14" s="28">
        <f>IF(('Activity data'!BA15*EF!$H14)*kgtoGg=0,"NO",('Activity data'!BA15*EF!$H14)*kgtoGg)</f>
        <v>6.0342453344129492</v>
      </c>
      <c r="BB14" s="28">
        <f>IF(('Activity data'!BB15*EF!$H14)*kgtoGg=0,"NO",('Activity data'!BB15*EF!$H14)*kgtoGg)</f>
        <v>6.115986934114094</v>
      </c>
      <c r="BC14" s="28">
        <f>IF(('Activity data'!BC15*EF!$H14)*kgtoGg=0,"NO",('Activity data'!BC15*EF!$H14)*kgtoGg)</f>
        <v>6.2010956062781419</v>
      </c>
      <c r="BD14" s="28">
        <f>IF(('Activity data'!BD15*EF!$H14)*kgtoGg=0,"NO",('Activity data'!BD15*EF!$H14)*kgtoGg)</f>
        <v>6.2846708995741798</v>
      </c>
      <c r="BE14" s="28">
        <f>IF(('Activity data'!BE15*EF!$H14)*kgtoGg=0,"NO",('Activity data'!BE15*EF!$H14)*kgtoGg)</f>
        <v>6.3716603618845689</v>
      </c>
      <c r="BF14" s="28">
        <f>IF(('Activity data'!BF15*EF!$H14)*kgtoGg=0,"NO",('Activity data'!BF15*EF!$H14)*kgtoGg)</f>
        <v>6.4650408781832249</v>
      </c>
      <c r="BG14" s="28">
        <f>IF(('Activity data'!BG15*EF!$H14)*kgtoGg=0,"NO",('Activity data'!BG15*EF!$H14)*kgtoGg)</f>
        <v>6.5633102258716871</v>
      </c>
      <c r="BH14" s="28">
        <f>IF(('Activity data'!BH15*EF!$H14)*kgtoGg=0,"NO",('Activity data'!BH15*EF!$H14)*kgtoGg)</f>
        <v>6.6661274521972755</v>
      </c>
      <c r="BI14" s="28">
        <f>IF(('Activity data'!BI15*EF!$H14)*kgtoGg=0,"NO",('Activity data'!BI15*EF!$H14)*kgtoGg)</f>
        <v>6.7737228218837968</v>
      </c>
      <c r="BJ14" s="28">
        <f>IF(('Activity data'!BJ15*EF!$H14)*kgtoGg=0,"NO",('Activity data'!BJ15*EF!$H14)*kgtoGg)</f>
        <v>6.8861709524575163</v>
      </c>
      <c r="BK14" s="28">
        <f>IF(('Activity data'!BK15*EF!$H14)*kgtoGg=0,"NO",('Activity data'!BK15*EF!$H14)*kgtoGg)</f>
        <v>7.0046830957260857</v>
      </c>
      <c r="BL14" s="28">
        <f>IF(('Activity data'!BL15*EF!$H14)*kgtoGg=0,"NO",('Activity data'!BL15*EF!$H14)*kgtoGg)</f>
        <v>7.1149919960392118</v>
      </c>
      <c r="BM14" s="28">
        <f>IF(('Activity data'!BM15*EF!$H14)*kgtoGg=0,"NO",('Activity data'!BM15*EF!$H14)*kgtoGg)</f>
        <v>7.2309141742692891</v>
      </c>
      <c r="BN14" s="28">
        <f>IF(('Activity data'!BN15*EF!$H14)*kgtoGg=0,"NO",('Activity data'!BN15*EF!$H14)*kgtoGg)</f>
        <v>7.3535681459631475</v>
      </c>
      <c r="BO14" s="28">
        <f>IF(('Activity data'!BO15*EF!$H14)*kgtoGg=0,"NO",('Activity data'!BO15*EF!$H14)*kgtoGg)</f>
        <v>7.4835718646296092</v>
      </c>
      <c r="BP14" s="28">
        <f>IF(('Activity data'!BP15*EF!$H14)*kgtoGg=0,"NO",('Activity data'!BP15*EF!$H14)*kgtoGg)</f>
        <v>7.6243383379066287</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1.8489142888104306</v>
      </c>
      <c r="AE16" s="28">
        <f>IF(('Activity data'!AE17*EF!$H16)*kgtoGg=0,"NO",('Activity data'!AE17*EF!$H16)*kgtoGg)</f>
        <v>1.8490014799265104</v>
      </c>
      <c r="AF16" s="28">
        <f>IF(('Activity data'!AF17*EF!$H16)*kgtoGg=0,"NO",('Activity data'!AF17*EF!$H16)*kgtoGg)</f>
        <v>1.8308270130298225</v>
      </c>
      <c r="AG16" s="28">
        <f>IF(('Activity data'!AG17*EF!$H16)*kgtoGg=0,"NO",('Activity data'!AG17*EF!$H16)*kgtoGg)</f>
        <v>1.8016870335727893</v>
      </c>
      <c r="AH16" s="28">
        <f>IF(('Activity data'!AH17*EF!$H16)*kgtoGg=0,"NO",('Activity data'!AH17*EF!$H16)*kgtoGg)</f>
        <v>1.7620404905404625</v>
      </c>
      <c r="AI16" s="28">
        <f>IF(('Activity data'!AI17*EF!$H16)*kgtoGg=0,"NO",('Activity data'!AI17*EF!$H16)*kgtoGg)</f>
        <v>1.7329877481513256</v>
      </c>
      <c r="AJ16" s="28">
        <f>IF(('Activity data'!AJ17*EF!$H16)*kgtoGg=0,"NO",('Activity data'!AJ17*EF!$H16)*kgtoGg)</f>
        <v>1.7065790053509122</v>
      </c>
      <c r="AK16" s="28">
        <f>IF(('Activity data'!AK17*EF!$H16)*kgtoGg=0,"NO",('Activity data'!AK17*EF!$H16)*kgtoGg)</f>
        <v>1.6800558885532326</v>
      </c>
      <c r="AL16" s="28">
        <f>IF(('Activity data'!AL17*EF!$H16)*kgtoGg=0,"NO",('Activity data'!AL17*EF!$H16)*kgtoGg)</f>
        <v>1.4633607836984985</v>
      </c>
      <c r="AM16" s="28">
        <f>IF(('Activity data'!AM17*EF!$H16)*kgtoGg=0,"NO",('Activity data'!AM17*EF!$H16)*kgtoGg)</f>
        <v>1.4653781379497486</v>
      </c>
      <c r="AN16" s="28">
        <f>IF(('Activity data'!AN17*EF!$H16)*kgtoGg=0,"NO",('Activity data'!AN17*EF!$H16)*kgtoGg)</f>
        <v>1.4679738097160013</v>
      </c>
      <c r="AO16" s="28">
        <f>IF(('Activity data'!AO17*EF!$H16)*kgtoGg=0,"NO",('Activity data'!AO17*EF!$H16)*kgtoGg)</f>
        <v>1.4748650218935049</v>
      </c>
      <c r="AP16" s="28">
        <f>IF(('Activity data'!AP17*EF!$H16)*kgtoGg=0,"NO",('Activity data'!AP17*EF!$H16)*kgtoGg)</f>
        <v>1.4842476820435004</v>
      </c>
      <c r="AQ16" s="28">
        <f>IF(('Activity data'!AQ17*EF!$H16)*kgtoGg=0,"NO",('Activity data'!AQ17*EF!$H16)*kgtoGg)</f>
        <v>1.4926930753525318</v>
      </c>
      <c r="AR16" s="28">
        <f>IF(('Activity data'!AR17*EF!$H16)*kgtoGg=0,"NO",('Activity data'!AR17*EF!$H16)*kgtoGg)</f>
        <v>1.506991347941077</v>
      </c>
      <c r="AS16" s="28">
        <f>IF(('Activity data'!AS17*EF!$H16)*kgtoGg=0,"NO",('Activity data'!AS17*EF!$H16)*kgtoGg)</f>
        <v>1.522349019682161</v>
      </c>
      <c r="AT16" s="28">
        <f>IF(('Activity data'!AT17*EF!$H16)*kgtoGg=0,"NO",('Activity data'!AT17*EF!$H16)*kgtoGg)</f>
        <v>1.5396652669026614</v>
      </c>
      <c r="AU16" s="28">
        <f>IF(('Activity data'!AU17*EF!$H16)*kgtoGg=0,"NO",('Activity data'!AU17*EF!$H16)*kgtoGg)</f>
        <v>1.5579237946973346</v>
      </c>
      <c r="AV16" s="28">
        <f>IF(('Activity data'!AV17*EF!$H16)*kgtoGg=0,"NO",('Activity data'!AV17*EF!$H16)*kgtoGg)</f>
        <v>1.56764312172998</v>
      </c>
      <c r="AW16" s="28">
        <f>IF(('Activity data'!AW17*EF!$H16)*kgtoGg=0,"NO",('Activity data'!AW17*EF!$H16)*kgtoGg)</f>
        <v>1.5876502495763611</v>
      </c>
      <c r="AX16" s="28">
        <f>IF(('Activity data'!AX17*EF!$H16)*kgtoGg=0,"NO",('Activity data'!AX17*EF!$H16)*kgtoGg)</f>
        <v>1.6079436892134014</v>
      </c>
      <c r="AY16" s="28">
        <f>IF(('Activity data'!AY17*EF!$H16)*kgtoGg=0,"NO",('Activity data'!AY17*EF!$H16)*kgtoGg)</f>
        <v>1.6286810024470857</v>
      </c>
      <c r="AZ16" s="28">
        <f>IF(('Activity data'!AZ17*EF!$H16)*kgtoGg=0,"NO",('Activity data'!AZ17*EF!$H16)*kgtoGg)</f>
        <v>1.6463838656909748</v>
      </c>
      <c r="BA16" s="28">
        <f>IF(('Activity data'!BA17*EF!$H16)*kgtoGg=0,"NO",('Activity data'!BA17*EF!$H16)*kgtoGg)</f>
        <v>1.6662057236008945</v>
      </c>
      <c r="BB16" s="28">
        <f>IF(('Activity data'!BB17*EF!$H16)*kgtoGg=0,"NO",('Activity data'!BB17*EF!$H16)*kgtoGg)</f>
        <v>1.6876199839353538</v>
      </c>
      <c r="BC16" s="28">
        <f>IF(('Activity data'!BC17*EF!$H16)*kgtoGg=0,"NO",('Activity data'!BC17*EF!$H16)*kgtoGg)</f>
        <v>1.7098158990109416</v>
      </c>
      <c r="BD16" s="28">
        <f>IF(('Activity data'!BD17*EF!$H16)*kgtoGg=0,"NO",('Activity data'!BD17*EF!$H16)*kgtoGg)</f>
        <v>1.7303230481262732</v>
      </c>
      <c r="BE16" s="28">
        <f>IF(('Activity data'!BE17*EF!$H16)*kgtoGg=0,"NO",('Activity data'!BE17*EF!$H16)*kgtoGg)</f>
        <v>1.7515832621556604</v>
      </c>
      <c r="BF16" s="28">
        <f>IF(('Activity data'!BF17*EF!$H16)*kgtoGg=0,"NO",('Activity data'!BF17*EF!$H16)*kgtoGg)</f>
        <v>1.7749496756776322</v>
      </c>
      <c r="BG16" s="28">
        <f>IF(('Activity data'!BG17*EF!$H16)*kgtoGg=0,"NO",('Activity data'!BG17*EF!$H16)*kgtoGg)</f>
        <v>1.7995922935261621</v>
      </c>
      <c r="BH16" s="28">
        <f>IF(('Activity data'!BH17*EF!$H16)*kgtoGg=0,"NO",('Activity data'!BH17*EF!$H16)*kgtoGg)</f>
        <v>1.8252579875974997</v>
      </c>
      <c r="BI16" s="28">
        <f>IF(('Activity data'!BI17*EF!$H16)*kgtoGg=0,"NO",('Activity data'!BI17*EF!$H16)*kgtoGg)</f>
        <v>1.8519651345980879</v>
      </c>
      <c r="BJ16" s="28">
        <f>IF(('Activity data'!BJ17*EF!$H16)*kgtoGg=0,"NO",('Activity data'!BJ17*EF!$H16)*kgtoGg)</f>
        <v>1.8796579321773681</v>
      </c>
      <c r="BK16" s="28">
        <f>IF(('Activity data'!BK17*EF!$H16)*kgtoGg=0,"NO",('Activity data'!BK17*EF!$H16)*kgtoGg)</f>
        <v>1.9087884375438138</v>
      </c>
      <c r="BL16" s="28">
        <f>IF(('Activity data'!BL17*EF!$H16)*kgtoGg=0,"NO",('Activity data'!BL17*EF!$H16)*kgtoGg)</f>
        <v>1.9329171954416577</v>
      </c>
      <c r="BM16" s="28">
        <f>IF(('Activity data'!BM17*EF!$H16)*kgtoGg=0,"NO",('Activity data'!BM17*EF!$H16)*kgtoGg)</f>
        <v>1.9582261672596344</v>
      </c>
      <c r="BN16" s="28">
        <f>IF(('Activity data'!BN17*EF!$H16)*kgtoGg=0,"NO",('Activity data'!BN17*EF!$H16)*kgtoGg)</f>
        <v>1.9850946668790783</v>
      </c>
      <c r="BO16" s="28">
        <f>IF(('Activity data'!BO17*EF!$H16)*kgtoGg=0,"NO",('Activity data'!BO17*EF!$H16)*kgtoGg)</f>
        <v>2.0136579958544298</v>
      </c>
      <c r="BP16" s="28">
        <f>IF(('Activity data'!BP17*EF!$H16)*kgtoGg=0,"NO",('Activity data'!BP17*EF!$H16)*kgtoGg)</f>
        <v>2.0452174079564034</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0.25618856773404908</v>
      </c>
      <c r="AE17" s="28">
        <f>IF(('Activity data'!AE18*EF!$H17)*kgtoGg=0,"NO",('Activity data'!AE18*EF!$H17)*kgtoGg)</f>
        <v>0.25620064907674994</v>
      </c>
      <c r="AF17" s="28">
        <f>IF(('Activity data'!AF18*EF!$H17)*kgtoGg=0,"NO",('Activity data'!AF18*EF!$H17)*kgtoGg)</f>
        <v>0.2536823654160249</v>
      </c>
      <c r="AG17" s="28">
        <f>IF(('Activity data'!AG18*EF!$H17)*kgtoGg=0,"NO",('Activity data'!AG18*EF!$H17)*kgtoGg)</f>
        <v>0.24964468251959382</v>
      </c>
      <c r="AH17" s="28">
        <f>IF(('Activity data'!AH18*EF!$H17)*kgtoGg=0,"NO",('Activity data'!AH18*EF!$H17)*kgtoGg)</f>
        <v>0.24415119310446629</v>
      </c>
      <c r="AI17" s="28">
        <f>IF(('Activity data'!AI18*EF!$H17)*kgtoGg=0,"NO",('Activity data'!AI18*EF!$H17)*kgtoGg)</f>
        <v>0.2401255979178944</v>
      </c>
      <c r="AJ17" s="28">
        <f>IF(('Activity data'!AJ18*EF!$H17)*kgtoGg=0,"NO",('Activity data'!AJ18*EF!$H17)*kgtoGg)</f>
        <v>0.23646635960996409</v>
      </c>
      <c r="AK17" s="28">
        <f>IF(('Activity data'!AK18*EF!$H17)*kgtoGg=0,"NO",('Activity data'!AK18*EF!$H17)*kgtoGg)</f>
        <v>0.23279127345515258</v>
      </c>
      <c r="AL17" s="28">
        <f>IF(('Activity data'!AL18*EF!$H17)*kgtoGg=0,"NO",('Activity data'!AL18*EF!$H17)*kgtoGg)</f>
        <v>0.20276564766833932</v>
      </c>
      <c r="AM17" s="28">
        <f>IF(('Activity data'!AM18*EF!$H17)*kgtoGg=0,"NO",('Activity data'!AM18*EF!$H17)*kgtoGg)</f>
        <v>0.20304517555092846</v>
      </c>
      <c r="AN17" s="28">
        <f>IF(('Activity data'!AN18*EF!$H17)*kgtoGg=0,"NO",('Activity data'!AN18*EF!$H17)*kgtoGg)</f>
        <v>0.20340483604797169</v>
      </c>
      <c r="AO17" s="28">
        <f>IF(('Activity data'!AO18*EF!$H17)*kgtoGg=0,"NO",('Activity data'!AO18*EF!$H17)*kgtoGg)</f>
        <v>0.20435969360323566</v>
      </c>
      <c r="AP17" s="28">
        <f>IF(('Activity data'!AP18*EF!$H17)*kgtoGg=0,"NO",('Activity data'!AP18*EF!$H17)*kgtoGg)</f>
        <v>0.20565977023735005</v>
      </c>
      <c r="AQ17" s="28">
        <f>IF(('Activity data'!AQ18*EF!$H17)*kgtoGg=0,"NO",('Activity data'!AQ18*EF!$H17)*kgtoGg)</f>
        <v>0.20682997765523073</v>
      </c>
      <c r="AR17" s="28">
        <f>IF(('Activity data'!AR18*EF!$H17)*kgtoGg=0,"NO",('Activity data'!AR18*EF!$H17)*kgtoGg)</f>
        <v>0.208811169535081</v>
      </c>
      <c r="AS17" s="28">
        <f>IF(('Activity data'!AS18*EF!$H17)*kgtoGg=0,"NO",('Activity data'!AS18*EF!$H17)*kgtoGg)</f>
        <v>0.21093915348268161</v>
      </c>
      <c r="AT17" s="28">
        <f>IF(('Activity data'!AT18*EF!$H17)*kgtoGg=0,"NO",('Activity data'!AT18*EF!$H17)*kgtoGg)</f>
        <v>0.21333852083074997</v>
      </c>
      <c r="AU17" s="28">
        <f>IF(('Activity data'!AU18*EF!$H17)*kgtoGg=0,"NO",('Activity data'!AU18*EF!$H17)*kgtoGg)</f>
        <v>0.21586845210607106</v>
      </c>
      <c r="AV17" s="28">
        <f>IF(('Activity data'!AV18*EF!$H17)*kgtoGg=0,"NO",('Activity data'!AV18*EF!$H17)*kgtoGg)</f>
        <v>0.21721517785041819</v>
      </c>
      <c r="AW17" s="28">
        <f>IF(('Activity data'!AW18*EF!$H17)*kgtoGg=0,"NO",('Activity data'!AW18*EF!$H17)*kgtoGg)</f>
        <v>0.21998739798980288</v>
      </c>
      <c r="AX17" s="28">
        <f>IF(('Activity data'!AX18*EF!$H17)*kgtoGg=0,"NO",('Activity data'!AX18*EF!$H17)*kgtoGg)</f>
        <v>0.2227992899560636</v>
      </c>
      <c r="AY17" s="28">
        <f>IF(('Activity data'!AY18*EF!$H17)*kgtoGg=0,"NO",('Activity data'!AY18*EF!$H17)*kgtoGg)</f>
        <v>0.22567268576902366</v>
      </c>
      <c r="AZ17" s="28">
        <f>IF(('Activity data'!AZ18*EF!$H17)*kgtoGg=0,"NO",('Activity data'!AZ18*EF!$H17)*kgtoGg)</f>
        <v>0.22812562326141644</v>
      </c>
      <c r="BA17" s="28">
        <f>IF(('Activity data'!BA18*EF!$H17)*kgtoGg=0,"NO",('Activity data'!BA18*EF!$H17)*kgtoGg)</f>
        <v>0.23087217209740235</v>
      </c>
      <c r="BB17" s="28">
        <f>IF(('Activity data'!BB18*EF!$H17)*kgtoGg=0,"NO",('Activity data'!BB18*EF!$H17)*kgtoGg)</f>
        <v>0.2338393668004618</v>
      </c>
      <c r="BC17" s="28">
        <f>IF(('Activity data'!BC18*EF!$H17)*kgtoGg=0,"NO",('Activity data'!BC18*EF!$H17)*kgtoGg)</f>
        <v>0.23691486885438337</v>
      </c>
      <c r="BD17" s="28">
        <f>IF(('Activity data'!BD18*EF!$H17)*kgtoGg=0,"NO",('Activity data'!BD18*EF!$H17)*kgtoGg)</f>
        <v>0.23975637275316364</v>
      </c>
      <c r="BE17" s="28">
        <f>IF(('Activity data'!BE18*EF!$H17)*kgtoGg=0,"NO",('Activity data'!BE18*EF!$H17)*kgtoGg)</f>
        <v>0.24270222254991777</v>
      </c>
      <c r="BF17" s="28">
        <f>IF(('Activity data'!BF18*EF!$H17)*kgtoGg=0,"NO",('Activity data'!BF18*EF!$H17)*kgtoGg)</f>
        <v>0.2459399107702446</v>
      </c>
      <c r="BG17" s="28">
        <f>IF(('Activity data'!BG18*EF!$H17)*kgtoGg=0,"NO",('Activity data'!BG18*EF!$H17)*kgtoGg)</f>
        <v>0.24935443193547083</v>
      </c>
      <c r="BH17" s="28">
        <f>IF(('Activity data'!BH18*EF!$H17)*kgtoGg=0,"NO",('Activity data'!BH18*EF!$H17)*kgtoGg)</f>
        <v>0.25291071220429096</v>
      </c>
      <c r="BI17" s="28">
        <f>IF(('Activity data'!BI18*EF!$H17)*kgtoGg=0,"NO",('Activity data'!BI18*EF!$H17)*kgtoGg)</f>
        <v>0.25661129788300602</v>
      </c>
      <c r="BJ17" s="28">
        <f>IF(('Activity data'!BJ18*EF!$H17)*kgtoGg=0,"NO",('Activity data'!BJ18*EF!$H17)*kgtoGg)</f>
        <v>0.26044845690726198</v>
      </c>
      <c r="BK17" s="28">
        <f>IF(('Activity data'!BK18*EF!$H17)*kgtoGg=0,"NO",('Activity data'!BK18*EF!$H17)*kgtoGg)</f>
        <v>0.264484827058309</v>
      </c>
      <c r="BL17" s="28">
        <f>IF(('Activity data'!BL18*EF!$H17)*kgtoGg=0,"NO",('Activity data'!BL18*EF!$H17)*kgtoGg)</f>
        <v>0.26782814695391505</v>
      </c>
      <c r="BM17" s="28">
        <f>IF(('Activity data'!BM18*EF!$H17)*kgtoGg=0,"NO",('Activity data'!BM18*EF!$H17)*kgtoGg)</f>
        <v>0.27133499920775345</v>
      </c>
      <c r="BN17" s="28">
        <f>IF(('Activity data'!BN18*EF!$H17)*kgtoGg=0,"NO",('Activity data'!BN18*EF!$H17)*kgtoGg)</f>
        <v>0.27505794216748192</v>
      </c>
      <c r="BO17" s="28">
        <f>IF(('Activity data'!BO18*EF!$H17)*kgtoGg=0,"NO",('Activity data'!BO18*EF!$H17)*kgtoGg)</f>
        <v>0.27901572343630421</v>
      </c>
      <c r="BP17" s="28">
        <f>IF(('Activity data'!BP18*EF!$H17)*kgtoGg=0,"NO",('Activity data'!BP18*EF!$H17)*kgtoGg)</f>
        <v>0.28338864685079901</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7.3591915876136742</v>
      </c>
      <c r="AE18" s="28">
        <f>IF(('Activity data'!AE5*EF!$H18)*kgtoGg=0,"NO",('Activity data'!AE5*EF!$H18)*kgtoGg)</f>
        <v>7.4127475416108011</v>
      </c>
      <c r="AF18" s="28">
        <f>IF(('Activity data'!AF5*EF!$H18)*kgtoGg=0,"NO",('Activity data'!AF5*EF!$H18)*kgtoGg)</f>
        <v>7.44587715522146</v>
      </c>
      <c r="AG18" s="28">
        <f>IF(('Activity data'!AG5*EF!$H18)*kgtoGg=0,"NO",('Activity data'!AG5*EF!$H18)*kgtoGg)</f>
        <v>7.4667667414503063</v>
      </c>
      <c r="AH18" s="28">
        <f>IF(('Activity data'!AH5*EF!$H18)*kgtoGg=0,"NO",('Activity data'!AH5*EF!$H18)*kgtoGg)</f>
        <v>7.4751405993689648</v>
      </c>
      <c r="AI18" s="28">
        <f>IF(('Activity data'!AI5*EF!$H18)*kgtoGg=0,"NO",('Activity data'!AI5*EF!$H18)*kgtoGg)</f>
        <v>7.4991792450477535</v>
      </c>
      <c r="AJ18" s="28">
        <f>IF(('Activity data'!AJ5*EF!$H18)*kgtoGg=0,"NO",('Activity data'!AJ5*EF!$H18)*kgtoGg)</f>
        <v>7.5271844051311394</v>
      </c>
      <c r="AK18" s="28">
        <f>IF(('Activity data'!AK5*EF!$H18)*kgtoGg=0,"NO",('Activity data'!AK5*EF!$H18)*kgtoGg)</f>
        <v>7.5555163676271091</v>
      </c>
      <c r="AL18" s="28">
        <f>IF(('Activity data'!AL5*EF!$H18)*kgtoGg=0,"NO",('Activity data'!AL5*EF!$H18)*kgtoGg)</f>
        <v>7.3085483437600987</v>
      </c>
      <c r="AM18" s="28">
        <f>IF(('Activity data'!AM5*EF!$H18)*kgtoGg=0,"NO",('Activity data'!AM5*EF!$H18)*kgtoGg)</f>
        <v>7.3648602959648191</v>
      </c>
      <c r="AN18" s="28">
        <f>IF(('Activity data'!AN5*EF!$H18)*kgtoGg=0,"NO",('Activity data'!AN5*EF!$H18)*kgtoGg)</f>
        <v>7.4202920678397541</v>
      </c>
      <c r="AO18" s="28">
        <f>IF(('Activity data'!AO5*EF!$H18)*kgtoGg=0,"NO",('Activity data'!AO5*EF!$H18)*kgtoGg)</f>
        <v>7.4804507995864569</v>
      </c>
      <c r="AP18" s="28">
        <f>IF(('Activity data'!AP5*EF!$H18)*kgtoGg=0,"NO",('Activity data'!AP5*EF!$H18)*kgtoGg)</f>
        <v>7.5449370310652739</v>
      </c>
      <c r="AQ18" s="28">
        <f>IF(('Activity data'!AQ5*EF!$H18)*kgtoGg=0,"NO",('Activity data'!AQ5*EF!$H18)*kgtoGg)</f>
        <v>7.6084903386245228</v>
      </c>
      <c r="AR18" s="28">
        <f>IF(('Activity data'!AR5*EF!$H18)*kgtoGg=0,"NO",('Activity data'!AR5*EF!$H18)*kgtoGg)</f>
        <v>7.6818776406755278</v>
      </c>
      <c r="AS18" s="28">
        <f>IF(('Activity data'!AS5*EF!$H18)*kgtoGg=0,"NO",('Activity data'!AS5*EF!$H18)*kgtoGg)</f>
        <v>7.7577153815539344</v>
      </c>
      <c r="AT18" s="28">
        <f>IF(('Activity data'!AT5*EF!$H18)*kgtoGg=0,"NO",('Activity data'!AT5*EF!$H18)*kgtoGg)</f>
        <v>7.8375477652119878</v>
      </c>
      <c r="AU18" s="28">
        <f>IF(('Activity data'!AU5*EF!$H18)*kgtoGg=0,"NO",('Activity data'!AU5*EF!$H18)*kgtoGg)</f>
        <v>7.9200655577763204</v>
      </c>
      <c r="AV18" s="28">
        <f>IF(('Activity data'!AV5*EF!$H18)*kgtoGg=0,"NO",('Activity data'!AV5*EF!$H18)*kgtoGg)</f>
        <v>7.9891443348150357</v>
      </c>
      <c r="AW18" s="28">
        <f>IF(('Activity data'!AW5*EF!$H18)*kgtoGg=0,"NO",('Activity data'!AW5*EF!$H18)*kgtoGg)</f>
        <v>8.0767396494029544</v>
      </c>
      <c r="AX18" s="28">
        <f>IF(('Activity data'!AX5*EF!$H18)*kgtoGg=0,"NO",('Activity data'!AX5*EF!$H18)*kgtoGg)</f>
        <v>8.1660636556239172</v>
      </c>
      <c r="AY18" s="28">
        <f>IF(('Activity data'!AY5*EF!$H18)*kgtoGg=0,"NO",('Activity data'!AY5*EF!$H18)*kgtoGg)</f>
        <v>8.2574244295336854</v>
      </c>
      <c r="AZ18" s="28">
        <f>IF(('Activity data'!AZ5*EF!$H18)*kgtoGg=0,"NO",('Activity data'!AZ5*EF!$H18)*kgtoGg)</f>
        <v>8.3446215323960509</v>
      </c>
      <c r="BA18" s="28">
        <f>IF(('Activity data'!BA5*EF!$H18)*kgtoGg=0,"NO",('Activity data'!BA5*EF!$H18)*kgtoGg)</f>
        <v>8.4369182137495748</v>
      </c>
      <c r="BB18" s="28">
        <f>IF(('Activity data'!BB5*EF!$H18)*kgtoGg=0,"NO",('Activity data'!BB5*EF!$H18)*kgtoGg)</f>
        <v>8.5335208547265147</v>
      </c>
      <c r="BC18" s="28">
        <f>IF(('Activity data'!BC5*EF!$H18)*kgtoGg=0,"NO",('Activity data'!BC5*EF!$H18)*kgtoGg)</f>
        <v>8.633042312543374</v>
      </c>
      <c r="BD18" s="28">
        <f>IF(('Activity data'!BD5*EF!$H18)*kgtoGg=0,"NO",('Activity data'!BD5*EF!$H18)*kgtoGg)</f>
        <v>8.7308018075332523</v>
      </c>
      <c r="BE18" s="28">
        <f>IF(('Activity data'!BE5*EF!$H18)*kgtoGg=0,"NO",('Activity data'!BE5*EF!$H18)*kgtoGg)</f>
        <v>8.8315448555717957</v>
      </c>
      <c r="BF18" s="28">
        <f>IF(('Activity data'!BF5*EF!$H18)*kgtoGg=0,"NO",('Activity data'!BF5*EF!$H18)*kgtoGg)</f>
        <v>8.9380626306390401</v>
      </c>
      <c r="BG18" s="28">
        <f>IF(('Activity data'!BG5*EF!$H18)*kgtoGg=0,"NO",('Activity data'!BG5*EF!$H18)*kgtoGg)</f>
        <v>9.0489028102520876</v>
      </c>
      <c r="BH18" s="28">
        <f>IF(('Activity data'!BH5*EF!$H18)*kgtoGg=0,"NO",('Activity data'!BH5*EF!$H18)*kgtoGg)</f>
        <v>9.1637035122374559</v>
      </c>
      <c r="BI18" s="28">
        <f>IF(('Activity data'!BI5*EF!$H18)*kgtoGg=0,"NO",('Activity data'!BI5*EF!$H18)*kgtoGg)</f>
        <v>9.2826439980767592</v>
      </c>
      <c r="BJ18" s="28">
        <f>IF(('Activity data'!BJ5*EF!$H18)*kgtoGg=0,"NO",('Activity data'!BJ5*EF!$H18)*kgtoGg)</f>
        <v>9.4057588516029558</v>
      </c>
      <c r="BK18" s="28">
        <f>IF(('Activity data'!BK5*EF!$H18)*kgtoGg=0,"NO",('Activity data'!BK5*EF!$H18)*kgtoGg)</f>
        <v>9.5341701730934734</v>
      </c>
      <c r="BL18" s="28">
        <f>IF(('Activity data'!BL5*EF!$H18)*kgtoGg=0,"NO",('Activity data'!BL5*EF!$H18)*kgtoGg)</f>
        <v>9.6540355564942928</v>
      </c>
      <c r="BM18" s="28">
        <f>IF(('Activity data'!BM5*EF!$H18)*kgtoGg=0,"NO",('Activity data'!BM5*EF!$H18)*kgtoGg)</f>
        <v>9.7786109656655817</v>
      </c>
      <c r="BN18" s="28">
        <f>IF(('Activity data'!BN5*EF!$H18)*kgtoGg=0,"NO",('Activity data'!BN5*EF!$H18)*kgtoGg)</f>
        <v>9.9089330753580853</v>
      </c>
      <c r="BO18" s="28">
        <f>IF(('Activity data'!BO5*EF!$H18)*kgtoGg=0,"NO",('Activity data'!BO5*EF!$H18)*kgtoGg)</f>
        <v>10.045531432263362</v>
      </c>
      <c r="BP18" s="28">
        <f>IF(('Activity data'!BP5*EF!$H18)*kgtoGg=0,"NO",('Activity data'!BP5*EF!$H18)*kgtoGg)</f>
        <v>10.191678403537944</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2.0966887281074902</v>
      </c>
      <c r="AE19" s="28">
        <f>IF(('Activity data'!AE6*EF!$H19)*kgtoGg=0,"NO",('Activity data'!AE6*EF!$H19)*kgtoGg)</f>
        <v>2.1119472199855673</v>
      </c>
      <c r="AF19" s="28">
        <f>IF(('Activity data'!AF6*EF!$H19)*kgtoGg=0,"NO",('Activity data'!AF6*EF!$H19)*kgtoGg)</f>
        <v>2.1213860947039453</v>
      </c>
      <c r="AG19" s="28">
        <f>IF(('Activity data'!AG6*EF!$H19)*kgtoGg=0,"NO",('Activity data'!AG6*EF!$H19)*kgtoGg)</f>
        <v>2.1273376940690945</v>
      </c>
      <c r="AH19" s="28">
        <f>IF(('Activity data'!AH6*EF!$H19)*kgtoGg=0,"NO",('Activity data'!AH6*EF!$H19)*kgtoGg)</f>
        <v>2.1297234688243512</v>
      </c>
      <c r="AI19" s="28">
        <f>IF(('Activity data'!AI6*EF!$H19)*kgtoGg=0,"NO",('Activity data'!AI6*EF!$H19)*kgtoGg)</f>
        <v>2.1365722587809155</v>
      </c>
      <c r="AJ19" s="28">
        <f>IF(('Activity data'!AJ6*EF!$H19)*kgtoGg=0,"NO",('Activity data'!AJ6*EF!$H19)*kgtoGg)</f>
        <v>2.1445511383598235</v>
      </c>
      <c r="AK19" s="28">
        <f>IF(('Activity data'!AK6*EF!$H19)*kgtoGg=0,"NO",('Activity data'!AK6*EF!$H19)*kgtoGg)</f>
        <v>2.152623126390472</v>
      </c>
      <c r="AL19" s="28">
        <f>IF(('Activity data'!AL6*EF!$H19)*kgtoGg=0,"NO",('Activity data'!AL6*EF!$H19)*kgtoGg)</f>
        <v>2.082260089135608</v>
      </c>
      <c r="AM19" s="28">
        <f>IF(('Activity data'!AM6*EF!$H19)*kgtoGg=0,"NO",('Activity data'!AM6*EF!$H19)*kgtoGg)</f>
        <v>2.0983037855171625</v>
      </c>
      <c r="AN19" s="28">
        <f>IF(('Activity data'!AN6*EF!$H19)*kgtoGg=0,"NO",('Activity data'!AN6*EF!$H19)*kgtoGg)</f>
        <v>2.1140967119392466</v>
      </c>
      <c r="AO19" s="28">
        <f>IF(('Activity data'!AO6*EF!$H19)*kgtoGg=0,"NO",('Activity data'!AO6*EF!$H19)*kgtoGg)</f>
        <v>2.1312363845851996</v>
      </c>
      <c r="AP19" s="28">
        <f>IF(('Activity data'!AP6*EF!$H19)*kgtoGg=0,"NO",('Activity data'!AP6*EF!$H19)*kgtoGg)</f>
        <v>2.1496089942733803</v>
      </c>
      <c r="AQ19" s="28">
        <f>IF(('Activity data'!AQ6*EF!$H19)*kgtoGg=0,"NO",('Activity data'!AQ6*EF!$H19)*kgtoGg)</f>
        <v>2.167715806958852</v>
      </c>
      <c r="AR19" s="28">
        <f>IF(('Activity data'!AR6*EF!$H19)*kgtoGg=0,"NO",('Activity data'!AR6*EF!$H19)*kgtoGg)</f>
        <v>2.1886243982306905</v>
      </c>
      <c r="AS19" s="28">
        <f>IF(('Activity data'!AS6*EF!$H19)*kgtoGg=0,"NO",('Activity data'!AS6*EF!$H19)*kgtoGg)</f>
        <v>2.2102311378530861</v>
      </c>
      <c r="AT19" s="28">
        <f>IF(('Activity data'!AT6*EF!$H19)*kgtoGg=0,"NO",('Activity data'!AT6*EF!$H19)*kgtoGg)</f>
        <v>2.2329759810822689</v>
      </c>
      <c r="AU19" s="28">
        <f>IF(('Activity data'!AU6*EF!$H19)*kgtoGg=0,"NO",('Activity data'!AU6*EF!$H19)*kgtoGg)</f>
        <v>2.2564859173949947</v>
      </c>
      <c r="AV19" s="28">
        <f>IF(('Activity data'!AV6*EF!$H19)*kgtoGg=0,"NO",('Activity data'!AV6*EF!$H19)*kgtoGg)</f>
        <v>2.2761669776642104</v>
      </c>
      <c r="AW19" s="28">
        <f>IF(('Activity data'!AW6*EF!$H19)*kgtoGg=0,"NO",('Activity data'!AW6*EF!$H19)*kgtoGg)</f>
        <v>2.3011235379799713</v>
      </c>
      <c r="AX19" s="28">
        <f>IF(('Activity data'!AX6*EF!$H19)*kgtoGg=0,"NO",('Activity data'!AX6*EF!$H19)*kgtoGg)</f>
        <v>2.3265726154721391</v>
      </c>
      <c r="AY19" s="28">
        <f>IF(('Activity data'!AY6*EF!$H19)*kgtoGg=0,"NO",('Activity data'!AY6*EF!$H19)*kgtoGg)</f>
        <v>2.3526019833133294</v>
      </c>
      <c r="AZ19" s="28">
        <f>IF(('Activity data'!AZ6*EF!$H19)*kgtoGg=0,"NO",('Activity data'!AZ6*EF!$H19)*kgtoGg)</f>
        <v>2.377445090129962</v>
      </c>
      <c r="BA19" s="28">
        <f>IF(('Activity data'!BA6*EF!$H19)*kgtoGg=0,"NO",('Activity data'!BA6*EF!$H19)*kgtoGg)</f>
        <v>2.4037411050022168</v>
      </c>
      <c r="BB19" s="28">
        <f>IF(('Activity data'!BB6*EF!$H19)*kgtoGg=0,"NO",('Activity data'!BB6*EF!$H19)*kgtoGg)</f>
        <v>2.4312639199786168</v>
      </c>
      <c r="BC19" s="28">
        <f>IF(('Activity data'!BC6*EF!$H19)*kgtoGg=0,"NO",('Activity data'!BC6*EF!$H19)*kgtoGg)</f>
        <v>2.4596183277046819</v>
      </c>
      <c r="BD19" s="28">
        <f>IF(('Activity data'!BD6*EF!$H19)*kgtoGg=0,"NO",('Activity data'!BD6*EF!$H19)*kgtoGg)</f>
        <v>2.4874707390423287</v>
      </c>
      <c r="BE19" s="28">
        <f>IF(('Activity data'!BE6*EF!$H19)*kgtoGg=0,"NO",('Activity data'!BE6*EF!$H19)*kgtoGg)</f>
        <v>2.5161731869597221</v>
      </c>
      <c r="BF19" s="28">
        <f>IF(('Activity data'!BF6*EF!$H19)*kgtoGg=0,"NO",('Activity data'!BF6*EF!$H19)*kgtoGg)</f>
        <v>2.5465208978010159</v>
      </c>
      <c r="BG19" s="28">
        <f>IF(('Activity data'!BG6*EF!$H19)*kgtoGg=0,"NO",('Activity data'!BG6*EF!$H19)*kgtoGg)</f>
        <v>2.5781000940278451</v>
      </c>
      <c r="BH19" s="28">
        <f>IF(('Activity data'!BH6*EF!$H19)*kgtoGg=0,"NO",('Activity data'!BH6*EF!$H19)*kgtoGg)</f>
        <v>2.6108076727022036</v>
      </c>
      <c r="BI19" s="28">
        <f>IF(('Activity data'!BI6*EF!$H19)*kgtoGg=0,"NO",('Activity data'!BI6*EF!$H19)*kgtoGg)</f>
        <v>2.64469470676103</v>
      </c>
      <c r="BJ19" s="28">
        <f>IF(('Activity data'!BJ6*EF!$H19)*kgtoGg=0,"NO",('Activity data'!BJ6*EF!$H19)*kgtoGg)</f>
        <v>2.6797710493970128</v>
      </c>
      <c r="BK19" s="28">
        <f>IF(('Activity data'!BK6*EF!$H19)*kgtoGg=0,"NO",('Activity data'!BK6*EF!$H19)*kgtoGg)</f>
        <v>2.7163563953722027</v>
      </c>
      <c r="BL19" s="28">
        <f>IF(('Activity data'!BL6*EF!$H19)*kgtoGg=0,"NO",('Activity data'!BL6*EF!$H19)*kgtoGg)</f>
        <v>2.750506939664294</v>
      </c>
      <c r="BM19" s="28">
        <f>IF(('Activity data'!BM6*EF!$H19)*kgtoGg=0,"NO",('Activity data'!BM6*EF!$H19)*kgtoGg)</f>
        <v>2.7859994055281319</v>
      </c>
      <c r="BN19" s="28">
        <f>IF(('Activity data'!BN6*EF!$H19)*kgtoGg=0,"NO",('Activity data'!BN6*EF!$H19)*kgtoGg)</f>
        <v>2.823129149354255</v>
      </c>
      <c r="BO19" s="28">
        <f>IF(('Activity data'!BO6*EF!$H19)*kgtoGg=0,"NO",('Activity data'!BO6*EF!$H19)*kgtoGg)</f>
        <v>2.8620470429559584</v>
      </c>
      <c r="BP19" s="28">
        <f>IF(('Activity data'!BP6*EF!$H19)*kgtoGg=0,"NO",('Activity data'!BP6*EF!$H19)*kgtoGg)</f>
        <v>2.9036854082125725</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0.43304634303380696</v>
      </c>
      <c r="AE20" s="28">
        <f>IF(('Activity data'!AE7*EF!$H20)*kgtoGg=0,"NO",('Activity data'!AE7*EF!$H20)*kgtoGg)</f>
        <v>0.43619780467874875</v>
      </c>
      <c r="AF20" s="28">
        <f>IF(('Activity data'!AF7*EF!$H20)*kgtoGg=0,"NO",('Activity data'!AF7*EF!$H20)*kgtoGg)</f>
        <v>0.43814729299542277</v>
      </c>
      <c r="AG20" s="28">
        <f>IF(('Activity data'!AG7*EF!$H20)*kgtoGg=0,"NO",('Activity data'!AG7*EF!$H20)*kgtoGg)</f>
        <v>0.43937652569254643</v>
      </c>
      <c r="AH20" s="28">
        <f>IF(('Activity data'!AH7*EF!$H20)*kgtoGg=0,"NO",('Activity data'!AH7*EF!$H20)*kgtoGg)</f>
        <v>0.43986927934701886</v>
      </c>
      <c r="AI20" s="28">
        <f>IF(('Activity data'!AI7*EF!$H20)*kgtoGg=0,"NO",('Activity data'!AI7*EF!$H20)*kgtoGg)</f>
        <v>0.44128381618557666</v>
      </c>
      <c r="AJ20" s="28">
        <f>IF(('Activity data'!AJ7*EF!$H20)*kgtoGg=0,"NO",('Activity data'!AJ7*EF!$H20)*kgtoGg)</f>
        <v>0.44293175971521631</v>
      </c>
      <c r="AK20" s="28">
        <f>IF(('Activity data'!AK7*EF!$H20)*kgtoGg=0,"NO",('Activity data'!AK7*EF!$H20)*kgtoGg)</f>
        <v>0.44459893369808989</v>
      </c>
      <c r="AL20" s="28">
        <f>IF(('Activity data'!AL7*EF!$H20)*kgtoGg=0,"NO",('Activity data'!AL7*EF!$H20)*kgtoGg)</f>
        <v>0.43006627772512929</v>
      </c>
      <c r="AM20" s="28">
        <f>IF(('Activity data'!AM7*EF!$H20)*kgtoGg=0,"NO",('Activity data'!AM7*EF!$H20)*kgtoGg)</f>
        <v>0.4333799141050263</v>
      </c>
      <c r="AN20" s="28">
        <f>IF(('Activity data'!AN7*EF!$H20)*kgtoGg=0,"NO",('Activity data'!AN7*EF!$H20)*kgtoGg)</f>
        <v>0.43664175690563056</v>
      </c>
      <c r="AO20" s="28">
        <f>IF(('Activity data'!AO7*EF!$H20)*kgtoGg=0,"NO",('Activity data'!AO7*EF!$H20)*kgtoGg)</f>
        <v>0.44018175426462158</v>
      </c>
      <c r="AP20" s="28">
        <f>IF(('Activity data'!AP7*EF!$H20)*kgtoGg=0,"NO",('Activity data'!AP7*EF!$H20)*kgtoGg)</f>
        <v>0.44397640023700458</v>
      </c>
      <c r="AQ20" s="28">
        <f>IF(('Activity data'!AQ7*EF!$H20)*kgtoGg=0,"NO",('Activity data'!AQ7*EF!$H20)*kgtoGg)</f>
        <v>0.44771614897143852</v>
      </c>
      <c r="AR20" s="28">
        <f>IF(('Activity data'!AR7*EF!$H20)*kgtoGg=0,"NO",('Activity data'!AR7*EF!$H20)*kgtoGg)</f>
        <v>0.45203457204820613</v>
      </c>
      <c r="AS20" s="28">
        <f>IF(('Activity data'!AS7*EF!$H20)*kgtoGg=0,"NO",('Activity data'!AS7*EF!$H20)*kgtoGg)</f>
        <v>0.45649718943767803</v>
      </c>
      <c r="AT20" s="28">
        <f>IF(('Activity data'!AT7*EF!$H20)*kgtoGg=0,"NO",('Activity data'!AT7*EF!$H20)*kgtoGg)</f>
        <v>0.46119486871225746</v>
      </c>
      <c r="AU20" s="28">
        <f>IF(('Activity data'!AU7*EF!$H20)*kgtoGg=0,"NO",('Activity data'!AU7*EF!$H20)*kgtoGg)</f>
        <v>0.46605056894505881</v>
      </c>
      <c r="AV20" s="28">
        <f>IF(('Activity data'!AV7*EF!$H20)*kgtoGg=0,"NO",('Activity data'!AV7*EF!$H20)*kgtoGg)</f>
        <v>0.47011545996219356</v>
      </c>
      <c r="AW20" s="28">
        <f>IF(('Activity data'!AW7*EF!$H20)*kgtoGg=0,"NO",('Activity data'!AW7*EF!$H20)*kgtoGg)</f>
        <v>0.47526994333140477</v>
      </c>
      <c r="AX20" s="28">
        <f>IF(('Activity data'!AX7*EF!$H20)*kgtoGg=0,"NO",('Activity data'!AX7*EF!$H20)*kgtoGg)</f>
        <v>0.48052615031808271</v>
      </c>
      <c r="AY20" s="28">
        <f>IF(('Activity data'!AY7*EF!$H20)*kgtoGg=0,"NO",('Activity data'!AY7*EF!$H20)*kgtoGg)</f>
        <v>0.48590220943644485</v>
      </c>
      <c r="AZ20" s="28">
        <f>IF(('Activity data'!AZ7*EF!$H20)*kgtoGg=0,"NO",('Activity data'!AZ7*EF!$H20)*kgtoGg)</f>
        <v>0.49103326032269229</v>
      </c>
      <c r="BA20" s="28">
        <f>IF(('Activity data'!BA7*EF!$H20)*kgtoGg=0,"NO",('Activity data'!BA7*EF!$H20)*kgtoGg)</f>
        <v>0.49646439224234112</v>
      </c>
      <c r="BB20" s="28">
        <f>IF(('Activity data'!BB7*EF!$H20)*kgtoGg=0,"NO",('Activity data'!BB7*EF!$H20)*kgtoGg)</f>
        <v>0.50214890526315759</v>
      </c>
      <c r="BC20" s="28">
        <f>IF(('Activity data'!BC7*EF!$H20)*kgtoGg=0,"NO",('Activity data'!BC7*EF!$H20)*kgtoGg)</f>
        <v>0.50800517396439926</v>
      </c>
      <c r="BD20" s="28">
        <f>IF(('Activity data'!BD7*EF!$H20)*kgtoGg=0,"NO",('Activity data'!BD7*EF!$H20)*kgtoGg)</f>
        <v>0.51375776122866512</v>
      </c>
      <c r="BE20" s="28">
        <f>IF(('Activity data'!BE7*EF!$H20)*kgtoGg=0,"NO",('Activity data'!BE7*EF!$H20)*kgtoGg)</f>
        <v>0.51968591352906146</v>
      </c>
      <c r="BF20" s="28">
        <f>IF(('Activity data'!BF7*EF!$H20)*kgtoGg=0,"NO",('Activity data'!BF7*EF!$H20)*kgtoGg)</f>
        <v>0.52595387549360739</v>
      </c>
      <c r="BG20" s="28">
        <f>IF(('Activity data'!BG7*EF!$H20)*kgtoGg=0,"NO",('Activity data'!BG7*EF!$H20)*kgtoGg)</f>
        <v>0.5324761862489662</v>
      </c>
      <c r="BH20" s="28">
        <f>IF(('Activity data'!BH7*EF!$H20)*kgtoGg=0,"NO",('Activity data'!BH7*EF!$H20)*kgtoGg)</f>
        <v>0.53923155109857179</v>
      </c>
      <c r="BI20" s="28">
        <f>IF(('Activity data'!BI7*EF!$H20)*kgtoGg=0,"NO",('Activity data'!BI7*EF!$H20)*kgtoGg)</f>
        <v>0.54623051855554972</v>
      </c>
      <c r="BJ20" s="28">
        <f>IF(('Activity data'!BJ7*EF!$H20)*kgtoGg=0,"NO",('Activity data'!BJ7*EF!$H20)*kgtoGg)</f>
        <v>0.55347512368071006</v>
      </c>
      <c r="BK20" s="28">
        <f>IF(('Activity data'!BK7*EF!$H20)*kgtoGg=0,"NO",('Activity data'!BK7*EF!$H20)*kgtoGg)</f>
        <v>0.5610313956588987</v>
      </c>
      <c r="BL20" s="28">
        <f>IF(('Activity data'!BL7*EF!$H20)*kgtoGg=0,"NO",('Activity data'!BL7*EF!$H20)*kgtoGg)</f>
        <v>0.56808478804855134</v>
      </c>
      <c r="BM20" s="28">
        <f>IF(('Activity data'!BM7*EF!$H20)*kgtoGg=0,"NO",('Activity data'!BM7*EF!$H20)*kgtoGg)</f>
        <v>0.57541533852156346</v>
      </c>
      <c r="BN20" s="28">
        <f>IF(('Activity data'!BN7*EF!$H20)*kgtoGg=0,"NO",('Activity data'!BN7*EF!$H20)*kgtoGg)</f>
        <v>0.58308404945902237</v>
      </c>
      <c r="BO20" s="28">
        <f>IF(('Activity data'!BO7*EF!$H20)*kgtoGg=0,"NO",('Activity data'!BO7*EF!$H20)*kgtoGg)</f>
        <v>0.59112208165563196</v>
      </c>
      <c r="BP20" s="28">
        <f>IF(('Activity data'!BP7*EF!$H20)*kgtoGg=0,"NO",('Activity data'!BP7*EF!$H20)*kgtoGg)</f>
        <v>0.59972199520625147</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9.5392136102007571E-2</v>
      </c>
      <c r="AE21" s="28">
        <f>IF(('Activity data'!AE8*EF!$H21)*kgtoGg=0,"NO",('Activity data'!AE8*EF!$H21)*kgtoGg)</f>
        <v>9.5061852513029385E-2</v>
      </c>
      <c r="AF21" s="28">
        <f>IF(('Activity data'!AF8*EF!$H21)*kgtoGg=0,"NO",('Activity data'!AF8*EF!$H21)*kgtoGg)</f>
        <v>9.3779242687061087E-2</v>
      </c>
      <c r="AG21" s="28">
        <f>IF(('Activity data'!AG8*EF!$H21)*kgtoGg=0,"NO",('Activity data'!AG8*EF!$H21)*kgtoGg)</f>
        <v>9.1925499536999106E-2</v>
      </c>
      <c r="AH21" s="28">
        <f>IF(('Activity data'!AH8*EF!$H21)*kgtoGg=0,"NO",('Activity data'!AH8*EF!$H21)*kgtoGg)</f>
        <v>8.9538197893926003E-2</v>
      </c>
      <c r="AI21" s="28">
        <f>IF(('Activity data'!AI8*EF!$H21)*kgtoGg=0,"NO",('Activity data'!AI8*EF!$H21)*kgtoGg)</f>
        <v>8.7657367297858405E-2</v>
      </c>
      <c r="AJ21" s="28">
        <f>IF(('Activity data'!AJ8*EF!$H21)*kgtoGg=0,"NO",('Activity data'!AJ8*EF!$H21)*kgtoGg)</f>
        <v>8.5883476016111002E-2</v>
      </c>
      <c r="AK21" s="28">
        <f>IF(('Activity data'!AK8*EF!$H21)*kgtoGg=0,"NO",('Activity data'!AK8*EF!$H21)*kgtoGg)</f>
        <v>8.4085299349206388E-2</v>
      </c>
      <c r="AL21" s="28">
        <f>IF(('Activity data'!AL8*EF!$H21)*kgtoGg=0,"NO",('Activity data'!AL8*EF!$H21)*kgtoGg)</f>
        <v>7.3275847393925689E-2</v>
      </c>
      <c r="AM21" s="28">
        <f>IF(('Activity data'!AM8*EF!$H21)*kgtoGg=0,"NO",('Activity data'!AM8*EF!$H21)*kgtoGg)</f>
        <v>7.3675218854449859E-2</v>
      </c>
      <c r="AN21" s="28">
        <f>IF(('Activity data'!AN8*EF!$H21)*kgtoGg=0,"NO",('Activity data'!AN8*EF!$H21)*kgtoGg)</f>
        <v>7.4073742778029555E-2</v>
      </c>
      <c r="AO21" s="28">
        <f>IF(('Activity data'!AO8*EF!$H21)*kgtoGg=0,"NO",('Activity data'!AO8*EF!$H21)*kgtoGg)</f>
        <v>7.4649444366808024E-2</v>
      </c>
      <c r="AP21" s="28">
        <f>IF(('Activity data'!AP8*EF!$H21)*kgtoGg=0,"NO",('Activity data'!AP8*EF!$H21)*kgtoGg)</f>
        <v>7.5329116420036979E-2</v>
      </c>
      <c r="AQ21" s="28">
        <f>IF(('Activity data'!AQ8*EF!$H21)*kgtoGg=0,"NO",('Activity data'!AQ8*EF!$H21)*kgtoGg)</f>
        <v>7.5950235617058354E-2</v>
      </c>
      <c r="AR21" s="28">
        <f>IF(('Activity data'!AR8*EF!$H21)*kgtoGg=0,"NO",('Activity data'!AR8*EF!$H21)*kgtoGg)</f>
        <v>7.6837744213858292E-2</v>
      </c>
      <c r="AS21" s="28">
        <f>IF(('Activity data'!AS8*EF!$H21)*kgtoGg=0,"NO",('Activity data'!AS8*EF!$H21)*kgtoGg)</f>
        <v>7.7763827077089148E-2</v>
      </c>
      <c r="AT21" s="28">
        <f>IF(('Activity data'!AT8*EF!$H21)*kgtoGg=0,"NO",('Activity data'!AT8*EF!$H21)*kgtoGg)</f>
        <v>7.8772190844198287E-2</v>
      </c>
      <c r="AU21" s="28">
        <f>IF(('Activity data'!AU8*EF!$H21)*kgtoGg=0,"NO",('Activity data'!AU8*EF!$H21)*kgtoGg)</f>
        <v>7.9815980041805068E-2</v>
      </c>
      <c r="AV21" s="28">
        <f>IF(('Activity data'!AV8*EF!$H21)*kgtoGg=0,"NO",('Activity data'!AV8*EF!$H21)*kgtoGg)</f>
        <v>8.0439837684471077E-2</v>
      </c>
      <c r="AW21" s="28">
        <f>IF(('Activity data'!AW8*EF!$H21)*kgtoGg=0,"NO",('Activity data'!AW8*EF!$H21)*kgtoGg)</f>
        <v>8.086341249496036E-2</v>
      </c>
      <c r="AX21" s="28">
        <f>IF(('Activity data'!AX8*EF!$H21)*kgtoGg=0,"NO",('Activity data'!AX8*EF!$H21)*kgtoGg)</f>
        <v>8.1261564693692223E-2</v>
      </c>
      <c r="AY21" s="28">
        <f>IF(('Activity data'!AY8*EF!$H21)*kgtoGg=0,"NO",('Activity data'!AY8*EF!$H21)*kgtoGg)</f>
        <v>8.164103854142668E-2</v>
      </c>
      <c r="AZ21" s="28">
        <f>IF(('Activity data'!AZ8*EF!$H21)*kgtoGg=0,"NO",('Activity data'!AZ8*EF!$H21)*kgtoGg)</f>
        <v>8.1839100598346787E-2</v>
      </c>
      <c r="BA21" s="28">
        <f>IF(('Activity data'!BA8*EF!$H21)*kgtoGg=0,"NO",('Activity data'!BA8*EF!$H21)*kgtoGg)</f>
        <v>8.2097084534920678E-2</v>
      </c>
      <c r="BB21" s="28">
        <f>IF(('Activity data'!BB8*EF!$H21)*kgtoGg=0,"NO",('Activity data'!BB8*EF!$H21)*kgtoGg)</f>
        <v>8.238791919043234E-2</v>
      </c>
      <c r="BC21" s="28">
        <f>IF(('Activity data'!BC8*EF!$H21)*kgtoGg=0,"NO",('Activity data'!BC8*EF!$H21)*kgtoGg)</f>
        <v>8.2672325489506884E-2</v>
      </c>
      <c r="BD21" s="28">
        <f>IF(('Activity data'!BD8*EF!$H21)*kgtoGg=0,"NO",('Activity data'!BD8*EF!$H21)*kgtoGg)</f>
        <v>8.2837585139675707E-2</v>
      </c>
      <c r="BE21" s="28">
        <f>IF(('Activity data'!BE8*EF!$H21)*kgtoGg=0,"NO",('Activity data'!BE8*EF!$H21)*kgtoGg)</f>
        <v>8.2994354909040974E-2</v>
      </c>
      <c r="BF21" s="28">
        <f>IF(('Activity data'!BF8*EF!$H21)*kgtoGg=0,"NO",('Activity data'!BF8*EF!$H21)*kgtoGg)</f>
        <v>8.3200684119978593E-2</v>
      </c>
      <c r="BG21" s="28">
        <f>IF(('Activity data'!BG8*EF!$H21)*kgtoGg=0,"NO",('Activity data'!BG8*EF!$H21)*kgtoGg)</f>
        <v>8.3842352371063786E-2</v>
      </c>
      <c r="BH21" s="28">
        <f>IF(('Activity data'!BH8*EF!$H21)*kgtoGg=0,"NO",('Activity data'!BH8*EF!$H21)*kgtoGg)</f>
        <v>8.4500177834137019E-2</v>
      </c>
      <c r="BI21" s="28">
        <f>IF(('Activity data'!BI8*EF!$H21)*kgtoGg=0,"NO",('Activity data'!BI8*EF!$H21)*kgtoGg)</f>
        <v>8.5173770253753653E-2</v>
      </c>
      <c r="BJ21" s="28">
        <f>IF(('Activity data'!BJ8*EF!$H21)*kgtoGg=0,"NO",('Activity data'!BJ8*EF!$H21)*kgtoGg)</f>
        <v>8.585946545968548E-2</v>
      </c>
      <c r="BK21" s="28">
        <f>IF(('Activity data'!BK8*EF!$H21)*kgtoGg=0,"NO",('Activity data'!BK8*EF!$H21)*kgtoGg)</f>
        <v>8.6575354287117601E-2</v>
      </c>
      <c r="BL21" s="28">
        <f>IF(('Activity data'!BL8*EF!$H21)*kgtoGg=0,"NO",('Activity data'!BL8*EF!$H21)*kgtoGg)</f>
        <v>8.7045323024144278E-2</v>
      </c>
      <c r="BM21" s="28">
        <f>IF(('Activity data'!BM8*EF!$H21)*kgtoGg=0,"NO",('Activity data'!BM8*EF!$H21)*kgtoGg)</f>
        <v>8.7534591557769256E-2</v>
      </c>
      <c r="BN21" s="28">
        <f>IF(('Activity data'!BN8*EF!$H21)*kgtoGg=0,"NO",('Activity data'!BN8*EF!$H21)*kgtoGg)</f>
        <v>8.8057564901337343E-2</v>
      </c>
      <c r="BO21" s="28">
        <f>IF(('Activity data'!BO8*EF!$H21)*kgtoGg=0,"NO",('Activity data'!BO8*EF!$H21)*kgtoGg)</f>
        <v>8.8617904927912952E-2</v>
      </c>
      <c r="BP21" s="28">
        <f>IF(('Activity data'!BP8*EF!$H21)*kgtoGg=0,"NO",('Activity data'!BP8*EF!$H21)*kgtoGg)</f>
        <v>8.9267393104621021E-2</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7.0071790372662743E-2</v>
      </c>
      <c r="AE22" s="28">
        <f>IF(('Activity data'!AE9*EF!$H22)*kgtoGg=0,"NO",('Activity data'!AE9*EF!$H22)*kgtoGg)</f>
        <v>6.9829175379895816E-2</v>
      </c>
      <c r="AF22" s="28">
        <f>IF(('Activity data'!AF9*EF!$H22)*kgtoGg=0,"NO",('Activity data'!AF9*EF!$H22)*kgtoGg)</f>
        <v>6.8887014206787597E-2</v>
      </c>
      <c r="AG22" s="28">
        <f>IF(('Activity data'!AG9*EF!$H22)*kgtoGg=0,"NO",('Activity data'!AG9*EF!$H22)*kgtoGg)</f>
        <v>6.7525318088807809E-2</v>
      </c>
      <c r="AH22" s="28">
        <f>IF(('Activity data'!AH9*EF!$H22)*kgtoGg=0,"NO",('Activity data'!AH9*EF!$H22)*kgtoGg)</f>
        <v>6.5771688207715215E-2</v>
      </c>
      <c r="AI22" s="28">
        <f>IF(('Activity data'!AI9*EF!$H22)*kgtoGg=0,"NO",('Activity data'!AI9*EF!$H22)*kgtoGg)</f>
        <v>6.4390094581242605E-2</v>
      </c>
      <c r="AJ22" s="28">
        <f>IF(('Activity data'!AJ9*EF!$H22)*kgtoGg=0,"NO",('Activity data'!AJ9*EF!$H22)*kgtoGg)</f>
        <v>6.3087054906089748E-2</v>
      </c>
      <c r="AK22" s="28">
        <f>IF(('Activity data'!AK9*EF!$H22)*kgtoGg=0,"NO",('Activity data'!AK9*EF!$H22)*kgtoGg)</f>
        <v>6.1766176020207453E-2</v>
      </c>
      <c r="AL22" s="28">
        <f>IF(('Activity data'!AL9*EF!$H22)*kgtoGg=0,"NO",('Activity data'!AL9*EF!$H22)*kgtoGg)</f>
        <v>5.3825923475240504E-2</v>
      </c>
      <c r="AM22" s="28">
        <f>IF(('Activity data'!AM9*EF!$H22)*kgtoGg=0,"NO",('Activity data'!AM9*EF!$H22)*kgtoGg)</f>
        <v>5.4119288048110004E-2</v>
      </c>
      <c r="AN22" s="28">
        <f>IF(('Activity data'!AN9*EF!$H22)*kgtoGg=0,"NO",('Activity data'!AN9*EF!$H22)*kgtoGg)</f>
        <v>5.4412030049418206E-2</v>
      </c>
      <c r="AO22" s="28">
        <f>IF(('Activity data'!AO9*EF!$H22)*kgtoGg=0,"NO",('Activity data'!AO9*EF!$H22)*kgtoGg)</f>
        <v>5.4834920684794654E-2</v>
      </c>
      <c r="AP22" s="28">
        <f>IF(('Activity data'!AP9*EF!$H22)*kgtoGg=0,"NO",('Activity data'!AP9*EF!$H22)*kgtoGg)</f>
        <v>5.5334184456234767E-2</v>
      </c>
      <c r="AQ22" s="28">
        <f>IF(('Activity data'!AQ9*EF!$H22)*kgtoGg=0,"NO",('Activity data'!AQ9*EF!$H22)*kgtoGg)</f>
        <v>5.5790437308394163E-2</v>
      </c>
      <c r="AR22" s="28">
        <f>IF(('Activity data'!AR9*EF!$H22)*kgtoGg=0,"NO",('Activity data'!AR9*EF!$H22)*kgtoGg)</f>
        <v>5.6442370674079569E-2</v>
      </c>
      <c r="AS22" s="28">
        <f>IF(('Activity data'!AS9*EF!$H22)*kgtoGg=0,"NO",('Activity data'!AS9*EF!$H22)*kgtoGg)</f>
        <v>5.7122639372440991E-2</v>
      </c>
      <c r="AT22" s="28">
        <f>IF(('Activity data'!AT9*EF!$H22)*kgtoGg=0,"NO",('Activity data'!AT9*EF!$H22)*kgtoGg)</f>
        <v>5.7863348799816652E-2</v>
      </c>
      <c r="AU22" s="28">
        <f>IF(('Activity data'!AU9*EF!$H22)*kgtoGg=0,"NO",('Activity data'!AU9*EF!$H22)*kgtoGg)</f>
        <v>5.8630080533025146E-2</v>
      </c>
      <c r="AV22" s="28">
        <f>IF(('Activity data'!AV9*EF!$H22)*kgtoGg=0,"NO",('Activity data'!AV9*EF!$H22)*kgtoGg)</f>
        <v>5.9088344953401789E-2</v>
      </c>
      <c r="AW22" s="28">
        <f>IF(('Activity data'!AW9*EF!$H22)*kgtoGg=0,"NO",('Activity data'!AW9*EF!$H22)*kgtoGg)</f>
        <v>5.9399488476763129E-2</v>
      </c>
      <c r="AX22" s="28">
        <f>IF(('Activity data'!AX9*EF!$H22)*kgtoGg=0,"NO",('Activity data'!AX9*EF!$H22)*kgtoGg)</f>
        <v>5.9691957421751637E-2</v>
      </c>
      <c r="AY22" s="28">
        <f>IF(('Activity data'!AY9*EF!$H22)*kgtoGg=0,"NO",('Activity data'!AY9*EF!$H22)*kgtoGg)</f>
        <v>5.9970705890932799E-2</v>
      </c>
      <c r="AZ22" s="28">
        <f>IF(('Activity data'!AZ9*EF!$H22)*kgtoGg=0,"NO",('Activity data'!AZ9*EF!$H22)*kgtoGg)</f>
        <v>6.0116195482637136E-2</v>
      </c>
      <c r="BA22" s="28">
        <f>IF(('Activity data'!BA9*EF!$H22)*kgtoGg=0,"NO",('Activity data'!BA9*EF!$H22)*kgtoGg)</f>
        <v>6.0305701631275944E-2</v>
      </c>
      <c r="BB22" s="28">
        <f>IF(('Activity data'!BB9*EF!$H22)*kgtoGg=0,"NO",('Activity data'!BB9*EF!$H22)*kgtoGg)</f>
        <v>6.0519338790971419E-2</v>
      </c>
      <c r="BC22" s="28">
        <f>IF(('Activity data'!BC9*EF!$H22)*kgtoGg=0,"NO",('Activity data'!BC9*EF!$H22)*kgtoGg)</f>
        <v>6.0728253900578635E-2</v>
      </c>
      <c r="BD22" s="28">
        <f>IF(('Activity data'!BD9*EF!$H22)*kgtoGg=0,"NO",('Activity data'!BD9*EF!$H22)*kgtoGg)</f>
        <v>6.084964796970093E-2</v>
      </c>
      <c r="BE22" s="28">
        <f>IF(('Activity data'!BE9*EF!$H22)*kgtoGg=0,"NO",('Activity data'!BE9*EF!$H22)*kgtoGg)</f>
        <v>6.0964805663664141E-2</v>
      </c>
      <c r="BF22" s="28">
        <f>IF(('Activity data'!BF9*EF!$H22)*kgtoGg=0,"NO",('Activity data'!BF9*EF!$H22)*kgtoGg)</f>
        <v>6.1116368023072035E-2</v>
      </c>
      <c r="BG22" s="28">
        <f>IF(('Activity data'!BG9*EF!$H22)*kgtoGg=0,"NO",('Activity data'!BG9*EF!$H22)*kgtoGg)</f>
        <v>6.1587715505329411E-2</v>
      </c>
      <c r="BH22" s="28">
        <f>IF(('Activity data'!BH9*EF!$H22)*kgtoGg=0,"NO",('Activity data'!BH9*EF!$H22)*kgtoGg)</f>
        <v>6.2070931521175571E-2</v>
      </c>
      <c r="BI22" s="28">
        <f>IF(('Activity data'!BI9*EF!$H22)*kgtoGg=0,"NO",('Activity data'!BI9*EF!$H22)*kgtoGg)</f>
        <v>6.2565729402350168E-2</v>
      </c>
      <c r="BJ22" s="28">
        <f>IF(('Activity data'!BJ9*EF!$H22)*kgtoGg=0,"NO",('Activity data'!BJ9*EF!$H22)*kgtoGg)</f>
        <v>6.3069417575117512E-2</v>
      </c>
      <c r="BK22" s="28">
        <f>IF(('Activity data'!BK9*EF!$H22)*kgtoGg=0,"NO",('Activity data'!BK9*EF!$H22)*kgtoGg)</f>
        <v>6.3595284946326325E-2</v>
      </c>
      <c r="BL22" s="28">
        <f>IF(('Activity data'!BL9*EF!$H22)*kgtoGg=0,"NO",('Activity data'!BL9*EF!$H22)*kgtoGg)</f>
        <v>6.3940507856393269E-2</v>
      </c>
      <c r="BM22" s="28">
        <f>IF(('Activity data'!BM9*EF!$H22)*kgtoGg=0,"NO",('Activity data'!BM9*EF!$H22)*kgtoGg)</f>
        <v>6.4299907734884823E-2</v>
      </c>
      <c r="BN22" s="28">
        <f>IF(('Activity data'!BN9*EF!$H22)*kgtoGg=0,"NO",('Activity data'!BN9*EF!$H22)*kgtoGg)</f>
        <v>6.4684066010382554E-2</v>
      </c>
      <c r="BO22" s="28">
        <f>IF(('Activity data'!BO9*EF!$H22)*kgtoGg=0,"NO",('Activity data'!BO9*EF!$H22)*kgtoGg)</f>
        <v>6.5095672569204469E-2</v>
      </c>
      <c r="BP22" s="28">
        <f>IF(('Activity data'!BP9*EF!$H22)*kgtoGg=0,"NO",('Activity data'!BP9*EF!$H22)*kgtoGg)</f>
        <v>6.5572764300530662E-2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0.47262750384519336</v>
      </c>
      <c r="AE23" s="28">
        <f>IF(('Activity data'!AE10*EF!$H23)*kgtoGg=0,"NO",('Activity data'!AE10*EF!$H23)*kgtoGg)</f>
        <v>0.49105735198937583</v>
      </c>
      <c r="AF23" s="28">
        <f>IF(('Activity data'!AF10*EF!$H23)*kgtoGg=0,"NO",('Activity data'!AF10*EF!$H23)*kgtoGg)</f>
        <v>0.50479363621481876</v>
      </c>
      <c r="AG23" s="28">
        <f>IF(('Activity data'!AG10*EF!$H23)*kgtoGg=0,"NO",('Activity data'!AG10*EF!$H23)*kgtoGg)</f>
        <v>0.51537880400166436</v>
      </c>
      <c r="AH23" s="28">
        <f>IF(('Activity data'!AH10*EF!$H23)*kgtoGg=0,"NO",('Activity data'!AH10*EF!$H23)*kgtoGg)</f>
        <v>0.52266056147925966</v>
      </c>
      <c r="AI23" s="28">
        <f>IF(('Activity data'!AI10*EF!$H23)*kgtoGg=0,"NO",('Activity data'!AI10*EF!$H23)*kgtoGg)</f>
        <v>0.53258519275957172</v>
      </c>
      <c r="AJ23" s="28">
        <f>IF(('Activity data'!AJ10*EF!$H23)*kgtoGg=0,"NO",('Activity data'!AJ10*EF!$H23)*kgtoGg)</f>
        <v>0.54299485833181427</v>
      </c>
      <c r="AK23" s="28">
        <f>IF(('Activity data'!AK10*EF!$H23)*kgtoGg=0,"NO",('Activity data'!AK10*EF!$H23)*kgtoGg)</f>
        <v>0.55311164178072736</v>
      </c>
      <c r="AL23" s="28">
        <f>IF(('Activity data'!AL10*EF!$H23)*kgtoGg=0,"NO",('Activity data'!AL10*EF!$H23)*kgtoGg)</f>
        <v>0.50142301139048129</v>
      </c>
      <c r="AM23" s="28">
        <f>IF(('Activity data'!AM10*EF!$H23)*kgtoGg=0,"NO",('Activity data'!AM10*EF!$H23)*kgtoGg)</f>
        <v>0.51623669018841911</v>
      </c>
      <c r="AN23" s="28">
        <f>IF(('Activity data'!AN10*EF!$H23)*kgtoGg=0,"NO",('Activity data'!AN10*EF!$H23)*kgtoGg)</f>
        <v>0.5312956559709997</v>
      </c>
      <c r="AO23" s="28">
        <f>IF(('Activity data'!AO10*EF!$H23)*kgtoGg=0,"NO",('Activity data'!AO10*EF!$H23)*kgtoGg)</f>
        <v>0.5479182241618793</v>
      </c>
      <c r="AP23" s="28">
        <f>IF(('Activity data'!AP10*EF!$H23)*kgtoGg=0,"NO",('Activity data'!AP10*EF!$H23)*kgtoGg)</f>
        <v>0.56565647407718345</v>
      </c>
      <c r="AQ23" s="28">
        <f>IF(('Activity data'!AQ10*EF!$H23)*kgtoGg=0,"NO",('Activity data'!AQ10*EF!$H23)*kgtoGg)</f>
        <v>0.58332835578124109</v>
      </c>
      <c r="AR23" s="28">
        <f>IF(('Activity data'!AR10*EF!$H23)*kgtoGg=0,"NO",('Activity data'!AR10*EF!$H23)*kgtoGg)</f>
        <v>0.60346889867382458</v>
      </c>
      <c r="AS23" s="28">
        <f>IF(('Activity data'!AS10*EF!$H23)*kgtoGg=0,"NO",('Activity data'!AS10*EF!$H23)*kgtoGg)</f>
        <v>0.62440242922172484</v>
      </c>
      <c r="AT23" s="28">
        <f>IF(('Activity data'!AT10*EF!$H23)*kgtoGg=0,"NO",('Activity data'!AT10*EF!$H23)*kgtoGg)</f>
        <v>0.64652348556281125</v>
      </c>
      <c r="AU23" s="28">
        <f>IF(('Activity data'!AU10*EF!$H23)*kgtoGg=0,"NO",('Activity data'!AU10*EF!$H23)*kgtoGg)</f>
        <v>0.66949940933884278</v>
      </c>
      <c r="AV23" s="28">
        <f>IF(('Activity data'!AV10*EF!$H23)*kgtoGg=0,"NO",('Activity data'!AV10*EF!$H23)*kgtoGg)</f>
        <v>0.68946353007019112</v>
      </c>
      <c r="AW23" s="28">
        <f>IF(('Activity data'!AW10*EF!$H23)*kgtoGg=0,"NO",('Activity data'!AW10*EF!$H23)*kgtoGg)</f>
        <v>0.71599809464865627</v>
      </c>
      <c r="AX23" s="28">
        <f>IF(('Activity data'!AX10*EF!$H23)*kgtoGg=0,"NO",('Activity data'!AX10*EF!$H23)*kgtoGg)</f>
        <v>0.74334737706530485</v>
      </c>
      <c r="AY23" s="28">
        <f>IF(('Activity data'!AY10*EF!$H23)*kgtoGg=0,"NO",('Activity data'!AY10*EF!$H23)*kgtoGg)</f>
        <v>0.77161035286748247</v>
      </c>
      <c r="AZ23" s="28">
        <f>IF(('Activity data'!AZ10*EF!$H23)*kgtoGg=0,"NO",('Activity data'!AZ10*EF!$H23)*kgtoGg)</f>
        <v>0.79924169077411922</v>
      </c>
      <c r="BA23" s="28">
        <f>IF(('Activity data'!BA10*EF!$H23)*kgtoGg=0,"NO",('Activity data'!BA10*EF!$H23)*kgtoGg)</f>
        <v>0.82856460398590626</v>
      </c>
      <c r="BB23" s="28">
        <f>IF(('Activity data'!BB10*EF!$H23)*kgtoGg=0,"NO",('Activity data'!BB10*EF!$H23)*kgtoGg)</f>
        <v>0.85942080647150376</v>
      </c>
      <c r="BC23" s="28">
        <f>IF(('Activity data'!BC10*EF!$H23)*kgtoGg=0,"NO",('Activity data'!BC10*EF!$H23)*kgtoGg)</f>
        <v>0.89149159850458881</v>
      </c>
      <c r="BD23" s="28">
        <f>IF(('Activity data'!BD10*EF!$H23)*kgtoGg=0,"NO",('Activity data'!BD10*EF!$H23)*kgtoGg)</f>
        <v>0.92358999471759207</v>
      </c>
      <c r="BE23" s="28">
        <f>IF(('Activity data'!BE10*EF!$H23)*kgtoGg=0,"NO",('Activity data'!BE10*EF!$H23)*kgtoGg)</f>
        <v>0.95693823202003725</v>
      </c>
      <c r="BF23" s="28">
        <f>IF(('Activity data'!BF10*EF!$H23)*kgtoGg=0,"NO",('Activity data'!BF10*EF!$H23)*kgtoGg)</f>
        <v>0.99230187032114425</v>
      </c>
      <c r="BG23" s="28">
        <f>IF(('Activity data'!BG10*EF!$H23)*kgtoGg=0,"NO",('Activity data'!BG10*EF!$H23)*kgtoGg)</f>
        <v>1.0280603339497705</v>
      </c>
      <c r="BH23" s="28">
        <f>IF(('Activity data'!BH10*EF!$H23)*kgtoGg=0,"NO",('Activity data'!BH10*EF!$H23)*kgtoGg)</f>
        <v>1.0653502981340166</v>
      </c>
      <c r="BI23" s="28">
        <f>IF(('Activity data'!BI10*EF!$H23)*kgtoGg=0,"NO",('Activity data'!BI10*EF!$H23)*kgtoGg)</f>
        <v>1.1042492930587464</v>
      </c>
      <c r="BJ23" s="28">
        <f>IF(('Activity data'!BJ10*EF!$H23)*kgtoGg=0,"NO",('Activity data'!BJ10*EF!$H23)*kgtoGg)</f>
        <v>1.1447958757403915</v>
      </c>
      <c r="BK23" s="28">
        <f>IF(('Activity data'!BK10*EF!$H23)*kgtoGg=0,"NO",('Activity data'!BK10*EF!$H23)*kgtoGg)</f>
        <v>1.1873270364430706</v>
      </c>
      <c r="BL23" s="28">
        <f>IF(('Activity data'!BL10*EF!$H23)*kgtoGg=0,"NO",('Activity data'!BL10*EF!$H23)*kgtoGg)</f>
        <v>1.2280633921965363</v>
      </c>
      <c r="BM23" s="28">
        <f>IF(('Activity data'!BM10*EF!$H23)*kgtoGg=0,"NO",('Activity data'!BM10*EF!$H23)*kgtoGg)</f>
        <v>1.2706411928992507</v>
      </c>
      <c r="BN23" s="28">
        <f>IF(('Activity data'!BN10*EF!$H23)*kgtoGg=0,"NO",('Activity data'!BN10*EF!$H23)*kgtoGg)</f>
        <v>1.3153824104901317</v>
      </c>
      <c r="BO23" s="28">
        <f>IF(('Activity data'!BO10*EF!$H23)*kgtoGg=0,"NO",('Activity data'!BO10*EF!$H23)*kgtoGg)</f>
        <v>1.3624764405280885</v>
      </c>
      <c r="BP23" s="28">
        <f>IF(('Activity data'!BP10*EF!$H23)*kgtoGg=0,"NO",('Activity data'!BP10*EF!$H23)*kgtoGg)</f>
        <v>1.4128903872961176</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3.6053085843856469E-2</v>
      </c>
      <c r="AE24" s="28">
        <f>IF(('Activity data'!AE11*EF!$H24)*kgtoGg=0,"NO",('Activity data'!AE11*EF!$H24)*kgtoGg)</f>
        <v>3.6073358150090384E-2</v>
      </c>
      <c r="AF24" s="28">
        <f>IF(('Activity data'!AF11*EF!$H24)*kgtoGg=0,"NO",('Activity data'!AF11*EF!$H24)*kgtoGg)</f>
        <v>3.6117563929945216E-2</v>
      </c>
      <c r="AG24" s="28">
        <f>IF(('Activity data'!AG11*EF!$H24)*kgtoGg=0,"NO",('Activity data'!AG11*EF!$H24)*kgtoGg)</f>
        <v>3.6184849824874681E-2</v>
      </c>
      <c r="AH24" s="28">
        <f>IF(('Activity data'!AH11*EF!$H24)*kgtoGg=0,"NO",('Activity data'!AH11*EF!$H24)*kgtoGg)</f>
        <v>3.6273997753695122E-2</v>
      </c>
      <c r="AI24" s="28">
        <f>IF(('Activity data'!AI11*EF!$H24)*kgtoGg=0,"NO",('Activity data'!AI11*EF!$H24)*kgtoGg)</f>
        <v>3.6386363431847348E-2</v>
      </c>
      <c r="AJ24" s="28">
        <f>IF(('Activity data'!AJ11*EF!$H24)*kgtoGg=0,"NO",('Activity data'!AJ11*EF!$H24)*kgtoGg)</f>
        <v>3.6511425028921414E-2</v>
      </c>
      <c r="AK24" s="28">
        <f>IF(('Activity data'!AK11*EF!$H24)*kgtoGg=0,"NO",('Activity data'!AK11*EF!$H24)*kgtoGg)</f>
        <v>3.6649076549248677E-2</v>
      </c>
      <c r="AL24" s="28">
        <f>IF(('Activity data'!AL11*EF!$H24)*kgtoGg=0,"NO",('Activity data'!AL11*EF!$H24)*kgtoGg)</f>
        <v>3.6776226102440003E-2</v>
      </c>
      <c r="AM24" s="28">
        <f>IF(('Activity data'!AM11*EF!$H24)*kgtoGg=0,"NO",('Activity data'!AM11*EF!$H24)*kgtoGg)</f>
        <v>3.6871597824297282E-2</v>
      </c>
      <c r="AN24" s="28">
        <f>IF(('Activity data'!AN11*EF!$H24)*kgtoGg=0,"NO",('Activity data'!AN11*EF!$H24)*kgtoGg)</f>
        <v>3.6954279146812472E-2</v>
      </c>
      <c r="AO24" s="28">
        <f>IF(('Activity data'!AO11*EF!$H24)*kgtoGg=0,"NO",('Activity data'!AO11*EF!$H24)*kgtoGg)</f>
        <v>3.7023757382260478E-2</v>
      </c>
      <c r="AP24" s="28">
        <f>IF(('Activity data'!AP11*EF!$H24)*kgtoGg=0,"NO",('Activity data'!AP11*EF!$H24)*kgtoGg)</f>
        <v>3.7093520072412199E-2</v>
      </c>
      <c r="AQ24" s="28">
        <f>IF(('Activity data'!AQ11*EF!$H24)*kgtoGg=0,"NO",('Activity data'!AQ11*EF!$H24)*kgtoGg)</f>
        <v>3.716257855409006E-2</v>
      </c>
      <c r="AR24" s="28">
        <f>IF(('Activity data'!AR11*EF!$H24)*kgtoGg=0,"NO",('Activity data'!AR11*EF!$H24)*kgtoGg)</f>
        <v>3.7231290375753512E-2</v>
      </c>
      <c r="AS24" s="28">
        <f>IF(('Activity data'!AS11*EF!$H24)*kgtoGg=0,"NO",('Activity data'!AS11*EF!$H24)*kgtoGg)</f>
        <v>3.7298582318867977E-2</v>
      </c>
      <c r="AT24" s="28">
        <f>IF(('Activity data'!AT11*EF!$H24)*kgtoGg=0,"NO",('Activity data'!AT11*EF!$H24)*kgtoGg)</f>
        <v>3.7364141236449447E-2</v>
      </c>
      <c r="AU24" s="28">
        <f>IF(('Activity data'!AU11*EF!$H24)*kgtoGg=0,"NO",('Activity data'!AU11*EF!$H24)*kgtoGg)</f>
        <v>3.7429212492232494E-2</v>
      </c>
      <c r="AV24" s="28">
        <f>IF(('Activity data'!AV11*EF!$H24)*kgtoGg=0,"NO",('Activity data'!AV11*EF!$H24)*kgtoGg)</f>
        <v>3.7492137710111735E-2</v>
      </c>
      <c r="AW24" s="28">
        <f>IF(('Activity data'!AW11*EF!$H24)*kgtoGg=0,"NO",('Activity data'!AW11*EF!$H24)*kgtoGg)</f>
        <v>3.7555176972155019E-2</v>
      </c>
      <c r="AX24" s="28">
        <f>IF(('Activity data'!AX11*EF!$H24)*kgtoGg=0,"NO",('Activity data'!AX11*EF!$H24)*kgtoGg)</f>
        <v>3.7616664470044095E-2</v>
      </c>
      <c r="AY24" s="28">
        <f>IF(('Activity data'!AY11*EF!$H24)*kgtoGg=0,"NO",('Activity data'!AY11*EF!$H24)*kgtoGg)</f>
        <v>3.7676339060993456E-2</v>
      </c>
      <c r="AZ24" s="28">
        <f>IF(('Activity data'!AZ11*EF!$H24)*kgtoGg=0,"NO",('Activity data'!AZ11*EF!$H24)*kgtoGg)</f>
        <v>3.7733931805823427E-2</v>
      </c>
      <c r="BA24" s="28">
        <f>IF(('Activity data'!BA11*EF!$H24)*kgtoGg=0,"NO",('Activity data'!BA11*EF!$H24)*kgtoGg)</f>
        <v>3.7789946875066038E-2</v>
      </c>
      <c r="BB24" s="28">
        <f>IF(('Activity data'!BB11*EF!$H24)*kgtoGg=0,"NO",('Activity data'!BB11*EF!$H24)*kgtoGg)</f>
        <v>3.7844089196189847E-2</v>
      </c>
      <c r="BC24" s="28">
        <f>IF(('Activity data'!BC11*EF!$H24)*kgtoGg=0,"NO",('Activity data'!BC11*EF!$H24)*kgtoGg)</f>
        <v>3.7896029365130583E-2</v>
      </c>
      <c r="BD24" s="28">
        <f>IF(('Activity data'!BD11*EF!$H24)*kgtoGg=0,"NO",('Activity data'!BD11*EF!$H24)*kgtoGg)</f>
        <v>3.7945184359968881E-2</v>
      </c>
      <c r="BE24" s="28">
        <f>IF(('Activity data'!BE11*EF!$H24)*kgtoGg=0,"NO",('Activity data'!BE11*EF!$H24)*kgtoGg)</f>
        <v>3.7992275029831407E-2</v>
      </c>
      <c r="BF24" s="28">
        <f>IF(('Activity data'!BF11*EF!$H24)*kgtoGg=0,"NO",('Activity data'!BF11*EF!$H24)*kgtoGg)</f>
        <v>3.8037350099216681E-2</v>
      </c>
      <c r="BG24" s="28">
        <f>IF(('Activity data'!BG11*EF!$H24)*kgtoGg=0,"NO",('Activity data'!BG11*EF!$H24)*kgtoGg)</f>
        <v>3.8080125019940431E-2</v>
      </c>
      <c r="BH24" s="28">
        <f>IF(('Activity data'!BH11*EF!$H24)*kgtoGg=0,"NO",('Activity data'!BH11*EF!$H24)*kgtoGg)</f>
        <v>3.8120412621834458E-2</v>
      </c>
      <c r="BI24" s="28">
        <f>IF(('Activity data'!BI11*EF!$H24)*kgtoGg=0,"NO",('Activity data'!BI11*EF!$H24)*kgtoGg)</f>
        <v>3.8158078125594387E-2</v>
      </c>
      <c r="BJ24" s="28">
        <f>IF(('Activity data'!BJ11*EF!$H24)*kgtoGg=0,"NO",('Activity data'!BJ11*EF!$H24)*kgtoGg)</f>
        <v>3.8193004868105028E-2</v>
      </c>
      <c r="BK24" s="28">
        <f>IF(('Activity data'!BK11*EF!$H24)*kgtoGg=0,"NO",('Activity data'!BK11*EF!$H24)*kgtoGg)</f>
        <v>3.8225150307212859E-2</v>
      </c>
      <c r="BL24" s="28">
        <f>IF(('Activity data'!BL11*EF!$H24)*kgtoGg=0,"NO",('Activity data'!BL11*EF!$H24)*kgtoGg)</f>
        <v>3.8253271003453077E-2</v>
      </c>
      <c r="BM24" s="28">
        <f>IF(('Activity data'!BM11*EF!$H24)*kgtoGg=0,"NO",('Activity data'!BM11*EF!$H24)*kgtoGg)</f>
        <v>3.8278318852449283E-2</v>
      </c>
      <c r="BN24" s="28">
        <f>IF(('Activity data'!BN11*EF!$H24)*kgtoGg=0,"NO",('Activity data'!BN11*EF!$H24)*kgtoGg)</f>
        <v>3.8300265560306947E-2</v>
      </c>
      <c r="BO24" s="28">
        <f>IF(('Activity data'!BO11*EF!$H24)*kgtoGg=0,"NO",('Activity data'!BO11*EF!$H24)*kgtoGg)</f>
        <v>3.8318977029330833E-2</v>
      </c>
      <c r="BP24" s="28">
        <f>IF(('Activity data'!BP11*EF!$H24)*kgtoGg=0,"NO",('Activity data'!BP11*EF!$H24)*kgtoGg)</f>
        <v>3.8334617732425136E-2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4.1174342513958318E-3</v>
      </c>
      <c r="AE25" s="28">
        <f>IF(('Activity data'!AE12*EF!$H25)*kgtoGg=0,"NO",('Activity data'!AE12*EF!$H25)*kgtoGg)</f>
        <v>4.1197494453962509E-3</v>
      </c>
      <c r="AF25" s="28">
        <f>IF(('Activity data'!AF12*EF!$H25)*kgtoGg=0,"NO",('Activity data'!AF12*EF!$H25)*kgtoGg)</f>
        <v>4.1247979561637397E-3</v>
      </c>
      <c r="AG25" s="28">
        <f>IF(('Activity data'!AG12*EF!$H25)*kgtoGg=0,"NO",('Activity data'!AG12*EF!$H25)*kgtoGg)</f>
        <v>4.1324823260847588E-3</v>
      </c>
      <c r="AH25" s="28">
        <f>IF(('Activity data'!AH12*EF!$H25)*kgtoGg=0,"NO",('Activity data'!AH12*EF!$H25)*kgtoGg)</f>
        <v>4.142663444482113E-3</v>
      </c>
      <c r="AI25" s="28">
        <f>IF(('Activity data'!AI12*EF!$H25)*kgtoGg=0,"NO",('Activity data'!AI12*EF!$H25)*kgtoGg)</f>
        <v>4.1554961405211996E-3</v>
      </c>
      <c r="AJ25" s="28">
        <f>IF(('Activity data'!AJ12*EF!$H25)*kgtoGg=0,"NO",('Activity data'!AJ12*EF!$H25)*kgtoGg)</f>
        <v>4.1697787710166072E-3</v>
      </c>
      <c r="AK25" s="28">
        <f>IF(('Activity data'!AK12*EF!$H25)*kgtoGg=0,"NO",('Activity data'!AK12*EF!$H25)*kgtoGg)</f>
        <v>4.1854992307577459E-3</v>
      </c>
      <c r="AL25" s="28">
        <f>IF(('Activity data'!AL12*EF!$H25)*kgtoGg=0,"NO",('Activity data'!AL12*EF!$H25)*kgtoGg)</f>
        <v>4.2000203157940459E-3</v>
      </c>
      <c r="AM25" s="28">
        <f>IF(('Activity data'!AM12*EF!$H25)*kgtoGg=0,"NO",('Activity data'!AM12*EF!$H25)*kgtoGg)</f>
        <v>4.2109122210220885E-3</v>
      </c>
      <c r="AN25" s="28">
        <f>IF(('Activity data'!AN12*EF!$H25)*kgtoGg=0,"NO",('Activity data'!AN12*EF!$H25)*kgtoGg)</f>
        <v>4.2203548221561261E-3</v>
      </c>
      <c r="AO25" s="28">
        <f>IF(('Activity data'!AO12*EF!$H25)*kgtoGg=0,"NO",('Activity data'!AO12*EF!$H25)*kgtoGg)</f>
        <v>4.228289567814212E-3</v>
      </c>
      <c r="AP25" s="28">
        <f>IF(('Activity data'!AP12*EF!$H25)*kgtoGg=0,"NO",('Activity data'!AP12*EF!$H25)*kgtoGg)</f>
        <v>4.2362567995553255E-3</v>
      </c>
      <c r="AQ25" s="28">
        <f>IF(('Activity data'!AQ12*EF!$H25)*kgtoGg=0,"NO",('Activity data'!AQ12*EF!$H25)*kgtoGg)</f>
        <v>4.2441436073320923E-3</v>
      </c>
      <c r="AR25" s="28">
        <f>IF(('Activity data'!AR12*EF!$H25)*kgtoGg=0,"NO",('Activity data'!AR12*EF!$H25)*kgtoGg)</f>
        <v>4.251990824882851E-3</v>
      </c>
      <c r="AS25" s="28">
        <f>IF(('Activity data'!AS12*EF!$H25)*kgtoGg=0,"NO",('Activity data'!AS12*EF!$H25)*kgtoGg)</f>
        <v>4.2596758855354237E-3</v>
      </c>
      <c r="AT25" s="28">
        <f>IF(('Activity data'!AT12*EF!$H25)*kgtoGg=0,"NO",('Activity data'!AT12*EF!$H25)*kgtoGg)</f>
        <v>4.2671630264116151E-3</v>
      </c>
      <c r="AU25" s="28">
        <f>IF(('Activity data'!AU12*EF!$H25)*kgtoGg=0,"NO",('Activity data'!AU12*EF!$H25)*kgtoGg)</f>
        <v>4.2745944739859734E-3</v>
      </c>
      <c r="AV25" s="28">
        <f>IF(('Activity data'!AV12*EF!$H25)*kgtoGg=0,"NO",('Activity data'!AV12*EF!$H25)*kgtoGg)</f>
        <v>4.2817808338025693E-3</v>
      </c>
      <c r="AW25" s="28">
        <f>IF(('Activity data'!AW12*EF!$H25)*kgtoGg=0,"NO",('Activity data'!AW12*EF!$H25)*kgtoGg)</f>
        <v>4.2889802180062914E-3</v>
      </c>
      <c r="AX25" s="28">
        <f>IF(('Activity data'!AX12*EF!$H25)*kgtoGg=0,"NO",('Activity data'!AX12*EF!$H25)*kgtoGg)</f>
        <v>4.2960023833470773E-3</v>
      </c>
      <c r="AY25" s="28">
        <f>IF(('Activity data'!AY12*EF!$H25)*kgtoGg=0,"NO",('Activity data'!AY12*EF!$H25)*kgtoGg)</f>
        <v>4.3028175060740772E-3</v>
      </c>
      <c r="AZ25" s="28">
        <f>IF(('Activity data'!AZ12*EF!$H25)*kgtoGg=0,"NO",('Activity data'!AZ12*EF!$H25)*kgtoGg)</f>
        <v>4.3093948720510662E-3</v>
      </c>
      <c r="BA25" s="28">
        <f>IF(('Activity data'!BA12*EF!$H25)*kgtoGg=0,"NO",('Activity data'!BA12*EF!$H25)*kgtoGg)</f>
        <v>4.3157920599559436E-3</v>
      </c>
      <c r="BB25" s="28">
        <f>IF(('Activity data'!BB12*EF!$H25)*kgtoGg=0,"NO",('Activity data'!BB12*EF!$H25)*kgtoGg)</f>
        <v>4.3219753710991475E-3</v>
      </c>
      <c r="BC25" s="28">
        <f>IF(('Activity data'!BC12*EF!$H25)*kgtoGg=0,"NO",('Activity data'!BC12*EF!$H25)*kgtoGg)</f>
        <v>4.327907185966426E-3</v>
      </c>
      <c r="BD25" s="28">
        <f>IF(('Activity data'!BD12*EF!$H25)*kgtoGg=0,"NO",('Activity data'!BD12*EF!$H25)*kgtoGg)</f>
        <v>4.3335209206755996E-3</v>
      </c>
      <c r="BE25" s="28">
        <f>IF(('Activity data'!BE12*EF!$H25)*kgtoGg=0,"NO",('Activity data'!BE12*EF!$H25)*kgtoGg)</f>
        <v>4.3388988996328742E-3</v>
      </c>
      <c r="BF25" s="28">
        <f>IF(('Activity data'!BF12*EF!$H25)*kgtoGg=0,"NO",('Activity data'!BF12*EF!$H25)*kgtoGg)</f>
        <v>4.3440466874082335E-3</v>
      </c>
      <c r="BG25" s="28">
        <f>IF(('Activity data'!BG12*EF!$H25)*kgtoGg=0,"NO",('Activity data'!BG12*EF!$H25)*kgtoGg)</f>
        <v>4.3489317872427245E-3</v>
      </c>
      <c r="BH25" s="28">
        <f>IF(('Activity data'!BH12*EF!$H25)*kgtoGg=0,"NO",('Activity data'!BH12*EF!$H25)*kgtoGg)</f>
        <v>4.3535328234109889E-3</v>
      </c>
      <c r="BI25" s="28">
        <f>IF(('Activity data'!BI12*EF!$H25)*kgtoGg=0,"NO",('Activity data'!BI12*EF!$H25)*kgtoGg)</f>
        <v>4.3578344034740334E-3</v>
      </c>
      <c r="BJ25" s="28">
        <f>IF(('Activity data'!BJ12*EF!$H25)*kgtoGg=0,"NO",('Activity data'!BJ12*EF!$H25)*kgtoGg)</f>
        <v>4.3618232039480303E-3</v>
      </c>
      <c r="BK25" s="28">
        <f>IF(('Activity data'!BK12*EF!$H25)*kgtoGg=0,"NO",('Activity data'!BK12*EF!$H25)*kgtoGg)</f>
        <v>4.3654943663162648E-3</v>
      </c>
      <c r="BL25" s="28">
        <f>IF(('Activity data'!BL12*EF!$H25)*kgtoGg=0,"NO",('Activity data'!BL12*EF!$H25)*kgtoGg)</f>
        <v>4.3687058838649713E-3</v>
      </c>
      <c r="BM25" s="28">
        <f>IF(('Activity data'!BM12*EF!$H25)*kgtoGg=0,"NO",('Activity data'!BM12*EF!$H25)*kgtoGg)</f>
        <v>4.3715664676116008E-3</v>
      </c>
      <c r="BN25" s="28">
        <f>IF(('Activity data'!BN12*EF!$H25)*kgtoGg=0,"NO",('Activity data'!BN12*EF!$H25)*kgtoGg)</f>
        <v>4.3740728862585341E-3</v>
      </c>
      <c r="BO25" s="28">
        <f>IF(('Activity data'!BO12*EF!$H25)*kgtoGg=0,"NO",('Activity data'!BO12*EF!$H25)*kgtoGg)</f>
        <v>4.3762098252097953E-3</v>
      </c>
      <c r="BP25" s="28">
        <f>IF(('Activity data'!BP12*EF!$H25)*kgtoGg=0,"NO",('Activity data'!BP12*EF!$H25)*kgtoGg)</f>
        <v>4.3779960680550073E-3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1.5788567327933236E-2</v>
      </c>
      <c r="AE26" s="28">
        <f>IF(('Activity data'!AE13*EF!$H26)*kgtoGg=0,"NO",('Activity data'!AE13*EF!$H26)*kgtoGg)</f>
        <v>1.5830155613062467E-2</v>
      </c>
      <c r="AF26" s="28">
        <f>IF(('Activity data'!AF13*EF!$H26)*kgtoGg=0,"NO",('Activity data'!AF13*EF!$H26)*kgtoGg)</f>
        <v>1.5885116780529025E-2</v>
      </c>
      <c r="AG26" s="28">
        <f>IF(('Activity data'!AG13*EF!$H26)*kgtoGg=0,"NO",('Activity data'!AG13*EF!$H26)*kgtoGg)</f>
        <v>1.5953109681762657E-2</v>
      </c>
      <c r="AH26" s="28">
        <f>IF(('Activity data'!AH13*EF!$H26)*kgtoGg=0,"NO",('Activity data'!AH13*EF!$H26)*kgtoGg)</f>
        <v>1.603349286602462E-2</v>
      </c>
      <c r="AI26" s="28">
        <f>IF(('Activity data'!AI13*EF!$H26)*kgtoGg=0,"NO",('Activity data'!AI13*EF!$H26)*kgtoGg)</f>
        <v>1.6127351994205272E-2</v>
      </c>
      <c r="AJ26" s="28">
        <f>IF(('Activity data'!AJ13*EF!$H26)*kgtoGg=0,"NO",('Activity data'!AJ13*EF!$H26)*kgtoGg)</f>
        <v>1.6227619330967901E-2</v>
      </c>
      <c r="AK26" s="28">
        <f>IF(('Activity data'!AK13*EF!$H26)*kgtoGg=0,"NO",('Activity data'!AK13*EF!$H26)*kgtoGg)</f>
        <v>1.6334368767279006E-2</v>
      </c>
      <c r="AL26" s="28">
        <f>IF(('Activity data'!AL13*EF!$H26)*kgtoGg=0,"NO",('Activity data'!AL13*EF!$H26)*kgtoGg)</f>
        <v>1.6432044281055984E-2</v>
      </c>
      <c r="AM26" s="28">
        <f>IF(('Activity data'!AM13*EF!$H26)*kgtoGg=0,"NO",('Activity data'!AM13*EF!$H26)*kgtoGg)</f>
        <v>1.6506461283027407E-2</v>
      </c>
      <c r="AN26" s="28">
        <f>IF(('Activity data'!AN13*EF!$H26)*kgtoGg=0,"NO",('Activity data'!AN13*EF!$H26)*kgtoGg)</f>
        <v>1.657081843769917E-2</v>
      </c>
      <c r="AO26" s="28">
        <f>IF(('Activity data'!AO13*EF!$H26)*kgtoGg=0,"NO",('Activity data'!AO13*EF!$H26)*kgtoGg)</f>
        <v>1.6624955053073886E-2</v>
      </c>
      <c r="AP26" s="28">
        <f>IF(('Activity data'!AP13*EF!$H26)*kgtoGg=0,"NO",('Activity data'!AP13*EF!$H26)*kgtoGg)</f>
        <v>1.6678105935030864E-2</v>
      </c>
      <c r="AQ26" s="28">
        <f>IF(('Activity data'!AQ13*EF!$H26)*kgtoGg=0,"NO",('Activity data'!AQ13*EF!$H26)*kgtoGg)</f>
        <v>1.6729698247301795E-2</v>
      </c>
      <c r="AR26" s="28">
        <f>IF(('Activity data'!AR13*EF!$H26)*kgtoGg=0,"NO",('Activity data'!AR13*EF!$H26)*kgtoGg)</f>
        <v>1.6780055719884945E-2</v>
      </c>
      <c r="AS26" s="28">
        <f>IF(('Activity data'!AS13*EF!$H26)*kgtoGg=0,"NO",('Activity data'!AS13*EF!$H26)*kgtoGg)</f>
        <v>1.6828535938741444E-2</v>
      </c>
      <c r="AT26" s="28">
        <f>IF(('Activity data'!AT13*EF!$H26)*kgtoGg=0,"NO",('Activity data'!AT13*EF!$H26)*kgtoGg)</f>
        <v>1.6875001386776022E-2</v>
      </c>
      <c r="AU26" s="28">
        <f>IF(('Activity data'!AU13*EF!$H26)*kgtoGg=0,"NO",('Activity data'!AU13*EF!$H26)*kgtoGg)</f>
        <v>1.6920345306732417E-2</v>
      </c>
      <c r="AV26" s="28">
        <f>IF(('Activity data'!AV13*EF!$H26)*kgtoGg=0,"NO",('Activity data'!AV13*EF!$H26)*kgtoGg)</f>
        <v>1.6963522123350692E-2</v>
      </c>
      <c r="AW26" s="28">
        <f>IF(('Activity data'!AW13*EF!$H26)*kgtoGg=0,"NO",('Activity data'!AW13*EF!$H26)*kgtoGg)</f>
        <v>1.7006083681916841E-2</v>
      </c>
      <c r="AX26" s="28">
        <f>IF(('Activity data'!AX13*EF!$H26)*kgtoGg=0,"NO",('Activity data'!AX13*EF!$H26)*kgtoGg)</f>
        <v>1.7046971905017295E-2</v>
      </c>
      <c r="AY26" s="28">
        <f>IF(('Activity data'!AY13*EF!$H26)*kgtoGg=0,"NO",('Activity data'!AY13*EF!$H26)*kgtoGg)</f>
        <v>1.7086059590827228E-2</v>
      </c>
      <c r="AZ26" s="28">
        <f>IF(('Activity data'!AZ13*EF!$H26)*kgtoGg=0,"NO",('Activity data'!AZ13*EF!$H26)*kgtoGg)</f>
        <v>1.7123212117224847E-2</v>
      </c>
      <c r="BA26" s="28">
        <f>IF(('Activity data'!BA13*EF!$H26)*kgtoGg=0,"NO",('Activity data'!BA13*EF!$H26)*kgtoGg)</f>
        <v>1.715880057367335E-2</v>
      </c>
      <c r="BB26" s="28">
        <f>IF(('Activity data'!BB13*EF!$H26)*kgtoGg=0,"NO",('Activity data'!BB13*EF!$H26)*kgtoGg)</f>
        <v>1.7192666774962929E-2</v>
      </c>
      <c r="BC26" s="28">
        <f>IF(('Activity data'!BC13*EF!$H26)*kgtoGg=0,"NO",('Activity data'!BC13*EF!$H26)*kgtoGg)</f>
        <v>1.7224628929804798E-2</v>
      </c>
      <c r="BD26" s="28">
        <f>IF(('Activity data'!BD13*EF!$H26)*kgtoGg=0,"NO",('Activity data'!BD13*EF!$H26)*kgtoGg)</f>
        <v>1.7254338872897321E-2</v>
      </c>
      <c r="BE26" s="28">
        <f>IF(('Activity data'!BE13*EF!$H26)*kgtoGg=0,"NO",('Activity data'!BE13*EF!$H26)*kgtoGg)</f>
        <v>1.7282298806930982E-2</v>
      </c>
      <c r="BF26" s="28">
        <f>IF(('Activity data'!BF13*EF!$H26)*kgtoGg=0,"NO",('Activity data'!BF13*EF!$H26)*kgtoGg)</f>
        <v>1.7308568271318558E-2</v>
      </c>
      <c r="BG26" s="28">
        <f>IF(('Activity data'!BG13*EF!$H26)*kgtoGg=0,"NO",('Activity data'!BG13*EF!$H26)*kgtoGg)</f>
        <v>1.7332988379521859E-2</v>
      </c>
      <c r="BH26" s="28">
        <f>IF(('Activity data'!BH13*EF!$H26)*kgtoGg=0,"NO",('Activity data'!BH13*EF!$H26)*kgtoGg)</f>
        <v>1.7355463059578732E-2</v>
      </c>
      <c r="BI26" s="28">
        <f>IF(('Activity data'!BI13*EF!$H26)*kgtoGg=0,"NO",('Activity data'!BI13*EF!$H26)*kgtoGg)</f>
        <v>1.7375929491850108E-2</v>
      </c>
      <c r="BJ26" s="28">
        <f>IF(('Activity data'!BJ13*EF!$H26)*kgtoGg=0,"NO",('Activity data'!BJ13*EF!$H26)*kgtoGg)</f>
        <v>1.7394335775904643E-2</v>
      </c>
      <c r="BK26" s="28">
        <f>IF(('Activity data'!BK13*EF!$H26)*kgtoGg=0,"NO",('Activity data'!BK13*EF!$H26)*kgtoGg)</f>
        <v>1.7410677050475748E-2</v>
      </c>
      <c r="BL26" s="28">
        <f>IF(('Activity data'!BL13*EF!$H26)*kgtoGg=0,"NO",('Activity data'!BL13*EF!$H26)*kgtoGg)</f>
        <v>1.7424174165097152E-2</v>
      </c>
      <c r="BM26" s="28">
        <f>IF(('Activity data'!BM13*EF!$H26)*kgtoGg=0,"NO",('Activity data'!BM13*EF!$H26)*kgtoGg)</f>
        <v>1.7435463443159077E-2</v>
      </c>
      <c r="BN26" s="28">
        <f>IF(('Activity data'!BN13*EF!$H26)*kgtoGg=0,"NO",('Activity data'!BN13*EF!$H26)*kgtoGg)</f>
        <v>1.744454702474442E-2</v>
      </c>
      <c r="BO26" s="28">
        <f>IF(('Activity data'!BO13*EF!$H26)*kgtoGg=0,"NO",('Activity data'!BO13*EF!$H26)*kgtoGg)</f>
        <v>1.7451358418553914E-2</v>
      </c>
      <c r="BP26" s="28">
        <f>IF(('Activity data'!BP13*EF!$H26)*kgtoGg=0,"NO",('Activity data'!BP13*EF!$H26)*kgtoGg)</f>
        <v>1.7456021823484141E-2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2.6590357079022509E-2</v>
      </c>
      <c r="AE27" s="28">
        <f>IF(('Activity data'!AE14*EF!$H27)*kgtoGg=0,"NO",('Activity data'!AE14*EF!$H27)*kgtoGg)</f>
        <v>2.6660398098509695E-2</v>
      </c>
      <c r="AF27" s="28">
        <f>IF(('Activity data'!AF14*EF!$H27)*kgtoGg=0,"NO",('Activity data'!AF14*EF!$H27)*kgtoGg)</f>
        <v>2.6752961092862584E-2</v>
      </c>
      <c r="AG27" s="28">
        <f>IF(('Activity data'!AG14*EF!$H27)*kgtoGg=0,"NO",('Activity data'!AG14*EF!$H27)*kgtoGg)</f>
        <v>2.6867471515821754E-2</v>
      </c>
      <c r="AH27" s="28">
        <f>IF(('Activity data'!AH14*EF!$H27)*kgtoGg=0,"NO",('Activity data'!AH14*EF!$H27)*kgtoGg)</f>
        <v>2.700284906644302E-2</v>
      </c>
      <c r="AI27" s="28">
        <f>IF(('Activity data'!AI14*EF!$H27)*kgtoGg=0,"NO",('Activity data'!AI14*EF!$H27)*kgtoGg)</f>
        <v>2.7160922163362571E-2</v>
      </c>
      <c r="AJ27" s="28">
        <f>IF(('Activity data'!AJ14*EF!$H27)*kgtoGg=0,"NO",('Activity data'!AJ14*EF!$H27)*kgtoGg)</f>
        <v>2.7329787661574297E-2</v>
      </c>
      <c r="AK27" s="28">
        <f>IF(('Activity data'!AK14*EF!$H27)*kgtoGg=0,"NO",('Activity data'!AK14*EF!$H27)*kgtoGg)</f>
        <v>2.7509570004743258E-2</v>
      </c>
      <c r="AL27" s="28">
        <f>IF(('Activity data'!AL14*EF!$H27)*kgtoGg=0,"NO",('Activity data'!AL14*EF!$H27)*kgtoGg)</f>
        <v>2.7674070477475304E-2</v>
      </c>
      <c r="AM27" s="28">
        <f>IF(('Activity data'!AM14*EF!$H27)*kgtoGg=0,"NO",('Activity data'!AM14*EF!$H27)*kgtoGg)</f>
        <v>2.7799400066542555E-2</v>
      </c>
      <c r="AN27" s="28">
        <f>IF(('Activity data'!AN14*EF!$H27)*kgtoGg=0,"NO",('Activity data'!AN14*EF!$H27)*kgtoGg)</f>
        <v>2.7907787337392929E-2</v>
      </c>
      <c r="AO27" s="28">
        <f>IF(('Activity data'!AO14*EF!$H27)*kgtoGg=0,"NO",('Activity data'!AO14*EF!$H27)*kgtoGg)</f>
        <v>2.799896166017753E-2</v>
      </c>
      <c r="AP27" s="28">
        <f>IF(('Activity data'!AP14*EF!$H27)*kgtoGg=0,"NO",('Activity data'!AP14*EF!$H27)*kgtoGg)</f>
        <v>2.8088475857441054E-2</v>
      </c>
      <c r="AQ27" s="28">
        <f>IF(('Activity data'!AQ14*EF!$H27)*kgtoGg=0,"NO",('Activity data'!AQ14*EF!$H27)*kgtoGg)</f>
        <v>2.817536518547966E-2</v>
      </c>
      <c r="AR27" s="28">
        <f>IF(('Activity data'!AR14*EF!$H27)*kgtoGg=0,"NO",('Activity data'!AR14*EF!$H27)*kgtoGg)</f>
        <v>2.8260174855019089E-2</v>
      </c>
      <c r="AS27" s="28">
        <f>IF(('Activity data'!AS14*EF!$H27)*kgtoGg=0,"NO",('Activity data'!AS14*EF!$H27)*kgtoGg)</f>
        <v>2.8341822942770715E-2</v>
      </c>
      <c r="AT27" s="28">
        <f>IF(('Activity data'!AT14*EF!$H27)*kgtoGg=0,"NO",('Activity data'!AT14*EF!$H27)*kgtoGg)</f>
        <v>2.8420077848957819E-2</v>
      </c>
      <c r="AU27" s="28">
        <f>IF(('Activity data'!AU14*EF!$H27)*kgtoGg=0,"NO",('Activity data'!AU14*EF!$H27)*kgtoGg)</f>
        <v>2.8496443930690264E-2</v>
      </c>
      <c r="AV27" s="28">
        <f>IF(('Activity data'!AV14*EF!$H27)*kgtoGg=0,"NO",('Activity data'!AV14*EF!$H27)*kgtoGg)</f>
        <v>2.8569160279651461E-2</v>
      </c>
      <c r="AW27" s="28">
        <f>IF(('Activity data'!AW14*EF!$H27)*kgtoGg=0,"NO",('Activity data'!AW14*EF!$H27)*kgtoGg)</f>
        <v>2.8640840440150341E-2</v>
      </c>
      <c r="AX27" s="28">
        <f>IF(('Activity data'!AX14*EF!$H27)*kgtoGg=0,"NO",('Activity data'!AX14*EF!$H27)*kgtoGg)</f>
        <v>2.8709702448335483E-2</v>
      </c>
      <c r="AY27" s="28">
        <f>IF(('Activity data'!AY14*EF!$H27)*kgtoGg=0,"NO",('Activity data'!AY14*EF!$H27)*kgtoGg)</f>
        <v>2.8775532076919959E-2</v>
      </c>
      <c r="AZ27" s="28">
        <f>IF(('Activity data'!AZ14*EF!$H27)*kgtoGg=0,"NO",('Activity data'!AZ14*EF!$H27)*kgtoGg)</f>
        <v>2.8838102601704222E-2</v>
      </c>
      <c r="BA27" s="28">
        <f>IF(('Activity data'!BA14*EF!$H27)*kgtoGg=0,"NO",('Activity data'!BA14*EF!$H27)*kgtoGg)</f>
        <v>2.8898038993981103E-2</v>
      </c>
      <c r="BB27" s="28">
        <f>IF(('Activity data'!BB14*EF!$H27)*kgtoGg=0,"NO",('Activity data'!BB14*EF!$H27)*kgtoGg)</f>
        <v>2.8955074845714576E-2</v>
      </c>
      <c r="BC27" s="28">
        <f>IF(('Activity data'!BC14*EF!$H27)*kgtoGg=0,"NO",('Activity data'!BC14*EF!$H27)*kgtoGg)</f>
        <v>2.9008903992628794E-2</v>
      </c>
      <c r="BD27" s="28">
        <f>IF(('Activity data'!BD14*EF!$H27)*kgtoGg=0,"NO",('Activity data'!BD14*EF!$H27)*kgtoGg)</f>
        <v>2.9058940071217756E-2</v>
      </c>
      <c r="BE27" s="28">
        <f>IF(('Activity data'!BE14*EF!$H27)*kgtoGg=0,"NO",('Activity data'!BE14*EF!$H27)*kgtoGg)</f>
        <v>2.9106028867459929E-2</v>
      </c>
      <c r="BF27" s="28">
        <f>IF(('Activity data'!BF14*EF!$H27)*kgtoGg=0,"NO",('Activity data'!BF14*EF!$H27)*kgtoGg)</f>
        <v>2.9150270654813532E-2</v>
      </c>
      <c r="BG27" s="28">
        <f>IF(('Activity data'!BG14*EF!$H27)*kgtoGg=0,"NO",('Activity data'!BG14*EF!$H27)*kgtoGg)</f>
        <v>2.9191397844098479E-2</v>
      </c>
      <c r="BH27" s="28">
        <f>IF(('Activity data'!BH14*EF!$H27)*kgtoGg=0,"NO",('Activity data'!BH14*EF!$H27)*kgtoGg)</f>
        <v>2.9229248635467737E-2</v>
      </c>
      <c r="BI27" s="28">
        <f>IF(('Activity data'!BI14*EF!$H27)*kgtoGg=0,"NO",('Activity data'!BI14*EF!$H27)*kgtoGg)</f>
        <v>2.9263717231061376E-2</v>
      </c>
      <c r="BJ27" s="28">
        <f>IF(('Activity data'!BJ14*EF!$H27)*kgtoGg=0,"NO",('Activity data'!BJ14*EF!$H27)*kgtoGg)</f>
        <v>2.9294716222631828E-2</v>
      </c>
      <c r="BK27" s="28">
        <f>IF(('Activity data'!BK14*EF!$H27)*kgtoGg=0,"NO",('Activity data'!BK14*EF!$H27)*kgtoGg)</f>
        <v>2.9322237423064192E-2</v>
      </c>
      <c r="BL27" s="28">
        <f>IF(('Activity data'!BL14*EF!$H27)*kgtoGg=0,"NO",('Activity data'!BL14*EF!$H27)*kgtoGg)</f>
        <v>2.9344968624056993E-2</v>
      </c>
      <c r="BM27" s="28">
        <f>IF(('Activity data'!BM14*EF!$H27)*kgtoGg=0,"NO",('Activity data'!BM14*EF!$H27)*kgtoGg)</f>
        <v>2.9363981491316953E-2</v>
      </c>
      <c r="BN27" s="28">
        <f>IF(('Activity data'!BN14*EF!$H27)*kgtoGg=0,"NO",('Activity data'!BN14*EF!$H27)*kgtoGg)</f>
        <v>2.9379279629070307E-2</v>
      </c>
      <c r="BO27" s="28">
        <f>IF(('Activity data'!BO14*EF!$H27)*kgtoGg=0,"NO",('Activity data'!BO14*EF!$H27)*kgtoGg)</f>
        <v>2.9390751055820962E-2</v>
      </c>
      <c r="BP27" s="28">
        <f>IF(('Activity data'!BP14*EF!$H27)*kgtoGg=0,"NO",('Activity data'!BP14*EF!$H27)*kgtoGg)</f>
        <v>2.93986049414664E-2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4.1413528684348345E-3</v>
      </c>
      <c r="AE28" s="28">
        <f>IF(('Activity data'!AE15*EF!$H28)*kgtoGg=0,"NO",('Activity data'!AE15*EF!$H28)*kgtoGg)</f>
        <v>4.1727818182761174E-3</v>
      </c>
      <c r="AF28" s="28">
        <f>IF(('Activity data'!AF15*EF!$H28)*kgtoGg=0,"NO",('Activity data'!AF15*EF!$H28)*kgtoGg)</f>
        <v>4.1802417763511261E-3</v>
      </c>
      <c r="AG28" s="28">
        <f>IF(('Activity data'!AG15*EF!$H28)*kgtoGg=0,"NO",('Activity data'!AG15*EF!$H28)*kgtoGg)</f>
        <v>4.1718431792374918E-3</v>
      </c>
      <c r="AH28" s="28">
        <f>IF(('Activity data'!AH15*EF!$H28)*kgtoGg=0,"NO",('Activity data'!AH15*EF!$H28)*kgtoGg)</f>
        <v>4.147912456917831E-3</v>
      </c>
      <c r="AI28" s="28">
        <f>IF(('Activity data'!AI15*EF!$H28)*kgtoGg=0,"NO",('Activity data'!AI15*EF!$H28)*kgtoGg)</f>
        <v>4.1339894588555311E-3</v>
      </c>
      <c r="AJ28" s="28">
        <f>IF(('Activity data'!AJ15*EF!$H28)*kgtoGg=0,"NO",('Activity data'!AJ15*EF!$H28)*kgtoGg)</f>
        <v>4.1215916322989337E-3</v>
      </c>
      <c r="AK28" s="28">
        <f>IF(('Activity data'!AK15*EF!$H28)*kgtoGg=0,"NO",('Activity data'!AK15*EF!$H28)*kgtoGg)</f>
        <v>4.1074399009601338E-3</v>
      </c>
      <c r="AL28" s="28">
        <f>IF(('Activity data'!AL15*EF!$H28)*kgtoGg=0,"NO",('Activity data'!AL15*EF!$H28)*kgtoGg)</f>
        <v>3.8545768089694333E-3</v>
      </c>
      <c r="AM28" s="28">
        <f>IF(('Activity data'!AM15*EF!$H28)*kgtoGg=0,"NO",('Activity data'!AM15*EF!$H28)*kgtoGg)</f>
        <v>3.8766410233572195E-3</v>
      </c>
      <c r="AN28" s="28">
        <f>IF(('Activity data'!AN15*EF!$H28)*kgtoGg=0,"NO",('Activity data'!AN15*EF!$H28)*kgtoGg)</f>
        <v>3.9004611514600073E-3</v>
      </c>
      <c r="AO28" s="28">
        <f>IF(('Activity data'!AO15*EF!$H28)*kgtoGg=0,"NO",('Activity data'!AO15*EF!$H28)*kgtoGg)</f>
        <v>3.9309523084358183E-3</v>
      </c>
      <c r="AP28" s="28">
        <f>IF(('Activity data'!AP15*EF!$H28)*kgtoGg=0,"NO",('Activity data'!AP15*EF!$H28)*kgtoGg)</f>
        <v>3.9649867593554511E-3</v>
      </c>
      <c r="AQ28" s="28">
        <f>IF(('Activity data'!AQ15*EF!$H28)*kgtoGg=0,"NO",('Activity data'!AQ15*EF!$H28)*kgtoGg)</f>
        <v>3.9982232403579579E-3</v>
      </c>
      <c r="AR28" s="28">
        <f>IF(('Activity data'!AR15*EF!$H28)*kgtoGg=0,"NO",('Activity data'!AR15*EF!$H28)*kgtoGg)</f>
        <v>4.0397069369222218E-3</v>
      </c>
      <c r="AS28" s="28">
        <f>IF(('Activity data'!AS15*EF!$H28)*kgtoGg=0,"NO",('Activity data'!AS15*EF!$H28)*kgtoGg)</f>
        <v>4.0833111554472697E-3</v>
      </c>
      <c r="AT28" s="28">
        <f>IF(('Activity data'!AT15*EF!$H28)*kgtoGg=0,"NO",('Activity data'!AT15*EF!$H28)*kgtoGg)</f>
        <v>4.130366705623654E-3</v>
      </c>
      <c r="AU28" s="28">
        <f>IF(('Activity data'!AU15*EF!$H28)*kgtoGg=0,"NO",('Activity data'!AU15*EF!$H28)*kgtoGg)</f>
        <v>4.1794862542985835E-3</v>
      </c>
      <c r="AV28" s="28">
        <f>IF(('Activity data'!AV15*EF!$H28)*kgtoGg=0,"NO",('Activity data'!AV15*EF!$H28)*kgtoGg)</f>
        <v>4.2176022057524055E-3</v>
      </c>
      <c r="AW28" s="28">
        <f>IF(('Activity data'!AW15*EF!$H28)*kgtoGg=0,"NO",('Activity data'!AW15*EF!$H28)*kgtoGg)</f>
        <v>4.2708097822667492E-3</v>
      </c>
      <c r="AX28" s="28">
        <f>IF(('Activity data'!AX15*EF!$H28)*kgtoGg=0,"NO",('Activity data'!AX15*EF!$H28)*kgtoGg)</f>
        <v>4.3254450572455727E-3</v>
      </c>
      <c r="AY28" s="28">
        <f>IF(('Activity data'!AY15*EF!$H28)*kgtoGg=0,"NO",('Activity data'!AY15*EF!$H28)*kgtoGg)</f>
        <v>4.3818082720694538E-3</v>
      </c>
      <c r="AZ28" s="28">
        <f>IF(('Activity data'!AZ15*EF!$H28)*kgtoGg=0,"NO",('Activity data'!AZ15*EF!$H28)*kgtoGg)</f>
        <v>4.434887312004504E-3</v>
      </c>
      <c r="BA28" s="28">
        <f>IF(('Activity data'!BA15*EF!$H28)*kgtoGg=0,"NO",('Activity data'!BA15*EF!$H28)*kgtoGg)</f>
        <v>4.4921604156185286E-3</v>
      </c>
      <c r="BB28" s="28">
        <f>IF(('Activity data'!BB15*EF!$H28)*kgtoGg=0,"NO",('Activity data'!BB15*EF!$H28)*kgtoGg)</f>
        <v>4.5530124953960483E-3</v>
      </c>
      <c r="BC28" s="28">
        <f>IF(('Activity data'!BC15*EF!$H28)*kgtoGg=0,"NO",('Activity data'!BC15*EF!$H28)*kgtoGg)</f>
        <v>4.6163711735626176E-3</v>
      </c>
      <c r="BD28" s="28">
        <f>IF(('Activity data'!BD15*EF!$H28)*kgtoGg=0,"NO",('Activity data'!BD15*EF!$H28)*kgtoGg)</f>
        <v>4.6785883363496678E-3</v>
      </c>
      <c r="BE28" s="28">
        <f>IF(('Activity data'!BE15*EF!$H28)*kgtoGg=0,"NO",('Activity data'!BE15*EF!$H28)*kgtoGg)</f>
        <v>4.7433471582918451E-3</v>
      </c>
      <c r="BF28" s="28">
        <f>IF(('Activity data'!BF15*EF!$H28)*kgtoGg=0,"NO",('Activity data'!BF15*EF!$H28)*kgtoGg)</f>
        <v>4.8128637648697341E-3</v>
      </c>
      <c r="BG28" s="28">
        <f>IF(('Activity data'!BG15*EF!$H28)*kgtoGg=0,"NO",('Activity data'!BG15*EF!$H28)*kgtoGg)</f>
        <v>4.88601983481559E-3</v>
      </c>
      <c r="BH28" s="28">
        <f>IF(('Activity data'!BH15*EF!$H28)*kgtoGg=0,"NO",('Activity data'!BH15*EF!$H28)*kgtoGg)</f>
        <v>4.9625615477468616E-3</v>
      </c>
      <c r="BI28" s="28">
        <f>IF(('Activity data'!BI15*EF!$H28)*kgtoGg=0,"NO",('Activity data'!BI15*EF!$H28)*kgtoGg)</f>
        <v>5.0426603229579373E-3</v>
      </c>
      <c r="BJ28" s="28">
        <f>IF(('Activity data'!BJ15*EF!$H28)*kgtoGg=0,"NO",('Activity data'!BJ15*EF!$H28)*kgtoGg)</f>
        <v>5.1263717090517065E-3</v>
      </c>
      <c r="BK28" s="28">
        <f>IF(('Activity data'!BK15*EF!$H28)*kgtoGg=0,"NO",('Activity data'!BK15*EF!$H28)*kgtoGg)</f>
        <v>5.2145974157071975E-3</v>
      </c>
      <c r="BL28" s="28">
        <f>IF(('Activity data'!BL15*EF!$H28)*kgtoGg=0,"NO",('Activity data'!BL15*EF!$H28)*kgtoGg)</f>
        <v>5.2967162637180794E-3</v>
      </c>
      <c r="BM28" s="28">
        <f>IF(('Activity data'!BM15*EF!$H28)*kgtoGg=0,"NO",('Activity data'!BM15*EF!$H28)*kgtoGg)</f>
        <v>5.3830138852893608E-3</v>
      </c>
      <c r="BN28" s="28">
        <f>IF(('Activity data'!BN15*EF!$H28)*kgtoGg=0,"NO",('Activity data'!BN15*EF!$H28)*kgtoGg)</f>
        <v>5.4743229531058991E-3</v>
      </c>
      <c r="BO28" s="28">
        <f>IF(('Activity data'!BO15*EF!$H28)*kgtoGg=0,"NO",('Activity data'!BO15*EF!$H28)*kgtoGg)</f>
        <v>5.5711034992242644E-3</v>
      </c>
      <c r="BP28" s="28">
        <f>IF(('Activity data'!BP15*EF!$H28)*kgtoGg=0,"NO",('Activity data'!BP15*EF!$H28)*kgtoGg)</f>
        <v>5.6758963182193794E-3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23.390577827232484</v>
      </c>
      <c r="AE30" s="28">
        <f>IF(('Activity data'!AE17*EF!$H30)*kgtoGg=0,"NO",('Activity data'!AE17*EF!$H30)*kgtoGg)</f>
        <v>23.391680880304687</v>
      </c>
      <c r="AF30" s="28">
        <f>IF(('Activity data'!AF17*EF!$H30)*kgtoGg=0,"NO",('Activity data'!AF17*EF!$H30)*kgtoGg)</f>
        <v>23.161756061729697</v>
      </c>
      <c r="AG30" s="28">
        <f>IF(('Activity data'!AG17*EF!$H30)*kgtoGg=0,"NO",('Activity data'!AG17*EF!$H30)*kgtoGg)</f>
        <v>22.793106762246907</v>
      </c>
      <c r="AH30" s="28">
        <f>IF(('Activity data'!AH17*EF!$H30)*kgtoGg=0,"NO",('Activity data'!AH17*EF!$H30)*kgtoGg)</f>
        <v>22.291539136321418</v>
      </c>
      <c r="AI30" s="28">
        <f>IF(('Activity data'!AI17*EF!$H30)*kgtoGg=0,"NO",('Activity data'!AI17*EF!$H30)*kgtoGg)</f>
        <v>21.923993471246337</v>
      </c>
      <c r="AJ30" s="28">
        <f>IF(('Activity data'!AJ17*EF!$H30)*kgtoGg=0,"NO",('Activity data'!AJ17*EF!$H30)*kgtoGg)</f>
        <v>21.589896992285237</v>
      </c>
      <c r="AK30" s="28">
        <f>IF(('Activity data'!AK17*EF!$H30)*kgtoGg=0,"NO",('Activity data'!AK17*EF!$H30)*kgtoGg)</f>
        <v>21.254353570163676</v>
      </c>
      <c r="AL30" s="28">
        <f>IF(('Activity data'!AL17*EF!$H30)*kgtoGg=0,"NO",('Activity data'!AL17*EF!$H30)*kgtoGg)</f>
        <v>18.512948116400832</v>
      </c>
      <c r="AM30" s="28">
        <f>IF(('Activity data'!AM17*EF!$H30)*kgtoGg=0,"NO",('Activity data'!AM17*EF!$H30)*kgtoGg)</f>
        <v>18.538469624836644</v>
      </c>
      <c r="AN30" s="28">
        <f>IF(('Activity data'!AN17*EF!$H30)*kgtoGg=0,"NO",('Activity data'!AN17*EF!$H30)*kgtoGg)</f>
        <v>18.571307416631498</v>
      </c>
      <c r="AO30" s="28">
        <f>IF(('Activity data'!AO17*EF!$H30)*kgtoGg=0,"NO",('Activity data'!AO17*EF!$H30)*kgtoGg)</f>
        <v>18.658488004578373</v>
      </c>
      <c r="AP30" s="28">
        <f>IF(('Activity data'!AP17*EF!$H30)*kgtoGg=0,"NO",('Activity data'!AP17*EF!$H30)*kgtoGg)</f>
        <v>18.777187851181939</v>
      </c>
      <c r="AQ30" s="28">
        <f>IF(('Activity data'!AQ17*EF!$H30)*kgtoGg=0,"NO",('Activity data'!AQ17*EF!$H30)*kgtoGg)</f>
        <v>18.884030353655962</v>
      </c>
      <c r="AR30" s="28">
        <f>IF(('Activity data'!AR17*EF!$H30)*kgtoGg=0,"NO",('Activity data'!AR17*EF!$H30)*kgtoGg)</f>
        <v>19.064917515273677</v>
      </c>
      <c r="AS30" s="28">
        <f>IF(('Activity data'!AS17*EF!$H30)*kgtoGg=0,"NO",('Activity data'!AS17*EF!$H30)*kgtoGg)</f>
        <v>19.25920711446112</v>
      </c>
      <c r="AT30" s="28">
        <f>IF(('Activity data'!AT17*EF!$H30)*kgtoGg=0,"NO",('Activity data'!AT17*EF!$H30)*kgtoGg)</f>
        <v>19.478274613013095</v>
      </c>
      <c r="AU30" s="28">
        <f>IF(('Activity data'!AU17*EF!$H30)*kgtoGg=0,"NO",('Activity data'!AU17*EF!$H30)*kgtoGg)</f>
        <v>19.709262884333544</v>
      </c>
      <c r="AV30" s="28">
        <f>IF(('Activity data'!AV17*EF!$H30)*kgtoGg=0,"NO",('Activity data'!AV17*EF!$H30)*kgtoGg)</f>
        <v>19.832221896961265</v>
      </c>
      <c r="AW30" s="28">
        <f>IF(('Activity data'!AW17*EF!$H30)*kgtoGg=0,"NO",('Activity data'!AW17*EF!$H30)*kgtoGg)</f>
        <v>20.085331672694167</v>
      </c>
      <c r="AX30" s="28">
        <f>IF(('Activity data'!AX17*EF!$H30)*kgtoGg=0,"NO",('Activity data'!AX17*EF!$H30)*kgtoGg)</f>
        <v>20.342063573185797</v>
      </c>
      <c r="AY30" s="28">
        <f>IF(('Activity data'!AY17*EF!$H30)*kgtoGg=0,"NO",('Activity data'!AY17*EF!$H30)*kgtoGg)</f>
        <v>20.604410909704178</v>
      </c>
      <c r="AZ30" s="28">
        <f>IF(('Activity data'!AZ17*EF!$H30)*kgtoGg=0,"NO",('Activity data'!AZ17*EF!$H30)*kgtoGg)</f>
        <v>20.828369479864541</v>
      </c>
      <c r="BA30" s="28">
        <f>IF(('Activity data'!BA17*EF!$H30)*kgtoGg=0,"NO",('Activity data'!BA17*EF!$H30)*kgtoGg)</f>
        <v>21.079135409322856</v>
      </c>
      <c r="BB30" s="28">
        <f>IF(('Activity data'!BB17*EF!$H30)*kgtoGg=0,"NO",('Activity data'!BB17*EF!$H30)*kgtoGg)</f>
        <v>21.350046790124647</v>
      </c>
      <c r="BC30" s="28">
        <f>IF(('Activity data'!BC17*EF!$H30)*kgtoGg=0,"NO",('Activity data'!BC17*EF!$H30)*kgtoGg)</f>
        <v>21.630846869481601</v>
      </c>
      <c r="BD30" s="28">
        <f>IF(('Activity data'!BD17*EF!$H30)*kgtoGg=0,"NO",('Activity data'!BD17*EF!$H30)*kgtoGg)</f>
        <v>21.890282404324836</v>
      </c>
      <c r="BE30" s="28">
        <f>IF(('Activity data'!BE17*EF!$H30)*kgtoGg=0,"NO",('Activity data'!BE17*EF!$H30)*kgtoGg)</f>
        <v>22.159244948390597</v>
      </c>
      <c r="BF30" s="28">
        <f>IF(('Activity data'!BF17*EF!$H30)*kgtoGg=0,"NO",('Activity data'!BF17*EF!$H30)*kgtoGg)</f>
        <v>22.454852980270012</v>
      </c>
      <c r="BG30" s="28">
        <f>IF(('Activity data'!BG17*EF!$H30)*kgtoGg=0,"NO",('Activity data'!BG17*EF!$H30)*kgtoGg)</f>
        <v>22.76660624765573</v>
      </c>
      <c r="BH30" s="28">
        <f>IF(('Activity data'!BH17*EF!$H30)*kgtoGg=0,"NO",('Activity data'!BH17*EF!$H30)*kgtoGg)</f>
        <v>23.091302431950897</v>
      </c>
      <c r="BI30" s="28">
        <f>IF(('Activity data'!BI17*EF!$H30)*kgtoGg=0,"NO",('Activity data'!BI17*EF!$H30)*kgtoGg)</f>
        <v>23.429174016502561</v>
      </c>
      <c r="BJ30" s="28">
        <f>IF(('Activity data'!BJ17*EF!$H30)*kgtoGg=0,"NO",('Activity data'!BJ17*EF!$H30)*kgtoGg)</f>
        <v>23.779515046885699</v>
      </c>
      <c r="BK30" s="28">
        <f>IF(('Activity data'!BK17*EF!$H30)*kgtoGg=0,"NO",('Activity data'!BK17*EF!$H30)*kgtoGg)</f>
        <v>24.148044489837247</v>
      </c>
      <c r="BL30" s="28">
        <f>IF(('Activity data'!BL17*EF!$H30)*kgtoGg=0,"NO",('Activity data'!BL17*EF!$H30)*kgtoGg)</f>
        <v>24.453296925225739</v>
      </c>
      <c r="BM30" s="28">
        <f>IF(('Activity data'!BM17*EF!$H30)*kgtoGg=0,"NO",('Activity data'!BM17*EF!$H30)*kgtoGg)</f>
        <v>24.773480223401499</v>
      </c>
      <c r="BN30" s="28">
        <f>IF(('Activity data'!BN17*EF!$H30)*kgtoGg=0,"NO",('Activity data'!BN17*EF!$H30)*kgtoGg)</f>
        <v>25.113393076719284</v>
      </c>
      <c r="BO30" s="28">
        <f>IF(('Activity data'!BO17*EF!$H30)*kgtoGg=0,"NO",('Activity data'!BO17*EF!$H30)*kgtoGg)</f>
        <v>25.474747182448361</v>
      </c>
      <c r="BP30" s="28">
        <f>IF(('Activity data'!BP17*EF!$H30)*kgtoGg=0,"NO",('Activity data'!BP17*EF!$H30)*kgtoGg)</f>
        <v>25.874004676113927</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7.8305367100677842E-2</v>
      </c>
      <c r="AE31" s="28">
        <f>IF(('Activity data'!AE18*EF!$H31)*kgtoGg=0,"NO",('Activity data'!AE18*EF!$H31)*kgtoGg)</f>
        <v>7.8309059825859242E-2</v>
      </c>
      <c r="AF31" s="28">
        <f>IF(('Activity data'!AF18*EF!$H31)*kgtoGg=0,"NO",('Activity data'!AF18*EF!$H31)*kgtoGg)</f>
        <v>7.7539333337824007E-2</v>
      </c>
      <c r="AG31" s="28">
        <f>IF(('Activity data'!AG18*EF!$H31)*kgtoGg=0,"NO",('Activity data'!AG18*EF!$H31)*kgtoGg)</f>
        <v>7.6305194577309957E-2</v>
      </c>
      <c r="AH31" s="28">
        <f>IF(('Activity data'!AH18*EF!$H31)*kgtoGg=0,"NO",('Activity data'!AH18*EF!$H31)*kgtoGg)</f>
        <v>7.4626080988752758E-2</v>
      </c>
      <c r="AI31" s="28">
        <f>IF(('Activity data'!AI18*EF!$H31)*kgtoGg=0,"NO",('Activity data'!AI18*EF!$H31)*kgtoGg)</f>
        <v>7.3395636899575165E-2</v>
      </c>
      <c r="AJ31" s="28">
        <f>IF(('Activity data'!AJ18*EF!$H31)*kgtoGg=0,"NO",('Activity data'!AJ18*EF!$H31)*kgtoGg)</f>
        <v>7.2277171694254974E-2</v>
      </c>
      <c r="AK31" s="28">
        <f>IF(('Activity data'!AK18*EF!$H31)*kgtoGg=0,"NO",('Activity data'!AK18*EF!$H31)*kgtoGg)</f>
        <v>7.115386251217673E-2</v>
      </c>
      <c r="AL31" s="28">
        <f>IF(('Activity data'!AL18*EF!$H31)*kgtoGg=0,"NO",('Activity data'!AL18*EF!$H31)*kgtoGg)</f>
        <v>6.1976373951856768E-2</v>
      </c>
      <c r="AM31" s="28">
        <f>IF(('Activity data'!AM18*EF!$H31)*kgtoGg=0,"NO",('Activity data'!AM18*EF!$H31)*kgtoGg)</f>
        <v>6.2061813101833757E-2</v>
      </c>
      <c r="AN31" s="28">
        <f>IF(('Activity data'!AN18*EF!$H31)*kgtoGg=0,"NO",('Activity data'!AN18*EF!$H31)*kgtoGg)</f>
        <v>6.2171745201855561E-2</v>
      </c>
      <c r="AO31" s="28">
        <f>IF(('Activity data'!AO18*EF!$H31)*kgtoGg=0,"NO",('Activity data'!AO18*EF!$H31)*kgtoGg)</f>
        <v>6.2463602375870522E-2</v>
      </c>
      <c r="AP31" s="28">
        <f>IF(('Activity data'!AP18*EF!$H31)*kgtoGg=0,"NO",('Activity data'!AP18*EF!$H31)*kgtoGg)</f>
        <v>6.2860977555386818E-2</v>
      </c>
      <c r="AQ31" s="28">
        <f>IF(('Activity data'!AQ18*EF!$H31)*kgtoGg=0,"NO",('Activity data'!AQ18*EF!$H31)*kgtoGg)</f>
        <v>6.3218657534050843E-2</v>
      </c>
      <c r="AR31" s="28">
        <f>IF(('Activity data'!AR18*EF!$H31)*kgtoGg=0,"NO",('Activity data'!AR18*EF!$H31)*kgtoGg)</f>
        <v>6.382421912807798E-2</v>
      </c>
      <c r="AS31" s="28">
        <f>IF(('Activity data'!AS18*EF!$H31)*kgtoGg=0,"NO",('Activity data'!AS18*EF!$H31)*kgtoGg)</f>
        <v>6.4474648480468896E-2</v>
      </c>
      <c r="AT31" s="28">
        <f>IF(('Activity data'!AT18*EF!$H31)*kgtoGg=0,"NO",('Activity data'!AT18*EF!$H31)*kgtoGg)</f>
        <v>6.520802757955077E-2</v>
      </c>
      <c r="AU31" s="28">
        <f>IF(('Activity data'!AU18*EF!$H31)*kgtoGg=0,"NO",('Activity data'!AU18*EF!$H31)*kgtoGg)</f>
        <v>6.5981314221518178E-2</v>
      </c>
      <c r="AV31" s="28">
        <f>IF(('Activity data'!AV18*EF!$H31)*kgtoGg=0,"NO",('Activity data'!AV18*EF!$H31)*kgtoGg)</f>
        <v>6.6392947944005395E-2</v>
      </c>
      <c r="AW31" s="28">
        <f>IF(('Activity data'!AW18*EF!$H31)*kgtoGg=0,"NO",('Activity data'!AW18*EF!$H31)*kgtoGg)</f>
        <v>6.7240291436411984E-2</v>
      </c>
      <c r="AX31" s="28">
        <f>IF(('Activity data'!AX18*EF!$H31)*kgtoGg=0,"NO",('Activity data'!AX18*EF!$H31)*kgtoGg)</f>
        <v>6.8099760828871647E-2</v>
      </c>
      <c r="AY31" s="28">
        <f>IF(('Activity data'!AY18*EF!$H31)*kgtoGg=0,"NO",('Activity data'!AY18*EF!$H31)*kgtoGg)</f>
        <v>6.8978029191701026E-2</v>
      </c>
      <c r="AZ31" s="28">
        <f>IF(('Activity data'!AZ18*EF!$H31)*kgtoGg=0,"NO",('Activity data'!AZ18*EF!$H31)*kgtoGg)</f>
        <v>6.9727782283791492E-2</v>
      </c>
      <c r="BA31" s="28">
        <f>IF(('Activity data'!BA18*EF!$H31)*kgtoGg=0,"NO",('Activity data'!BA18*EF!$H31)*kgtoGg)</f>
        <v>7.0567279208904418E-2</v>
      </c>
      <c r="BB31" s="28">
        <f>IF(('Activity data'!BB18*EF!$H31)*kgtoGg=0,"NO",('Activity data'!BB18*EF!$H31)*kgtoGg)</f>
        <v>7.1474217689951144E-2</v>
      </c>
      <c r="BC31" s="28">
        <f>IF(('Activity data'!BC18*EF!$H31)*kgtoGg=0,"NO",('Activity data'!BC18*EF!$H31)*kgtoGg)</f>
        <v>7.241426087564562E-2</v>
      </c>
      <c r="BD31" s="28">
        <f>IF(('Activity data'!BD18*EF!$H31)*kgtoGg=0,"NO",('Activity data'!BD18*EF!$H31)*kgtoGg)</f>
        <v>7.3282781309168543E-2</v>
      </c>
      <c r="BE31" s="28">
        <f>IF(('Activity data'!BE18*EF!$H31)*kgtoGg=0,"NO",('Activity data'!BE18*EF!$H31)*kgtoGg)</f>
        <v>7.4183195608676852E-2</v>
      </c>
      <c r="BF31" s="28">
        <f>IF(('Activity data'!BF18*EF!$H31)*kgtoGg=0,"NO",('Activity data'!BF18*EF!$H31)*kgtoGg)</f>
        <v>7.5172811838989773E-2</v>
      </c>
      <c r="BG31" s="28">
        <f>IF(('Activity data'!BG18*EF!$H31)*kgtoGg=0,"NO",('Activity data'!BG18*EF!$H31)*kgtoGg)</f>
        <v>7.6216477977884917E-2</v>
      </c>
      <c r="BH31" s="28">
        <f>IF(('Activity data'!BH18*EF!$H31)*kgtoGg=0,"NO",('Activity data'!BH18*EF!$H31)*kgtoGg)</f>
        <v>7.7303473523493912E-2</v>
      </c>
      <c r="BI31" s="28">
        <f>IF(('Activity data'!BI18*EF!$H31)*kgtoGg=0,"NO",('Activity data'!BI18*EF!$H31)*kgtoGg)</f>
        <v>7.8434576767570388E-2</v>
      </c>
      <c r="BJ31" s="28">
        <f>IF(('Activity data'!BJ18*EF!$H31)*kgtoGg=0,"NO",('Activity data'!BJ18*EF!$H31)*kgtoGg)</f>
        <v>7.9607424364462248E-2</v>
      </c>
      <c r="BK31" s="28">
        <f>IF(('Activity data'!BK18*EF!$H31)*kgtoGg=0,"NO",('Activity data'!BK18*EF!$H31)*kgtoGg)</f>
        <v>8.084116187752749E-2</v>
      </c>
      <c r="BL31" s="28">
        <f>IF(('Activity data'!BL18*EF!$H31)*kgtoGg=0,"NO",('Activity data'!BL18*EF!$H31)*kgtoGg)</f>
        <v>8.1863064978341143E-2</v>
      </c>
      <c r="BM31" s="28">
        <f>IF(('Activity data'!BM18*EF!$H31)*kgtoGg=0,"NO",('Activity data'!BM18*EF!$H31)*kgtoGg)</f>
        <v>8.2934952594301142E-2</v>
      </c>
      <c r="BN31" s="28">
        <f>IF(('Activity data'!BN18*EF!$H31)*kgtoGg=0,"NO",('Activity data'!BN18*EF!$H31)*kgtoGg)</f>
        <v>8.4072889457506753E-2</v>
      </c>
      <c r="BO31" s="28">
        <f>IF(('Activity data'!BO18*EF!$H31)*kgtoGg=0,"NO",('Activity data'!BO18*EF!$H31)*kgtoGg)</f>
        <v>8.5282605870305617E-2</v>
      </c>
      <c r="BP31" s="28">
        <f>IF(('Activity data'!BP18*EF!$H31)*kgtoGg=0,"NO",('Activity data'!BP18*EF!$H31)*kgtoGg)</f>
        <v>8.6619212637359486E-2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0.55784495442213844</v>
      </c>
      <c r="AE32" s="28">
        <f>IF(('Activity data'!AE19*EF!$H32)*kgtoGg=0,"NO",('Activity data'!AE19*EF!$H32)*kgtoGg)</f>
        <v>0.57094625576219227</v>
      </c>
      <c r="AF32" s="28">
        <f>IF(('Activity data'!AF19*EF!$H32)*kgtoGg=0,"NO",('Activity data'!AF19*EF!$H32)*kgtoGg)</f>
        <v>0.58090884059359993</v>
      </c>
      <c r="AG32" s="28">
        <f>IF(('Activity data'!AG19*EF!$H32)*kgtoGg=0,"NO",('Activity data'!AG19*EF!$H32)*kgtoGg)</f>
        <v>0.58881987190218055</v>
      </c>
      <c r="AH32" s="28">
        <f>IF(('Activity data'!AH19*EF!$H32)*kgtoGg=0,"NO",('Activity data'!AH19*EF!$H32)*kgtoGg)</f>
        <v>0.59462945172783011</v>
      </c>
      <c r="AI32" s="28">
        <f>IF(('Activity data'!AI19*EF!$H32)*kgtoGg=0,"NO",('Activity data'!AI19*EF!$H32)*kgtoGg)</f>
        <v>0.60224699376606594</v>
      </c>
      <c r="AJ32" s="28">
        <f>IF(('Activity data'!AJ19*EF!$H32)*kgtoGg=0,"NO",('Activity data'!AJ19*EF!$H32)*kgtoGg)</f>
        <v>0.61016757416104539</v>
      </c>
      <c r="AK32" s="28">
        <f>IF(('Activity data'!AK19*EF!$H32)*kgtoGg=0,"NO",('Activity data'!AK19*EF!$H32)*kgtoGg)</f>
        <v>0.61789871689518505</v>
      </c>
      <c r="AL32" s="28">
        <f>IF(('Activity data'!AL19*EF!$H32)*kgtoGg=0,"NO",('Activity data'!AL19*EF!$H32)*kgtoGg)</f>
        <v>0.58633416985126063</v>
      </c>
      <c r="AM32" s="28">
        <f>IF(('Activity data'!AM19*EF!$H32)*kgtoGg=0,"NO",('Activity data'!AM19*EF!$H32)*kgtoGg)</f>
        <v>0.5979586368058184</v>
      </c>
      <c r="AN32" s="28">
        <f>IF(('Activity data'!AN19*EF!$H32)*kgtoGg=0,"NO",('Activity data'!AN19*EF!$H32)*kgtoGg)</f>
        <v>0.6095152255899311</v>
      </c>
      <c r="AO32" s="28">
        <f>IF(('Activity data'!AO19*EF!$H32)*kgtoGg=0,"NO",('Activity data'!AO19*EF!$H32)*kgtoGg)</f>
        <v>0.62182688408008924</v>
      </c>
      <c r="AP32" s="28">
        <f>IF(('Activity data'!AP19*EF!$H32)*kgtoGg=0,"NO",('Activity data'!AP19*EF!$H32)*kgtoGg)</f>
        <v>0.63474029450195668</v>
      </c>
      <c r="AQ32" s="28">
        <f>IF(('Activity data'!AQ19*EF!$H32)*kgtoGg=0,"NO",('Activity data'!AQ19*EF!$H32)*kgtoGg)</f>
        <v>0.64750629698154372</v>
      </c>
      <c r="AR32" s="28">
        <f>IF(('Activity data'!AR19*EF!$H32)*kgtoGg=0,"NO",('Activity data'!AR19*EF!$H32)*kgtoGg)</f>
        <v>0.66170974933463667</v>
      </c>
      <c r="AS32" s="28">
        <f>IF(('Activity data'!AS19*EF!$H32)*kgtoGg=0,"NO",('Activity data'!AS19*EF!$H32)*kgtoGg)</f>
        <v>0.67629074156912994</v>
      </c>
      <c r="AT32" s="28">
        <f>IF(('Activity data'!AT19*EF!$H32)*kgtoGg=0,"NO",('Activity data'!AT19*EF!$H32)*kgtoGg)</f>
        <v>0.69148921464139324</v>
      </c>
      <c r="AU32" s="28">
        <f>IF(('Activity data'!AU19*EF!$H32)*kgtoGg=0,"NO",('Activity data'!AU19*EF!$H32)*kgtoGg)</f>
        <v>0.70710905367776744</v>
      </c>
      <c r="AV32" s="28">
        <f>IF(('Activity data'!AV19*EF!$H32)*kgtoGg=0,"NO",('Activity data'!AV19*EF!$H32)*kgtoGg)</f>
        <v>0.72075047488982547</v>
      </c>
      <c r="AW32" s="28">
        <f>IF(('Activity data'!AW19*EF!$H32)*kgtoGg=0,"NO",('Activity data'!AW19*EF!$H32)*kgtoGg)</f>
        <v>0.73718770140892087</v>
      </c>
      <c r="AX32" s="28">
        <f>IF(('Activity data'!AX19*EF!$H32)*kgtoGg=0,"NO",('Activity data'!AX19*EF!$H32)*kgtoGg)</f>
        <v>0.75393012597650377</v>
      </c>
      <c r="AY32" s="28">
        <f>IF(('Activity data'!AY19*EF!$H32)*kgtoGg=0,"NO",('Activity data'!AY19*EF!$H32)*kgtoGg)</f>
        <v>0.77103101485572534</v>
      </c>
      <c r="AZ32" s="28">
        <f>IF(('Activity data'!AZ19*EF!$H32)*kgtoGg=0,"NO",('Activity data'!AZ19*EF!$H32)*kgtoGg)</f>
        <v>0.78755042425110722</v>
      </c>
      <c r="BA32" s="28">
        <f>IF(('Activity data'!BA19*EF!$H32)*kgtoGg=0,"NO",('Activity data'!BA19*EF!$H32)*kgtoGg)</f>
        <v>0.80489705297294922</v>
      </c>
      <c r="BB32" s="28">
        <f>IF(('Activity data'!BB19*EF!$H32)*kgtoGg=0,"NO",('Activity data'!BB19*EF!$H32)*kgtoGg)</f>
        <v>0.82296112234511265</v>
      </c>
      <c r="BC32" s="28">
        <f>IF(('Activity data'!BC19*EF!$H32)*kgtoGg=0,"NO",('Activity data'!BC19*EF!$H32)*kgtoGg)</f>
        <v>0.84153924801696289</v>
      </c>
      <c r="BD32" s="28">
        <f>IF(('Activity data'!BD19*EF!$H32)*kgtoGg=0,"NO",('Activity data'!BD19*EF!$H32)*kgtoGg)</f>
        <v>0.85991609106331668</v>
      </c>
      <c r="BE32" s="28">
        <f>IF(('Activity data'!BE19*EF!$H32)*kgtoGg=0,"NO",('Activity data'!BE19*EF!$H32)*kgtoGg)</f>
        <v>0.87882098334543779</v>
      </c>
      <c r="BF32" s="28">
        <f>IF(('Activity data'!BF19*EF!$H32)*kgtoGg=0,"NO",('Activity data'!BF19*EF!$H32)*kgtoGg)</f>
        <v>0.89869459199694535</v>
      </c>
      <c r="BG32" s="28">
        <f>IF(('Activity data'!BG19*EF!$H32)*kgtoGg=0,"NO",('Activity data'!BG19*EF!$H32)*kgtoGg)</f>
        <v>0.91932137624444044</v>
      </c>
      <c r="BH32" s="28">
        <f>IF(('Activity data'!BH19*EF!$H32)*kgtoGg=0,"NO",('Activity data'!BH19*EF!$H32)*kgtoGg)</f>
        <v>0.94065300378837202</v>
      </c>
      <c r="BI32" s="28">
        <f>IF(('Activity data'!BI19*EF!$H32)*kgtoGg=0,"NO",('Activity data'!BI19*EF!$H32)*kgtoGg)</f>
        <v>0.96272509594630118</v>
      </c>
      <c r="BJ32" s="28">
        <f>IF(('Activity data'!BJ19*EF!$H32)*kgtoGg=0,"NO",('Activity data'!BJ19*EF!$H32)*kgtoGg)</f>
        <v>0.98555039942019895</v>
      </c>
      <c r="BK32" s="28">
        <f>IF(('Activity data'!BK19*EF!$H32)*kgtoGg=0,"NO",('Activity data'!BK19*EF!$H32)*kgtoGg)</f>
        <v>1.0093136378827932</v>
      </c>
      <c r="BL32" s="28">
        <f>IF(('Activity data'!BL19*EF!$H32)*kgtoGg=0,"NO",('Activity data'!BL19*EF!$H32)*kgtoGg)</f>
        <v>1.0318278506895997</v>
      </c>
      <c r="BM32" s="28">
        <f>IF(('Activity data'!BM19*EF!$H32)*kgtoGg=0,"NO",('Activity data'!BM19*EF!$H32)*kgtoGg)</f>
        <v>1.0551901414673801</v>
      </c>
      <c r="BN32" s="28">
        <f>IF(('Activity data'!BN19*EF!$H32)*kgtoGg=0,"NO",('Activity data'!BN19*EF!$H32)*kgtoGg)</f>
        <v>1.0795736542187944</v>
      </c>
      <c r="BO32" s="28">
        <f>IF(('Activity data'!BO19*EF!$H32)*kgtoGg=0,"NO",('Activity data'!BO19*EF!$H32)*kgtoGg)</f>
        <v>1.1050727886530012</v>
      </c>
      <c r="BP32" s="28">
        <f>IF(('Activity data'!BP19*EF!$H32)*kgtoGg=0,"NO",('Activity data'!BP19*EF!$H32)*kgtoGg)</f>
        <v>1.1322224960199812</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2.2262811818523676</v>
      </c>
      <c r="AE33" s="28">
        <f>IF(('Activity data'!AE20*EF!$H33)*kgtoGg=0,"NO",('Activity data'!AE20*EF!$H33)*kgtoGg)</f>
        <v>2.2730277746430936</v>
      </c>
      <c r="AF33" s="28">
        <f>IF(('Activity data'!AF20*EF!$H33)*kgtoGg=0,"NO",('Activity data'!AF20*EF!$H33)*kgtoGg)</f>
        <v>2.2859636774378469</v>
      </c>
      <c r="AG33" s="28">
        <f>IF(('Activity data'!AG20*EF!$H33)*kgtoGg=0,"NO",('Activity data'!AG20*EF!$H33)*kgtoGg)</f>
        <v>2.2769875530913128</v>
      </c>
      <c r="AH33" s="28">
        <f>IF(('Activity data'!AH20*EF!$H33)*kgtoGg=0,"NO",('Activity data'!AH20*EF!$H33)*kgtoGg)</f>
        <v>2.2462057793513326</v>
      </c>
      <c r="AI33" s="28">
        <f>IF(('Activity data'!AI20*EF!$H33)*kgtoGg=0,"NO",('Activity data'!AI20*EF!$H33)*kgtoGg)</f>
        <v>2.2321616880232447</v>
      </c>
      <c r="AJ33" s="28">
        <f>IF(('Activity data'!AJ20*EF!$H33)*kgtoGg=0,"NO",('Activity data'!AJ20*EF!$H33)*kgtoGg)</f>
        <v>2.2211809638418174</v>
      </c>
      <c r="AK33" s="28">
        <f>IF(('Activity data'!AK20*EF!$H33)*kgtoGg=0,"NO",('Activity data'!AK20*EF!$H33)*kgtoGg)</f>
        <v>2.2082278077415265</v>
      </c>
      <c r="AL33" s="28">
        <f>IF(('Activity data'!AL20*EF!$H33)*kgtoGg=0,"NO",('Activity data'!AL20*EF!$H33)*kgtoGg)</f>
        <v>1.8247658643932985</v>
      </c>
      <c r="AM33" s="28">
        <f>IF(('Activity data'!AM20*EF!$H33)*kgtoGg=0,"NO",('Activity data'!AM20*EF!$H33)*kgtoGg)</f>
        <v>1.8626545966829062</v>
      </c>
      <c r="AN33" s="28">
        <f>IF(('Activity data'!AN20*EF!$H33)*kgtoGg=0,"NO",('Activity data'!AN20*EF!$H33)*kgtoGg)</f>
        <v>1.9026396172238667</v>
      </c>
      <c r="AO33" s="28">
        <f>IF(('Activity data'!AO20*EF!$H33)*kgtoGg=0,"NO",('Activity data'!AO20*EF!$H33)*kgtoGg)</f>
        <v>1.9523344074885094</v>
      </c>
      <c r="AP33" s="28">
        <f>IF(('Activity data'!AP20*EF!$H33)*kgtoGg=0,"NO",('Activity data'!AP20*EF!$H33)*kgtoGg)</f>
        <v>2.0078039993852652</v>
      </c>
      <c r="AQ33" s="28">
        <f>IF(('Activity data'!AQ20*EF!$H33)*kgtoGg=0,"NO",('Activity data'!AQ20*EF!$H33)*kgtoGg)</f>
        <v>2.0621955855942398</v>
      </c>
      <c r="AR33" s="28">
        <f>IF(('Activity data'!AR20*EF!$H33)*kgtoGg=0,"NO",('Activity data'!AR20*EF!$H33)*kgtoGg)</f>
        <v>2.1297397817703678</v>
      </c>
      <c r="AS33" s="28">
        <f>IF(('Activity data'!AS20*EF!$H33)*kgtoGg=0,"NO",('Activity data'!AS20*EF!$H33)*kgtoGg)</f>
        <v>2.2007696850084444</v>
      </c>
      <c r="AT33" s="28">
        <f>IF(('Activity data'!AT20*EF!$H33)*kgtoGg=0,"NO",('Activity data'!AT20*EF!$H33)*kgtoGg)</f>
        <v>2.2773609000282327</v>
      </c>
      <c r="AU33" s="28">
        <f>IF(('Activity data'!AU20*EF!$H33)*kgtoGg=0,"NO",('Activity data'!AU20*EF!$H33)*kgtoGg)</f>
        <v>2.3574320246661697</v>
      </c>
      <c r="AV33" s="28">
        <f>IF(('Activity data'!AV20*EF!$H33)*kgtoGg=0,"NO",('Activity data'!AV20*EF!$H33)*kgtoGg)</f>
        <v>2.4201586634886341</v>
      </c>
      <c r="AW33" s="28">
        <f>IF(('Activity data'!AW20*EF!$H33)*kgtoGg=0,"NO",('Activity data'!AW20*EF!$H33)*kgtoGg)</f>
        <v>2.5070108637563644</v>
      </c>
      <c r="AX33" s="28">
        <f>IF(('Activity data'!AX20*EF!$H33)*kgtoGg=0,"NO",('Activity data'!AX20*EF!$H33)*kgtoGg)</f>
        <v>2.5962426453280476</v>
      </c>
      <c r="AY33" s="28">
        <f>IF(('Activity data'!AY20*EF!$H33)*kgtoGg=0,"NO",('Activity data'!AY20*EF!$H33)*kgtoGg)</f>
        <v>2.6882949340398956</v>
      </c>
      <c r="AZ33" s="28">
        <f>IF(('Activity data'!AZ20*EF!$H33)*kgtoGg=0,"NO",('Activity data'!AZ20*EF!$H33)*kgtoGg)</f>
        <v>2.7751521885466515</v>
      </c>
      <c r="BA33" s="28">
        <f>IF(('Activity data'!BA20*EF!$H33)*kgtoGg=0,"NO",('Activity data'!BA20*EF!$H33)*kgtoGg)</f>
        <v>2.868736753819523</v>
      </c>
      <c r="BB33" s="28">
        <f>IF(('Activity data'!BB20*EF!$H33)*kgtoGg=0,"NO",('Activity data'!BB20*EF!$H33)*kgtoGg)</f>
        <v>2.9680373751316287</v>
      </c>
      <c r="BC33" s="28">
        <f>IF(('Activity data'!BC20*EF!$H33)*kgtoGg=0,"NO",('Activity data'!BC20*EF!$H33)*kgtoGg)</f>
        <v>3.0712983850893916</v>
      </c>
      <c r="BD33" s="28">
        <f>IF(('Activity data'!BD20*EF!$H33)*kgtoGg=0,"NO",('Activity data'!BD20*EF!$H33)*kgtoGg)</f>
        <v>3.1726101335323427</v>
      </c>
      <c r="BE33" s="28">
        <f>IF(('Activity data'!BE20*EF!$H33)*kgtoGg=0,"NO",('Activity data'!BE20*EF!$H33)*kgtoGg)</f>
        <v>3.2779032472571221</v>
      </c>
      <c r="BF33" s="28">
        <f>IF(('Activity data'!BF20*EF!$H33)*kgtoGg=0,"NO",('Activity data'!BF20*EF!$H33)*kgtoGg)</f>
        <v>3.3907058680414948</v>
      </c>
      <c r="BG33" s="28">
        <f>IF(('Activity data'!BG20*EF!$H33)*kgtoGg=0,"NO",('Activity data'!BG20*EF!$H33)*kgtoGg)</f>
        <v>3.5091767374229419</v>
      </c>
      <c r="BH33" s="28">
        <f>IF(('Activity data'!BH20*EF!$H33)*kgtoGg=0,"NO",('Activity data'!BH20*EF!$H33)*kgtoGg)</f>
        <v>3.6328588117549709</v>
      </c>
      <c r="BI33" s="28">
        <f>IF(('Activity data'!BI20*EF!$H33)*kgtoGg=0,"NO",('Activity data'!BI20*EF!$H33)*kgtoGg)</f>
        <v>3.7619751018062373</v>
      </c>
      <c r="BJ33" s="28">
        <f>IF(('Activity data'!BJ20*EF!$H33)*kgtoGg=0,"NO",('Activity data'!BJ20*EF!$H33)*kgtoGg)</f>
        <v>3.8965598607217866</v>
      </c>
      <c r="BK33" s="28">
        <f>IF(('Activity data'!BK20*EF!$H33)*kgtoGg=0,"NO",('Activity data'!BK20*EF!$H33)*kgtoGg)</f>
        <v>4.0380044338242786</v>
      </c>
      <c r="BL33" s="28">
        <f>IF(('Activity data'!BL20*EF!$H33)*kgtoGg=0,"NO",('Activity data'!BL20*EF!$H33)*kgtoGg)</f>
        <v>4.1691049738731145</v>
      </c>
      <c r="BM33" s="28">
        <f>IF(('Activity data'!BM20*EF!$H33)*kgtoGg=0,"NO",('Activity data'!BM20*EF!$H33)*kgtoGg)</f>
        <v>4.3063857310899545</v>
      </c>
      <c r="BN33" s="28">
        <f>IF(('Activity data'!BN20*EF!$H33)*kgtoGg=0,"NO",('Activity data'!BN20*EF!$H33)*kgtoGg)</f>
        <v>4.451114130896662</v>
      </c>
      <c r="BO33" s="28">
        <f>IF(('Activity data'!BO20*EF!$H33)*kgtoGg=0,"NO",('Activity data'!BO20*EF!$H33)*kgtoGg)</f>
        <v>4.6039362825071422</v>
      </c>
      <c r="BP33" s="28">
        <f>IF(('Activity data'!BP20*EF!$H33)*kgtoGg=0,"NO",('Activity data'!BP20*EF!$H33)*kgtoGg)</f>
        <v>4.7688505406959729</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2.3243539767589121E-2</v>
      </c>
      <c r="AE34" s="28">
        <f>IF(('Activity data'!AE21*EF!$H34)*kgtoGg=0,"NO",('Activity data'!AE21*EF!$H34)*kgtoGg)</f>
        <v>2.3789427323424695E-2</v>
      </c>
      <c r="AF34" s="28">
        <f>IF(('Activity data'!AF21*EF!$H34)*kgtoGg=0,"NO",('Activity data'!AF21*EF!$H34)*kgtoGg)</f>
        <v>2.420453502473335E-2</v>
      </c>
      <c r="AG34" s="28">
        <f>IF(('Activity data'!AG21*EF!$H34)*kgtoGg=0,"NO",('Activity data'!AG21*EF!$H34)*kgtoGg)</f>
        <v>2.4534161329257547E-2</v>
      </c>
      <c r="AH34" s="28">
        <f>IF(('Activity data'!AH21*EF!$H34)*kgtoGg=0,"NO",('Activity data'!AH21*EF!$H34)*kgtoGg)</f>
        <v>2.4776227155326274E-2</v>
      </c>
      <c r="AI34" s="28">
        <f>IF(('Activity data'!AI21*EF!$H34)*kgtoGg=0,"NO",('Activity data'!AI21*EF!$H34)*kgtoGg)</f>
        <v>2.5093624740252767E-2</v>
      </c>
      <c r="AJ34" s="28">
        <f>IF(('Activity data'!AJ21*EF!$H34)*kgtoGg=0,"NO",('Activity data'!AJ21*EF!$H34)*kgtoGg)</f>
        <v>2.5423648923376913E-2</v>
      </c>
      <c r="AK34" s="28">
        <f>IF(('Activity data'!AK21*EF!$H34)*kgtoGg=0,"NO",('Activity data'!AK21*EF!$H34)*kgtoGg)</f>
        <v>2.5745779870632732E-2</v>
      </c>
      <c r="AL34" s="28">
        <f>IF(('Activity data'!AL21*EF!$H34)*kgtoGg=0,"NO",('Activity data'!AL21*EF!$H34)*kgtoGg)</f>
        <v>2.4430590410469213E-2</v>
      </c>
      <c r="AM34" s="28">
        <f>IF(('Activity data'!AM21*EF!$H34)*kgtoGg=0,"NO",('Activity data'!AM21*EF!$H34)*kgtoGg)</f>
        <v>2.491494320024246E-2</v>
      </c>
      <c r="AN34" s="28">
        <f>IF(('Activity data'!AN21*EF!$H34)*kgtoGg=0,"NO",('Activity data'!AN21*EF!$H34)*kgtoGg)</f>
        <v>2.5396467732913815E-2</v>
      </c>
      <c r="AO34" s="28">
        <f>IF(('Activity data'!AO21*EF!$H34)*kgtoGg=0,"NO",('Activity data'!AO21*EF!$H34)*kgtoGg)</f>
        <v>2.5909453503337076E-2</v>
      </c>
      <c r="AP34" s="28">
        <f>IF(('Activity data'!AP21*EF!$H34)*kgtoGg=0,"NO",('Activity data'!AP21*EF!$H34)*kgtoGg)</f>
        <v>2.6447512270914884E-2</v>
      </c>
      <c r="AQ34" s="28">
        <f>IF(('Activity data'!AQ21*EF!$H34)*kgtoGg=0,"NO",('Activity data'!AQ21*EF!$H34)*kgtoGg)</f>
        <v>2.697942904089768E-2</v>
      </c>
      <c r="AR34" s="28">
        <f>IF(('Activity data'!AR21*EF!$H34)*kgtoGg=0,"NO",('Activity data'!AR21*EF!$H34)*kgtoGg)</f>
        <v>2.7571239555609889E-2</v>
      </c>
      <c r="AS34" s="28">
        <f>IF(('Activity data'!AS21*EF!$H34)*kgtoGg=0,"NO",('Activity data'!AS21*EF!$H34)*kgtoGg)</f>
        <v>2.8178780898713774E-2</v>
      </c>
      <c r="AT34" s="28">
        <f>IF(('Activity data'!AT21*EF!$H34)*kgtoGg=0,"NO",('Activity data'!AT21*EF!$H34)*kgtoGg)</f>
        <v>2.8812050610058083E-2</v>
      </c>
      <c r="AU34" s="28">
        <f>IF(('Activity data'!AU21*EF!$H34)*kgtoGg=0,"NO",('Activity data'!AU21*EF!$H34)*kgtoGg)</f>
        <v>2.9462877236573676E-2</v>
      </c>
      <c r="AV34" s="28">
        <f>IF(('Activity data'!AV21*EF!$H34)*kgtoGg=0,"NO",('Activity data'!AV21*EF!$H34)*kgtoGg)</f>
        <v>3.0031269787076088E-2</v>
      </c>
      <c r="AW34" s="28">
        <f>IF(('Activity data'!AW21*EF!$H34)*kgtoGg=0,"NO",('Activity data'!AW21*EF!$H34)*kgtoGg)</f>
        <v>3.0716154225371734E-2</v>
      </c>
      <c r="AX34" s="28">
        <f>IF(('Activity data'!AX21*EF!$H34)*kgtoGg=0,"NO",('Activity data'!AX21*EF!$H34)*kgtoGg)</f>
        <v>3.1413755249021021E-2</v>
      </c>
      <c r="AY34" s="28">
        <f>IF(('Activity data'!AY21*EF!$H34)*kgtoGg=0,"NO",('Activity data'!AY21*EF!$H34)*kgtoGg)</f>
        <v>3.212629228565525E-2</v>
      </c>
      <c r="AZ34" s="28">
        <f>IF(('Activity data'!AZ21*EF!$H34)*kgtoGg=0,"NO",('Activity data'!AZ21*EF!$H34)*kgtoGg)</f>
        <v>3.2814601010462838E-2</v>
      </c>
      <c r="BA34" s="28">
        <f>IF(('Activity data'!BA21*EF!$H34)*kgtoGg=0,"NO",('Activity data'!BA21*EF!$H34)*kgtoGg)</f>
        <v>3.3537377207206245E-2</v>
      </c>
      <c r="BB34" s="28">
        <f>IF(('Activity data'!BB21*EF!$H34)*kgtoGg=0,"NO",('Activity data'!BB21*EF!$H34)*kgtoGg)</f>
        <v>3.4290046764379731E-2</v>
      </c>
      <c r="BC34" s="28">
        <f>IF(('Activity data'!BC21*EF!$H34)*kgtoGg=0,"NO",('Activity data'!BC21*EF!$H34)*kgtoGg)</f>
        <v>3.5064135334040153E-2</v>
      </c>
      <c r="BD34" s="28">
        <f>IF(('Activity data'!BD21*EF!$H34)*kgtoGg=0,"NO",('Activity data'!BD21*EF!$H34)*kgtoGg)</f>
        <v>3.582983712763823E-2</v>
      </c>
      <c r="BE34" s="28">
        <f>IF(('Activity data'!BE21*EF!$H34)*kgtoGg=0,"NO",('Activity data'!BE21*EF!$H34)*kgtoGg)</f>
        <v>3.6617540972726612E-2</v>
      </c>
      <c r="BF34" s="28">
        <f>IF(('Activity data'!BF21*EF!$H34)*kgtoGg=0,"NO",('Activity data'!BF21*EF!$H34)*kgtoGg)</f>
        <v>3.744560799987276E-2</v>
      </c>
      <c r="BG34" s="28">
        <f>IF(('Activity data'!BG21*EF!$H34)*kgtoGg=0,"NO",('Activity data'!BG21*EF!$H34)*kgtoGg)</f>
        <v>3.8305057343518384E-2</v>
      </c>
      <c r="BH34" s="28">
        <f>IF(('Activity data'!BH21*EF!$H34)*kgtoGg=0,"NO",('Activity data'!BH21*EF!$H34)*kgtoGg)</f>
        <v>3.9193875157848862E-2</v>
      </c>
      <c r="BI34" s="28">
        <f>IF(('Activity data'!BI21*EF!$H34)*kgtoGg=0,"NO",('Activity data'!BI21*EF!$H34)*kgtoGg)</f>
        <v>4.0113545664429248E-2</v>
      </c>
      <c r="BJ34" s="28">
        <f>IF(('Activity data'!BJ21*EF!$H34)*kgtoGg=0,"NO",('Activity data'!BJ21*EF!$H34)*kgtoGg)</f>
        <v>4.1064599975841665E-2</v>
      </c>
      <c r="BK34" s="28">
        <f>IF(('Activity data'!BK21*EF!$H34)*kgtoGg=0,"NO",('Activity data'!BK21*EF!$H34)*kgtoGg)</f>
        <v>4.205473491178309E-2</v>
      </c>
      <c r="BL34" s="28">
        <f>IF(('Activity data'!BL21*EF!$H34)*kgtoGg=0,"NO",('Activity data'!BL21*EF!$H34)*kgtoGg)</f>
        <v>4.2992827112066694E-2</v>
      </c>
      <c r="BM34" s="28">
        <f>IF(('Activity data'!BM21*EF!$H34)*kgtoGg=0,"NO",('Activity data'!BM21*EF!$H34)*kgtoGg)</f>
        <v>4.3966255894474213E-2</v>
      </c>
      <c r="BN34" s="28">
        <f>IF(('Activity data'!BN21*EF!$H34)*kgtoGg=0,"NO",('Activity data'!BN21*EF!$H34)*kgtoGg)</f>
        <v>4.49822355924498E-2</v>
      </c>
      <c r="BO34" s="28">
        <f>IF(('Activity data'!BO21*EF!$H34)*kgtoGg=0,"NO",('Activity data'!BO21*EF!$H34)*kgtoGg)</f>
        <v>4.6044699527208431E-2</v>
      </c>
      <c r="BP34" s="28">
        <f>IF(('Activity data'!BP21*EF!$H34)*kgtoGg=0,"NO",('Activity data'!BP21*EF!$H34)*kgtoGg)</f>
        <v>4.7175937334165918E-2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9.2761715910515408E-2</v>
      </c>
      <c r="AE35" s="28">
        <f>IF(('Activity data'!AE22*EF!$H35)*kgtoGg=0,"NO",('Activity data'!AE22*EF!$H35)*kgtoGg)</f>
        <v>9.470949061012901E-2</v>
      </c>
      <c r="AF35" s="28">
        <f>IF(('Activity data'!AF22*EF!$H35)*kgtoGg=0,"NO",('Activity data'!AF22*EF!$H35)*kgtoGg)</f>
        <v>9.5248486559910389E-2</v>
      </c>
      <c r="AG35" s="28">
        <f>IF(('Activity data'!AG22*EF!$H35)*kgtoGg=0,"NO",('Activity data'!AG22*EF!$H35)*kgtoGg)</f>
        <v>9.487448137880479E-2</v>
      </c>
      <c r="AH35" s="28">
        <f>IF(('Activity data'!AH22*EF!$H35)*kgtoGg=0,"NO",('Activity data'!AH22*EF!$H35)*kgtoGg)</f>
        <v>9.3591907472972288E-2</v>
      </c>
      <c r="AI35" s="28">
        <f>IF(('Activity data'!AI22*EF!$H35)*kgtoGg=0,"NO",('Activity data'!AI22*EF!$H35)*kgtoGg)</f>
        <v>9.300673700096862E-2</v>
      </c>
      <c r="AJ35" s="28">
        <f>IF(('Activity data'!AJ22*EF!$H35)*kgtoGg=0,"NO",('Activity data'!AJ22*EF!$H35)*kgtoGg)</f>
        <v>9.2549206826742475E-2</v>
      </c>
      <c r="AK35" s="28">
        <f>IF(('Activity data'!AK22*EF!$H35)*kgtoGg=0,"NO",('Activity data'!AK22*EF!$H35)*kgtoGg)</f>
        <v>9.2009491989230335E-2</v>
      </c>
      <c r="AL35" s="28">
        <f>IF(('Activity data'!AL22*EF!$H35)*kgtoGg=0,"NO",('Activity data'!AL22*EF!$H35)*kgtoGg)</f>
        <v>7.6031911016387496E-2</v>
      </c>
      <c r="AM35" s="28">
        <f>IF(('Activity data'!AM22*EF!$H35)*kgtoGg=0,"NO",('Activity data'!AM22*EF!$H35)*kgtoGg)</f>
        <v>7.7610608195121167E-2</v>
      </c>
      <c r="AN35" s="28">
        <f>IF(('Activity data'!AN22*EF!$H35)*kgtoGg=0,"NO",('Activity data'!AN22*EF!$H35)*kgtoGg)</f>
        <v>7.9276650717661171E-2</v>
      </c>
      <c r="AO35" s="28">
        <f>IF(('Activity data'!AO22*EF!$H35)*kgtoGg=0,"NO",('Activity data'!AO22*EF!$H35)*kgtoGg)</f>
        <v>8.1347266978687965E-2</v>
      </c>
      <c r="AP35" s="28">
        <f>IF(('Activity data'!AP22*EF!$H35)*kgtoGg=0,"NO",('Activity data'!AP22*EF!$H35)*kgtoGg)</f>
        <v>8.3658499974386138E-2</v>
      </c>
      <c r="AQ35" s="28">
        <f>IF(('Activity data'!AQ22*EF!$H35)*kgtoGg=0,"NO",('Activity data'!AQ22*EF!$H35)*kgtoGg)</f>
        <v>8.5924816066426726E-2</v>
      </c>
      <c r="AR35" s="28">
        <f>IF(('Activity data'!AR22*EF!$H35)*kgtoGg=0,"NO",('Activity data'!AR22*EF!$H35)*kgtoGg)</f>
        <v>8.8739157573765423E-2</v>
      </c>
      <c r="AS35" s="28">
        <f>IF(('Activity data'!AS22*EF!$H35)*kgtoGg=0,"NO",('Activity data'!AS22*EF!$H35)*kgtoGg)</f>
        <v>9.1698736875351919E-2</v>
      </c>
      <c r="AT35" s="28">
        <f>IF(('Activity data'!AT22*EF!$H35)*kgtoGg=0,"NO",('Activity data'!AT22*EF!$H35)*kgtoGg)</f>
        <v>9.4890037501176458E-2</v>
      </c>
      <c r="AU35" s="28">
        <f>IF(('Activity data'!AU22*EF!$H35)*kgtoGg=0,"NO",('Activity data'!AU22*EF!$H35)*kgtoGg)</f>
        <v>9.8226334361090489E-2</v>
      </c>
      <c r="AV35" s="28">
        <f>IF(('Activity data'!AV22*EF!$H35)*kgtoGg=0,"NO",('Activity data'!AV22*EF!$H35)*kgtoGg)</f>
        <v>0.10083994431202652</v>
      </c>
      <c r="AW35" s="28">
        <f>IF(('Activity data'!AW22*EF!$H35)*kgtoGg=0,"NO",('Activity data'!AW22*EF!$H35)*kgtoGg)</f>
        <v>0.10445878598984863</v>
      </c>
      <c r="AX35" s="28">
        <f>IF(('Activity data'!AX22*EF!$H35)*kgtoGg=0,"NO",('Activity data'!AX22*EF!$H35)*kgtoGg)</f>
        <v>0.10817677688866875</v>
      </c>
      <c r="AY35" s="28">
        <f>IF(('Activity data'!AY22*EF!$H35)*kgtoGg=0,"NO",('Activity data'!AY22*EF!$H35)*kgtoGg)</f>
        <v>0.11201228891832909</v>
      </c>
      <c r="AZ35" s="28">
        <f>IF(('Activity data'!AZ22*EF!$H35)*kgtoGg=0,"NO",('Activity data'!AZ22*EF!$H35)*kgtoGg)</f>
        <v>0.11563134118944392</v>
      </c>
      <c r="BA35" s="28">
        <f>IF(('Activity data'!BA22*EF!$H35)*kgtoGg=0,"NO",('Activity data'!BA22*EF!$H35)*kgtoGg)</f>
        <v>0.11953069807581355</v>
      </c>
      <c r="BB35" s="28">
        <f>IF(('Activity data'!BB22*EF!$H35)*kgtoGg=0,"NO",('Activity data'!BB22*EF!$H35)*kgtoGg)</f>
        <v>0.12366822396381799</v>
      </c>
      <c r="BC35" s="28">
        <f>IF(('Activity data'!BC22*EF!$H35)*kgtoGg=0,"NO",('Activity data'!BC22*EF!$H35)*kgtoGg)</f>
        <v>0.12797076604539143</v>
      </c>
      <c r="BD35" s="28">
        <f>IF(('Activity data'!BD22*EF!$H35)*kgtoGg=0,"NO",('Activity data'!BD22*EF!$H35)*kgtoGg)</f>
        <v>0.13219208889718106</v>
      </c>
      <c r="BE35" s="28">
        <f>IF(('Activity data'!BE22*EF!$H35)*kgtoGg=0,"NO",('Activity data'!BE22*EF!$H35)*kgtoGg)</f>
        <v>0.13657930196904688</v>
      </c>
      <c r="BF35" s="28">
        <f>IF(('Activity data'!BF22*EF!$H35)*kgtoGg=0,"NO",('Activity data'!BF22*EF!$H35)*kgtoGg)</f>
        <v>0.14127941116839576</v>
      </c>
      <c r="BG35" s="28">
        <f>IF(('Activity data'!BG22*EF!$H35)*kgtoGg=0,"NO",('Activity data'!BG22*EF!$H35)*kgtoGg)</f>
        <v>0.14621569739262272</v>
      </c>
      <c r="BH35" s="28">
        <f>IF(('Activity data'!BH22*EF!$H35)*kgtoGg=0,"NO",('Activity data'!BH22*EF!$H35)*kgtoGg)</f>
        <v>0.15136911715645726</v>
      </c>
      <c r="BI35" s="28">
        <f>IF(('Activity data'!BI22*EF!$H35)*kgtoGg=0,"NO",('Activity data'!BI22*EF!$H35)*kgtoGg)</f>
        <v>0.15674896257526003</v>
      </c>
      <c r="BJ35" s="28">
        <f>IF(('Activity data'!BJ22*EF!$H35)*kgtoGg=0,"NO",('Activity data'!BJ22*EF!$H35)*kgtoGg)</f>
        <v>0.16235666086340797</v>
      </c>
      <c r="BK35" s="28">
        <f>IF(('Activity data'!BK22*EF!$H35)*kgtoGg=0,"NO",('Activity data'!BK22*EF!$H35)*kgtoGg)</f>
        <v>0.16825018474267842</v>
      </c>
      <c r="BL35" s="28">
        <f>IF(('Activity data'!BL22*EF!$H35)*kgtoGg=0,"NO",('Activity data'!BL22*EF!$H35)*kgtoGg)</f>
        <v>0.1737127072447133</v>
      </c>
      <c r="BM35" s="28">
        <f>IF(('Activity data'!BM22*EF!$H35)*kgtoGg=0,"NO",('Activity data'!BM22*EF!$H35)*kgtoGg)</f>
        <v>0.17943273879541491</v>
      </c>
      <c r="BN35" s="28">
        <f>IF(('Activity data'!BN22*EF!$H35)*kgtoGg=0,"NO",('Activity data'!BN22*EF!$H35)*kgtoGg)</f>
        <v>0.18546308878736106</v>
      </c>
      <c r="BO35" s="28">
        <f>IF(('Activity data'!BO22*EF!$H35)*kgtoGg=0,"NO",('Activity data'!BO22*EF!$H35)*kgtoGg)</f>
        <v>0.19183067843779775</v>
      </c>
      <c r="BP35" s="28">
        <f>IF(('Activity data'!BP22*EF!$H35)*kgtoGg=0,"NO",('Activity data'!BP22*EF!$H35)*kgtoGg)</f>
        <v>0.19870210586233239</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5.9537675988138611E-2</v>
      </c>
      <c r="AE36" s="28">
        <f>IF(('Activity data'!AE5*EF!$H36*EF!$H54)*NtoN2O*kgtoGg=0,"NO",('Activity data'!AE5*EF!$H36*EF!$H54)*NtoN2O*kgtoGg)</f>
        <v>5.9970956872099204E-2</v>
      </c>
      <c r="AF36" s="28">
        <f>IF(('Activity data'!AF5*EF!$H36*EF!$H54)*NtoN2O*kgtoGg=0,"NO",('Activity data'!AF5*EF!$H36*EF!$H54)*NtoN2O*kgtoGg)</f>
        <v>6.0238983621679072E-2</v>
      </c>
      <c r="AG36" s="28">
        <f>IF(('Activity data'!AG5*EF!$H36*EF!$H54)*NtoN2O*kgtoGg=0,"NO",('Activity data'!AG5*EF!$H36*EF!$H54)*NtoN2O*kgtoGg)</f>
        <v>6.0407985529240864E-2</v>
      </c>
      <c r="AH36" s="28">
        <f>IF(('Activity data'!AH5*EF!$H36*EF!$H54)*NtoN2O*kgtoGg=0,"NO",('Activity data'!AH5*EF!$H36*EF!$H54)*NtoN2O*kgtoGg)</f>
        <v>6.0475732106238654E-2</v>
      </c>
      <c r="AI36" s="28">
        <f>IF(('Activity data'!AI5*EF!$H36*EF!H54)*NtoN2O*kgtoGg=0,"NO",('Activity data'!AI5*EF!$H36*EF!H54)*NtoN2O*kgtoGg)</f>
        <v>6.0670210681850988E-2</v>
      </c>
      <c r="AJ36" s="28">
        <f>IF(('Activity data'!AJ5*EF!$H36*EF!I54)*NtoN2O*kgtoGg=0,"NO",('Activity data'!AJ5*EF!$H36*EF!I54)*NtoN2O*kgtoGg)</f>
        <v>6.0896779337822241E-2</v>
      </c>
      <c r="AK36" s="28">
        <f>IF(('Activity data'!AK5*EF!$H36*EF!J54)*NtoN2O*kgtoGg=0,"NO",('Activity data'!AK5*EF!$H36*EF!J54)*NtoN2O*kgtoGg)</f>
        <v>6.1125991905957064E-2</v>
      </c>
      <c r="AL36" s="28">
        <f>IF(('Activity data'!AL5*EF!$H36*EF!K54)*NtoN2O*kgtoGg=0,"NO",('Activity data'!AL5*EF!$H36*EF!K54)*NtoN2O*kgtoGg)</f>
        <v>5.9127959648015427E-2</v>
      </c>
      <c r="AM36" s="28">
        <f>IF(('Activity data'!AM5*EF!$H36*EF!L54)*NtoN2O*kgtoGg=0,"NO",('Activity data'!AM5*EF!$H36*EF!L54)*NtoN2O*kgtoGg)</f>
        <v>5.9583537237579358E-2</v>
      </c>
      <c r="AN36" s="28">
        <f>IF(('Activity data'!AN5*EF!$H36*EF!M54)*NtoN2O*kgtoGg=0,"NO",('Activity data'!AN5*EF!$H36*EF!M54)*NtoN2O*kgtoGg)</f>
        <v>6.0031993951071221E-2</v>
      </c>
      <c r="AO36" s="28">
        <f>IF(('Activity data'!AO5*EF!$H36*EF!N54)*NtoN2O*kgtoGg=0,"NO",('Activity data'!AO5*EF!$H36*EF!N54)*NtoN2O*kgtoGg)</f>
        <v>6.0518692936408269E-2</v>
      </c>
      <c r="AP36" s="28">
        <f>IF(('Activity data'!AP5*EF!$H36*EF!O54)*NtoN2O*kgtoGg=0,"NO",('Activity data'!AP5*EF!$H36*EF!O54)*NtoN2O*kgtoGg)</f>
        <v>6.1040402462485023E-2</v>
      </c>
      <c r="AQ36" s="28">
        <f>IF(('Activity data'!AQ5*EF!$H36*EF!P54)*NtoN2O*kgtoGg=0,"NO",('Activity data'!AQ5*EF!$H36*EF!P54)*NtoN2O*kgtoGg)</f>
        <v>6.1554564403832709E-2</v>
      </c>
      <c r="AR36" s="28">
        <f>IF(('Activity data'!AR5*EF!$H36*EF!Q54)*NtoN2O*kgtoGg=0,"NO",('Activity data'!AR5*EF!$H36*EF!Q54)*NtoN2O*kgtoGg)</f>
        <v>6.2148285787375766E-2</v>
      </c>
      <c r="AS36" s="28">
        <f>IF(('Activity data'!AS5*EF!$H36*EF!R54)*NtoN2O*kgtoGg=0,"NO",('Activity data'!AS5*EF!$H36*EF!R54)*NtoN2O*kgtoGg)</f>
        <v>6.2761831825732833E-2</v>
      </c>
      <c r="AT36" s="28">
        <f>IF(('Activity data'!AT5*EF!$H36*EF!S54)*NtoN2O*kgtoGg=0,"NO",('Activity data'!AT5*EF!$H36*EF!S54)*NtoN2O*kgtoGg)</f>
        <v>6.3407695509944267E-2</v>
      </c>
      <c r="AU36" s="28">
        <f>IF(('Activity data'!AU5*EF!$H36*EF!T54)*NtoN2O*kgtoGg=0,"NO",('Activity data'!AU5*EF!$H36*EF!T54)*NtoN2O*kgtoGg)</f>
        <v>6.4075284814891928E-2</v>
      </c>
      <c r="AV36" s="28">
        <f>IF(('Activity data'!AV5*EF!$H36*EF!U54)*NtoN2O*kgtoGg=0,"NO",('Activity data'!AV5*EF!$H36*EF!U54)*NtoN2O*kgtoGg)</f>
        <v>6.4634149167861102E-2</v>
      </c>
      <c r="AW36" s="28">
        <f>IF(('Activity data'!AW5*EF!$H36*EF!V54)*NtoN2O*kgtoGg=0,"NO",('Activity data'!AW5*EF!$H36*EF!V54)*NtoN2O*kgtoGg)</f>
        <v>6.5342816878971158E-2</v>
      </c>
      <c r="AX36" s="28">
        <f>IF(('Activity data'!AX5*EF!$H36*EF!W54)*NtoN2O*kgtoGg=0,"NO",('Activity data'!AX5*EF!$H36*EF!W54)*NtoN2O*kgtoGg)</f>
        <v>6.6065470131985701E-2</v>
      </c>
      <c r="AY36" s="28">
        <f>IF(('Activity data'!AY5*EF!$H36*EF!X54)*NtoN2O*kgtoGg=0,"NO",('Activity data'!AY5*EF!$H36*EF!X54)*NtoN2O*kgtoGg)</f>
        <v>6.6804601338220429E-2</v>
      </c>
      <c r="AZ36" s="28">
        <f>IF(('Activity data'!AZ5*EF!$H36*EF!Y54)*NtoN2O*kgtoGg=0,"NO",('Activity data'!AZ5*EF!$H36*EF!Y54)*NtoN2O*kgtoGg)</f>
        <v>6.7510047418203142E-2</v>
      </c>
      <c r="BA36" s="28">
        <f>IF(('Activity data'!BA5*EF!$H36*EF!Z54)*NtoN2O*kgtoGg=0,"NO",('Activity data'!BA5*EF!$H36*EF!Z54)*NtoN2O*kgtoGg)</f>
        <v>6.825675034661384E-2</v>
      </c>
      <c r="BB36" s="28">
        <f>IF(('Activity data'!BB5*EF!$H36*EF!AA54)*NtoN2O*kgtoGg=0,"NO",('Activity data'!BB5*EF!$H36*EF!AA54)*NtoN2O*kgtoGg)</f>
        <v>6.9038289550969384E-2</v>
      </c>
      <c r="BC36" s="28">
        <f>IF(('Activity data'!BC5*EF!$H36*EF!AB54)*NtoN2O*kgtoGg=0,"NO",('Activity data'!BC5*EF!$H36*EF!AB54)*NtoN2O*kgtoGg)</f>
        <v>6.9843442703842878E-2</v>
      </c>
      <c r="BD36" s="28">
        <f>IF(('Activity data'!BD5*EF!$H36*EF!AC54)*NtoN2O*kgtoGg=0,"NO",('Activity data'!BD5*EF!$H36*EF!AC54)*NtoN2O*kgtoGg)</f>
        <v>7.0634341142642582E-2</v>
      </c>
      <c r="BE36" s="28">
        <f>IF(('Activity data'!BE5*EF!$H36*EF!AD54)*NtoN2O*kgtoGg=0,"NO",('Activity data'!BE5*EF!$H36*EF!AD54)*NtoN2O*kgtoGg)</f>
        <v>7.1449377261864094E-2</v>
      </c>
      <c r="BF36" s="28">
        <f>IF(('Activity data'!BF5*EF!$H36*EF!AE54)*NtoN2O*kgtoGg=0,"NO",('Activity data'!BF5*EF!$H36*EF!AE54)*NtoN2O*kgtoGg)</f>
        <v>7.2311132347790241E-2</v>
      </c>
      <c r="BG36" s="28">
        <f>IF(('Activity data'!BG5*EF!$H36*EF!AF54)*NtoN2O*kgtoGg=0,"NO",('Activity data'!BG5*EF!$H36*EF!AF54)*NtoN2O*kgtoGg)</f>
        <v>7.3207856753141468E-2</v>
      </c>
      <c r="BH36" s="28">
        <f>IF(('Activity data'!BH5*EF!$H36*EF!AG54)*NtoN2O*kgtoGg=0,"NO",('Activity data'!BH5*EF!$H36*EF!AG54)*NtoN2O*kgtoGg)</f>
        <v>7.4136622761831861E-2</v>
      </c>
      <c r="BI36" s="28">
        <f>IF(('Activity data'!BI5*EF!$H36*EF!AH54)*NtoN2O*kgtoGg=0,"NO",('Activity data'!BI5*EF!$H36*EF!AH54)*NtoN2O*kgtoGg)</f>
        <v>7.509888064348437E-2</v>
      </c>
      <c r="BJ36" s="28">
        <f>IF(('Activity data'!BJ5*EF!$H36*EF!AI54)*NtoN2O*kgtoGg=0,"NO",('Activity data'!BJ5*EF!$H36*EF!AI54)*NtoN2O*kgtoGg)</f>
        <v>7.6094910189842019E-2</v>
      </c>
      <c r="BK36" s="28">
        <f>IF(('Activity data'!BK5*EF!$H36*EF!AJ54)*NtoN2O*kgtoGg=0,"NO",('Activity data'!BK5*EF!$H36*EF!AJ54)*NtoN2O*kgtoGg)</f>
        <v>7.7133789469052375E-2</v>
      </c>
      <c r="BL36" s="28">
        <f>IF(('Activity data'!BL5*EF!$H36*EF!AK54)*NtoN2O*kgtoGg=0,"NO",('Activity data'!BL5*EF!$H36*EF!AK54)*NtoN2O*kgtoGg)</f>
        <v>7.8103530000216664E-2</v>
      </c>
      <c r="BM36" s="28">
        <f>IF(('Activity data'!BM5*EF!$H36*EF!AL54)*NtoN2O*kgtoGg=0,"NO",('Activity data'!BM5*EF!$H36*EF!AL54)*NtoN2O*kgtoGg)</f>
        <v>7.9111375802167719E-2</v>
      </c>
      <c r="BN36" s="28">
        <f>IF(('Activity data'!BN5*EF!$H36*EF!AM54)*NtoN2O*kgtoGg=0,"NO",('Activity data'!BN5*EF!$H36*EF!AM54)*NtoN2O*kgtoGg)</f>
        <v>8.0165713829461666E-2</v>
      </c>
      <c r="BO36" s="28">
        <f>IF(('Activity data'!BO5*EF!$H36*EF!AN54)*NtoN2O*kgtoGg=0,"NO",('Activity data'!BO5*EF!$H36*EF!AN54)*NtoN2O*kgtoGg)</f>
        <v>8.1270828245510685E-2</v>
      </c>
      <c r="BP36" s="28">
        <f>IF(('Activity data'!BP5*EF!$H36*EF!AO54)*NtoN2O*kgtoGg=0,"NO",('Activity data'!BP5*EF!$H36*EF!AO54)*NtoN2O*kgtoGg)</f>
        <v>8.2453193308140507E-2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0.26069358130209302</v>
      </c>
      <c r="AE37" s="28">
        <f>IF(('Activity data'!AE6*EF!$H37*EF!$H55)*NtoN2O*kgtoGg=0,"NO",('Activity data'!AE6*EF!$H37*EF!$H55)*NtoN2O*kgtoGg)</f>
        <v>0.26259075890391825</v>
      </c>
      <c r="AF37" s="28">
        <f>IF(('Activity data'!AF6*EF!$H37*EF!$H55)*NtoN2O*kgtoGg=0,"NO",('Activity data'!AF6*EF!$H37*EF!$H55)*NtoN2O*kgtoGg)</f>
        <v>0.2637643494425656</v>
      </c>
      <c r="AG37" s="28">
        <f>IF(('Activity data'!AG6*EF!$H37*EF!$H55)*NtoN2O*kgtoGg=0,"NO",('Activity data'!AG6*EF!$H37*EF!$H55)*NtoN2O*kgtoGg)</f>
        <v>0.26450434662582728</v>
      </c>
      <c r="AH37" s="28">
        <f>IF(('Activity data'!AH6*EF!$H37*EF!$H55)*NtoN2O*kgtoGg=0,"NO",('Activity data'!AH6*EF!$H37*EF!$H55)*NtoN2O*kgtoGg)</f>
        <v>0.26480098396488017</v>
      </c>
      <c r="AI37" s="28">
        <f>IF(('Activity data'!AI6*EF!$H37*EF!H55)*NtoN2O*kgtoGg=0,"NO",('Activity data'!AI6*EF!$H37*EF!H55)*NtoN2O*kgtoGg)</f>
        <v>0.2656525341055509</v>
      </c>
      <c r="AJ37" s="28">
        <f>IF(('Activity data'!AJ6*EF!$H37*EF!I55)*NtoN2O*kgtoGg=0,"NO",('Activity data'!AJ6*EF!$H37*EF!I55)*NtoN2O*kgtoGg)</f>
        <v>0.26664459490328363</v>
      </c>
      <c r="AK37" s="28">
        <f>IF(('Activity data'!AK6*EF!$H37*EF!J55)*NtoN2O*kgtoGg=0,"NO",('Activity data'!AK6*EF!$H37*EF!J55)*NtoN2O*kgtoGg)</f>
        <v>0.26764823241977703</v>
      </c>
      <c r="AL37" s="28">
        <f>IF(('Activity data'!AL6*EF!$H37*EF!K55)*NtoN2O*kgtoGg=0,"NO",('Activity data'!AL6*EF!$H37*EF!K55)*NtoN2O*kgtoGg)</f>
        <v>0.25889958416915188</v>
      </c>
      <c r="AM37" s="28">
        <f>IF(('Activity data'!AM6*EF!$H37*EF!L55)*NtoN2O*kgtoGg=0,"NO",('Activity data'!AM6*EF!$H37*EF!L55)*NtoN2O*kgtoGg)</f>
        <v>0.26089439084262789</v>
      </c>
      <c r="AN37" s="28">
        <f>IF(('Activity data'!AN6*EF!$H37*EF!M55)*NtoN2O*kgtoGg=0,"NO",('Activity data'!AN6*EF!$H37*EF!M55)*NtoN2O*kgtoGg)</f>
        <v>0.26285801781930829</v>
      </c>
      <c r="AO37" s="28">
        <f>IF(('Activity data'!AO6*EF!$H37*EF!N55)*NtoN2O*kgtoGg=0,"NO",('Activity data'!AO6*EF!$H37*EF!N55)*NtoN2O*kgtoGg)</f>
        <v>0.26498909363639067</v>
      </c>
      <c r="AP37" s="28">
        <f>IF(('Activity data'!AP6*EF!$H37*EF!O55)*NtoN2O*kgtoGg=0,"NO",('Activity data'!AP6*EF!$H37*EF!O55)*NtoN2O*kgtoGg)</f>
        <v>0.26727346773220628</v>
      </c>
      <c r="AQ37" s="28">
        <f>IF(('Activity data'!AQ6*EF!$H37*EF!P55)*NtoN2O*kgtoGg=0,"NO",('Activity data'!AQ6*EF!$H37*EF!P55)*NtoN2O*kgtoGg)</f>
        <v>0.26952479373098842</v>
      </c>
      <c r="AR37" s="28">
        <f>IF(('Activity data'!AR6*EF!$H37*EF!Q55)*NtoN2O*kgtoGg=0,"NO",('Activity data'!AR6*EF!$H37*EF!Q55)*NtoN2O*kgtoGg)</f>
        <v>0.27212448125997946</v>
      </c>
      <c r="AS37" s="28">
        <f>IF(('Activity data'!AS6*EF!$H37*EF!R55)*NtoN2O*kgtoGg=0,"NO",('Activity data'!AS6*EF!$H37*EF!R55)*NtoN2O*kgtoGg)</f>
        <v>0.27481097365959678</v>
      </c>
      <c r="AT37" s="28">
        <f>IF(('Activity data'!AT6*EF!$H37*EF!S55)*NtoN2O*kgtoGg=0,"NO",('Activity data'!AT6*EF!$H37*EF!S55)*NtoN2O*kgtoGg)</f>
        <v>0.27763897314186731</v>
      </c>
      <c r="AU37" s="28">
        <f>IF(('Activity data'!AU6*EF!$H37*EF!T55)*NtoN2O*kgtoGg=0,"NO",('Activity data'!AU6*EF!$H37*EF!T55)*NtoN2O*kgtoGg)</f>
        <v>0.28056210112523794</v>
      </c>
      <c r="AV37" s="28">
        <f>IF(('Activity data'!AV6*EF!$H37*EF!U55)*NtoN2O*kgtoGg=0,"NO",('Activity data'!AV6*EF!$H37*EF!U55)*NtoN2O*kgtoGg)</f>
        <v>0.28300916254004077</v>
      </c>
      <c r="AW37" s="28">
        <f>IF(('Activity data'!AW6*EF!$H37*EF!V55)*NtoN2O*kgtoGg=0,"NO",('Activity data'!AW6*EF!$H37*EF!V55)*NtoN2O*kgtoGg)</f>
        <v>0.28611215775267301</v>
      </c>
      <c r="AX37" s="28">
        <f>IF(('Activity data'!AX6*EF!$H37*EF!W55)*NtoN2O*kgtoGg=0,"NO",('Activity data'!AX6*EF!$H37*EF!W55)*NtoN2O*kgtoGg)</f>
        <v>0.28927639050850801</v>
      </c>
      <c r="AY37" s="28">
        <f>IF(('Activity data'!AY6*EF!$H37*EF!X55)*NtoN2O*kgtoGg=0,"NO",('Activity data'!AY6*EF!$H37*EF!X55)*NtoN2O*kgtoGg)</f>
        <v>0.29251277415982585</v>
      </c>
      <c r="AZ37" s="28">
        <f>IF(('Activity data'!AZ6*EF!$H37*EF!Y55)*NtoN2O*kgtoGg=0,"NO",('Activity data'!AZ6*EF!$H37*EF!Y55)*NtoN2O*kgtoGg)</f>
        <v>0.295601663034878</v>
      </c>
      <c r="BA37" s="28">
        <f>IF(('Activity data'!BA6*EF!$H37*EF!Z55)*NtoN2O*kgtoGg=0,"NO",('Activity data'!BA6*EF!$H37*EF!Z55)*NtoN2O*kgtoGg)</f>
        <v>0.29887120047222987</v>
      </c>
      <c r="BB37" s="28">
        <f>IF(('Activity data'!BB6*EF!$H37*EF!AA55)*NtoN2O*kgtoGg=0,"NO",('Activity data'!BB6*EF!$H37*EF!AA55)*NtoN2O*kgtoGg)</f>
        <v>0.30229327314688426</v>
      </c>
      <c r="BC37" s="28">
        <f>IF(('Activity data'!BC6*EF!$H37*EF!AB55)*NtoN2O*kgtoGg=0,"NO",('Activity data'!BC6*EF!$H37*EF!AB55)*NtoN2O*kgtoGg)</f>
        <v>0.30581874261534453</v>
      </c>
      <c r="BD37" s="28">
        <f>IF(('Activity data'!BD6*EF!$H37*EF!AC55)*NtoN2O*kgtoGg=0,"NO",('Activity data'!BD6*EF!$H37*EF!AC55)*NtoN2O*kgtoGg)</f>
        <v>0.30928179593469146</v>
      </c>
      <c r="BE37" s="28">
        <f>IF(('Activity data'!BE6*EF!$H37*EF!AD55)*NtoN2O*kgtoGg=0,"NO",('Activity data'!BE6*EF!$H37*EF!AD55)*NtoN2O*kgtoGg)</f>
        <v>0.31285053927718853</v>
      </c>
      <c r="BF37" s="28">
        <f>IF(('Activity data'!BF6*EF!$H37*EF!AE55)*NtoN2O*kgtoGg=0,"NO",('Activity data'!BF6*EF!$H37*EF!AE55)*NtoN2O*kgtoGg)</f>
        <v>0.31662384778859465</v>
      </c>
      <c r="BG37" s="28">
        <f>IF(('Activity data'!BG6*EF!$H37*EF!AF55)*NtoN2O*kgtoGg=0,"NO",('Activity data'!BG6*EF!$H37*EF!AF55)*NtoN2O*kgtoGg)</f>
        <v>0.32055027408576103</v>
      </c>
      <c r="BH37" s="28">
        <f>IF(('Activity data'!BH6*EF!$H37*EF!AG55)*NtoN2O*kgtoGg=0,"NO",('Activity data'!BH6*EF!$H37*EF!AG55)*NtoN2O*kgtoGg)</f>
        <v>0.32461699877695294</v>
      </c>
      <c r="BI37" s="28">
        <f>IF(('Activity data'!BI6*EF!$H37*EF!AH55)*NtoN2O*kgtoGg=0,"NO",('Activity data'!BI6*EF!$H37*EF!AH55)*NtoN2O*kgtoGg)</f>
        <v>0.32883037205934534</v>
      </c>
      <c r="BJ37" s="28">
        <f>IF(('Activity data'!BJ6*EF!$H37*EF!AI55)*NtoN2O*kgtoGg=0,"NO",('Activity data'!BJ6*EF!$H37*EF!AI55)*NtoN2O*kgtoGg)</f>
        <v>0.33319161903805516</v>
      </c>
      <c r="BK37" s="28">
        <f>IF(('Activity data'!BK6*EF!$H37*EF!AJ55)*NtoN2O*kgtoGg=0,"NO",('Activity data'!BK6*EF!$H37*EF!AJ55)*NtoN2O*kgtoGg)</f>
        <v>0.33774048923399375</v>
      </c>
      <c r="BL37" s="28">
        <f>IF(('Activity data'!BL6*EF!$H37*EF!AK55)*NtoN2O*kgtoGg=0,"NO",('Activity data'!BL6*EF!$H37*EF!AK55)*NtoN2O*kgtoGg)</f>
        <v>0.34198662628599041</v>
      </c>
      <c r="BM37" s="28">
        <f>IF(('Activity data'!BM6*EF!$H37*EF!AL55)*NtoN2O*kgtoGg=0,"NO",('Activity data'!BM6*EF!$H37*EF!AL55)*NtoN2O*kgtoGg)</f>
        <v>0.3463996123011524</v>
      </c>
      <c r="BN37" s="28">
        <f>IF(('Activity data'!BN6*EF!$H37*EF!AM55)*NtoN2O*kgtoGg=0,"NO",('Activity data'!BN6*EF!$H37*EF!AM55)*NtoN2O*kgtoGg)</f>
        <v>0.35101617066821056</v>
      </c>
      <c r="BO37" s="28">
        <f>IF(('Activity data'!BO6*EF!$H37*EF!AN55)*NtoN2O*kgtoGg=0,"NO",('Activity data'!BO6*EF!$H37*EF!AN55)*NtoN2O*kgtoGg)</f>
        <v>0.35585506016275159</v>
      </c>
      <c r="BP37" s="28">
        <f>IF(('Activity data'!BP6*EF!$H37*EF!AO55)*NtoN2O*kgtoGg=0,"NO",('Activity data'!BP6*EF!$H37*EF!AO55)*NtoN2O*kgtoGg)</f>
        <v>0.36103220182083129</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1.1599324958227093E-2</v>
      </c>
      <c r="AE38" s="28">
        <f>IF(('Activity data'!AE7*EF!$H38*EF!$H56)*NtoN2O*kgtoGg=0,"NO",('Activity data'!AE7*EF!$H38*EF!$H56)*NtoN2O*kgtoGg)</f>
        <v>1.168373815857183E-2</v>
      </c>
      <c r="AF38" s="28">
        <f>IF(('Activity data'!AF7*EF!$H38*EF!$H56)*NtoN2O*kgtoGg=0,"NO",('Activity data'!AF7*EF!$H38*EF!$H56)*NtoN2O*kgtoGg)</f>
        <v>1.1735956007425949E-2</v>
      </c>
      <c r="AG38" s="28">
        <f>IF(('Activity data'!AG7*EF!$H38*EF!$H56)*NtoN2O*kgtoGg=0,"NO",('Activity data'!AG7*EF!$H38*EF!$H56)*NtoN2O*kgtoGg)</f>
        <v>1.1768881512357651E-2</v>
      </c>
      <c r="AH38" s="28">
        <f>IF(('Activity data'!AH7*EF!$H38*EF!$H56)*NtoN2O*kgtoGg=0,"NO",('Activity data'!AH7*EF!$H38*EF!$H56)*NtoN2O*kgtoGg)</f>
        <v>1.1782080122285951E-2</v>
      </c>
      <c r="AI38" s="28">
        <f>IF(('Activity data'!AI7*EF!$H38*EF!H56)*NtoN2O*kgtoGg=0,"NO",('Activity data'!AI7*EF!$H38*EF!H56)*NtoN2O*kgtoGg)</f>
        <v>1.1819969075096099E-2</v>
      </c>
      <c r="AJ38" s="28">
        <f>IF(('Activity data'!AJ7*EF!$H38*EF!I56)*NtoN2O*kgtoGg=0,"NO",('Activity data'!AJ7*EF!$H38*EF!I56)*NtoN2O*kgtoGg)</f>
        <v>1.1864109922422471E-2</v>
      </c>
      <c r="AK38" s="28">
        <f>IF(('Activity data'!AK7*EF!$H38*EF!J56)*NtoN2O*kgtoGg=0,"NO",('Activity data'!AK7*EF!$H38*EF!J56)*NtoN2O*kgtoGg)</f>
        <v>1.1908765865372536E-2</v>
      </c>
      <c r="AL38" s="28">
        <f>IF(('Activity data'!AL7*EF!$H38*EF!K56)*NtoN2O*kgtoGg=0,"NO",('Activity data'!AL7*EF!$H38*EF!K56)*NtoN2O*kgtoGg)</f>
        <v>1.1519502679461438E-2</v>
      </c>
      <c r="AM38" s="28">
        <f>IF(('Activity data'!AM7*EF!$H38*EF!L56)*NtoN2O*kgtoGg=0,"NO",('Activity data'!AM7*EF!$H38*EF!L56)*NtoN2O*kgtoGg)</f>
        <v>1.1608259796989685E-2</v>
      </c>
      <c r="AN38" s="28">
        <f>IF(('Activity data'!AN7*EF!$H38*EF!M56)*NtoN2O*kgtoGg=0,"NO",('Activity data'!AN7*EF!$H38*EF!M56)*NtoN2O*kgtoGg)</f>
        <v>1.1695629602128317E-2</v>
      </c>
      <c r="AO38" s="28">
        <f>IF(('Activity data'!AO7*EF!$H38*EF!N56)*NtoN2O*kgtoGg=0,"NO",('Activity data'!AO7*EF!$H38*EF!N56)*NtoN2O*kgtoGg)</f>
        <v>1.1790449891870374E-2</v>
      </c>
      <c r="AP38" s="28">
        <f>IF(('Activity data'!AP7*EF!$H38*EF!O56)*NtoN2O*kgtoGg=0,"NO",('Activity data'!AP7*EF!$H38*EF!O56)*NtoN2O*kgtoGg)</f>
        <v>1.1892091049781414E-2</v>
      </c>
      <c r="AQ38" s="28">
        <f>IF(('Activity data'!AQ7*EF!$H38*EF!P56)*NtoN2O*kgtoGg=0,"NO",('Activity data'!AQ7*EF!$H38*EF!P56)*NtoN2O*kgtoGg)</f>
        <v>1.1992261762525271E-2</v>
      </c>
      <c r="AR38" s="28">
        <f>IF(('Activity data'!AR7*EF!$H38*EF!Q56)*NtoN2O*kgtoGg=0,"NO",('Activity data'!AR7*EF!$H38*EF!Q56)*NtoN2O*kgtoGg)</f>
        <v>1.2107932506269722E-2</v>
      </c>
      <c r="AS38" s="28">
        <f>IF(('Activity data'!AS7*EF!$H38*EF!R56)*NtoN2O*kgtoGg=0,"NO",('Activity data'!AS7*EF!$H38*EF!R56)*NtoN2O*kgtoGg)</f>
        <v>1.222746555416958E-2</v>
      </c>
      <c r="AT38" s="28">
        <f>IF(('Activity data'!AT7*EF!$H38*EF!S56)*NtoN2O*kgtoGg=0,"NO",('Activity data'!AT7*EF!$H38*EF!S56)*NtoN2O*kgtoGg)</f>
        <v>1.2353294831640519E-2</v>
      </c>
      <c r="AU38" s="28">
        <f>IF(('Activity data'!AU7*EF!$H38*EF!T56)*NtoN2O*kgtoGg=0,"NO",('Activity data'!AU7*EF!$H38*EF!T56)*NtoN2O*kgtoGg)</f>
        <v>1.2483356765671456E-2</v>
      </c>
      <c r="AV38" s="28">
        <f>IF(('Activity data'!AV7*EF!$H38*EF!U56)*NtoN2O*kgtoGg=0,"NO",('Activity data'!AV7*EF!$H38*EF!U56)*NtoN2O*kgtoGg)</f>
        <v>1.2592236548600007E-2</v>
      </c>
      <c r="AW38" s="28">
        <f>IF(('Activity data'!AW7*EF!$H38*EF!V56)*NtoN2O*kgtoGg=0,"NO",('Activity data'!AW7*EF!$H38*EF!V56)*NtoN2O*kgtoGg)</f>
        <v>1.2730301512207358E-2</v>
      </c>
      <c r="AX38" s="28">
        <f>IF(('Activity data'!AX7*EF!$H38*EF!W56)*NtoN2O*kgtoGg=0,"NO",('Activity data'!AX7*EF!$H38*EF!W56)*NtoN2O*kgtoGg)</f>
        <v>1.2871091184876227E-2</v>
      </c>
      <c r="AY38" s="28">
        <f>IF(('Activity data'!AY7*EF!$H38*EF!X56)*NtoN2O*kgtoGg=0,"NO",('Activity data'!AY7*EF!$H38*EF!X56)*NtoN2O*kgtoGg)</f>
        <v>1.301509114633914E-2</v>
      </c>
      <c r="AZ38" s="28">
        <f>IF(('Activity data'!AZ7*EF!$H38*EF!Y56)*NtoN2O*kgtoGg=0,"NO",('Activity data'!AZ7*EF!$H38*EF!Y56)*NtoN2O*kgtoGg)</f>
        <v>1.3152528461222862E-2</v>
      </c>
      <c r="BA38" s="28">
        <f>IF(('Activity data'!BA7*EF!$H38*EF!Z56)*NtoN2O*kgtoGg=0,"NO",('Activity data'!BA7*EF!$H38*EF!Z56)*NtoN2O*kgtoGg)</f>
        <v>1.3298003570389388E-2</v>
      </c>
      <c r="BB38" s="28">
        <f>IF(('Activity data'!BB7*EF!$H38*EF!AA56)*NtoN2O*kgtoGg=0,"NO",('Activity data'!BB7*EF!$H38*EF!AA56)*NtoN2O*kgtoGg)</f>
        <v>1.3450265596887034E-2</v>
      </c>
      <c r="BC38" s="28">
        <f>IF(('Activity data'!BC7*EF!$H38*EF!AB56)*NtoN2O*kgtoGg=0,"NO",('Activity data'!BC7*EF!$H38*EF!AB56)*NtoN2O*kgtoGg)</f>
        <v>1.3607128170145373E-2</v>
      </c>
      <c r="BD38" s="28">
        <f>IF(('Activity data'!BD7*EF!$H38*EF!AC56)*NtoN2O*kgtoGg=0,"NO",('Activity data'!BD7*EF!$H38*EF!AC56)*NtoN2O*kgtoGg)</f>
        <v>1.3761213593338914E-2</v>
      </c>
      <c r="BE38" s="28">
        <f>IF(('Activity data'!BE7*EF!$H38*EF!AD56)*NtoN2O*kgtoGg=0,"NO",('Activity data'!BE7*EF!$H38*EF!AD56)*NtoN2O*kgtoGg)</f>
        <v>1.392000159845732E-2</v>
      </c>
      <c r="BF38" s="28">
        <f>IF(('Activity data'!BF7*EF!$H38*EF!AE56)*NtoN2O*kgtoGg=0,"NO",('Activity data'!BF7*EF!$H38*EF!AE56)*NtoN2O*kgtoGg)</f>
        <v>1.4087891545623779E-2</v>
      </c>
      <c r="BG38" s="28">
        <f>IF(('Activity data'!BG7*EF!$H38*EF!AF56)*NtoN2O*kgtoGg=0,"NO",('Activity data'!BG7*EF!$H38*EF!AF56)*NtoN2O*kgtoGg)</f>
        <v>1.4262594330087754E-2</v>
      </c>
      <c r="BH38" s="28">
        <f>IF(('Activity data'!BH7*EF!$H38*EF!AG56)*NtoN2O*kgtoGg=0,"NO",('Activity data'!BH7*EF!$H38*EF!AG56)*NtoN2O*kgtoGg)</f>
        <v>1.444353956461625E-2</v>
      </c>
      <c r="BI38" s="28">
        <f>IF(('Activity data'!BI7*EF!$H38*EF!AH56)*NtoN2O*kgtoGg=0,"NO",('Activity data'!BI7*EF!$H38*EF!AH56)*NtoN2O*kgtoGg)</f>
        <v>1.4631009795485296E-2</v>
      </c>
      <c r="BJ38" s="28">
        <f>IF(('Activity data'!BJ7*EF!$H38*EF!AI56)*NtoN2O*kgtoGg=0,"NO",('Activity data'!BJ7*EF!$H38*EF!AI56)*NtoN2O*kgtoGg)</f>
        <v>1.4825059532638281E-2</v>
      </c>
      <c r="BK38" s="28">
        <f>IF(('Activity data'!BK7*EF!$H38*EF!AJ56)*NtoN2O*kgtoGg=0,"NO",('Activity data'!BK7*EF!$H38*EF!AJ56)*NtoN2O*kgtoGg)</f>
        <v>1.5027457395032683E-2</v>
      </c>
      <c r="BL38" s="28">
        <f>IF(('Activity data'!BL7*EF!$H38*EF!AK56)*NtoN2O*kgtoGg=0,"NO",('Activity data'!BL7*EF!$H38*EF!AK56)*NtoN2O*kgtoGg)</f>
        <v>1.5216385420177283E-2</v>
      </c>
      <c r="BM38" s="28">
        <f>IF(('Activity data'!BM7*EF!$H38*EF!AL56)*NtoN2O*kgtoGg=0,"NO",('Activity data'!BM7*EF!$H38*EF!AL56)*NtoN2O*kgtoGg)</f>
        <v>1.5412737238930578E-2</v>
      </c>
      <c r="BN38" s="28">
        <f>IF(('Activity data'!BN7*EF!$H38*EF!AM56)*NtoN2O*kgtoGg=0,"NO",('Activity data'!BN7*EF!$H38*EF!AM56)*NtoN2O*kgtoGg)</f>
        <v>1.5618146825237494E-2</v>
      </c>
      <c r="BO38" s="28">
        <f>IF(('Activity data'!BO7*EF!$H38*EF!AN56)*NtoN2O*kgtoGg=0,"NO",('Activity data'!BO7*EF!$H38*EF!AN56)*NtoN2O*kgtoGg)</f>
        <v>1.5833448833840042E-2</v>
      </c>
      <c r="BP38" s="28">
        <f>IF(('Activity data'!BP7*EF!$H38*EF!AO56)*NtoN2O*kgtoGg=0,"NO",('Activity data'!BP7*EF!$H38*EF!AO56)*NtoN2O*kgtoGg)</f>
        <v>1.6063801066322714E-2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0.52813396659452816</v>
      </c>
      <c r="AE39" s="28">
        <f>IF(('Activity data'!AE8*EF!$H39*EF!$H57)*NtoN2O*kgtoGg=0,"NO",('Activity data'!AE8*EF!$H39*EF!$H57)*NtoN2O*kgtoGg)</f>
        <v>0.5263053674135475</v>
      </c>
      <c r="AF39" s="28">
        <f>IF(('Activity data'!AF8*EF!$H39*EF!$H57)*NtoN2O*kgtoGg=0,"NO",('Activity data'!AF8*EF!$H39*EF!$H57)*NtoN2O*kgtoGg)</f>
        <v>0.51920425989397812</v>
      </c>
      <c r="AG39" s="28">
        <f>IF(('Activity data'!AG8*EF!$H39*EF!$H57)*NtoN2O*kgtoGg=0,"NO",('Activity data'!AG8*EF!$H39*EF!$H57)*NtoN2O*kgtoGg)</f>
        <v>0.50894110023642769</v>
      </c>
      <c r="AH39" s="28">
        <f>IF(('Activity data'!AH8*EF!$H39*EF!$H57)*NtoN2O*kgtoGg=0,"NO",('Activity data'!AH8*EF!$H39*EF!$H57)*NtoN2O*kgtoGg)</f>
        <v>0.49572391968324692</v>
      </c>
      <c r="AI39" s="28">
        <f>IF(('Activity data'!AI8*EF!$H39*EF!$H57)*NtoN2O*kgtoGg=0,"NO",('Activity data'!AI8*EF!$H39*EF!H57)*NtoN2O*kgtoGg)</f>
        <v>0.48531079168565899</v>
      </c>
      <c r="AJ39" s="28">
        <f>IF(('Activity data'!AJ8*EF!$H39*EF!$H57)*NtoN2O*kgtoGg=0,"NO",('Activity data'!AJ8*EF!$H39*EF!I57)*NtoN2O*kgtoGg)</f>
        <v>0.4754897280506557</v>
      </c>
      <c r="AK39" s="28">
        <f>IF(('Activity data'!AK8*EF!$H39*EF!$H57)*NtoN2O*kgtoGg=0,"NO",('Activity data'!AK8*EF!$H39*EF!J57)*NtoN2O*kgtoGg)</f>
        <v>0.46553420955052999</v>
      </c>
      <c r="AL39" s="28">
        <f>IF(('Activity data'!AL8*EF!$H39*EF!$H57)*NtoN2O*kgtoGg=0,"NO",('Activity data'!AL8*EF!$H39*EF!K57)*NtoN2O*kgtoGg)</f>
        <v>0.40568819947952545</v>
      </c>
      <c r="AM39" s="28">
        <f>IF(('Activity data'!AM8*EF!$H39*EF!$H57)*NtoN2O*kgtoGg=0,"NO",('Activity data'!AM8*EF!$H39*EF!L57)*NtoN2O*kgtoGg)</f>
        <v>0.40789930033343375</v>
      </c>
      <c r="AN39" s="28">
        <f>IF(('Activity data'!AN8*EF!$H39*EF!$H57)*NtoN2O*kgtoGg=0,"NO",('Activity data'!AN8*EF!$H39*EF!M57)*NtoN2O*kgtoGg)</f>
        <v>0.41010570883987374</v>
      </c>
      <c r="AO39" s="28">
        <f>IF(('Activity data'!AO8*EF!$H39*EF!$H57)*NtoN2O*kgtoGg=0,"NO",('Activity data'!AO8*EF!$H39*EF!N57)*NtoN2O*kgtoGg)</f>
        <v>0.41329305295523372</v>
      </c>
      <c r="AP39" s="28">
        <f>IF(('Activity data'!AP8*EF!$H39*EF!$H57)*NtoN2O*kgtoGg=0,"NO",('Activity data'!AP8*EF!$H39*EF!O57)*NtoN2O*kgtoGg)</f>
        <v>0.4170560245388808</v>
      </c>
      <c r="AQ39" s="28">
        <f>IF(('Activity data'!AQ8*EF!$H39*EF!$H57)*NtoN2O*kgtoGg=0,"NO",('Activity data'!AQ8*EF!$H39*EF!P57)*NtoN2O*kgtoGg)</f>
        <v>0.42049482105456132</v>
      </c>
      <c r="AR39" s="28">
        <f>IF(('Activity data'!AR8*EF!$H39*EF!$H57)*NtoN2O*kgtoGg=0,"NO",('Activity data'!AR8*EF!$H39*EF!Q57)*NtoN2O*kgtoGg)</f>
        <v>0.42540846965043161</v>
      </c>
      <c r="AS39" s="28">
        <f>IF(('Activity data'!AS8*EF!$H39*EF!$H57)*NtoN2O*kgtoGg=0,"NO",('Activity data'!AS8*EF!$H39*EF!R57)*NtoN2O*kgtoGg)</f>
        <v>0.4305356828143167</v>
      </c>
      <c r="AT39" s="28">
        <f>IF(('Activity data'!AT8*EF!$H39*EF!$H57)*NtoN2O*kgtoGg=0,"NO",('Activity data'!AT8*EF!$H39*EF!S57)*NtoN2O*kgtoGg)</f>
        <v>0.43611844023914337</v>
      </c>
      <c r="AU39" s="28">
        <f>IF(('Activity data'!AU8*EF!$H39*EF!$H57)*NtoN2O*kgtoGg=0,"NO",('Activity data'!AU8*EF!$H39*EF!T57)*NtoN2O*kgtoGg)</f>
        <v>0.44189732885351607</v>
      </c>
      <c r="AV39" s="28">
        <f>IF(('Activity data'!AV8*EF!$H39*EF!$H57)*NtoN2O*kgtoGg=0,"NO",('Activity data'!AV8*EF!$H39*EF!U57)*NtoN2O*kgtoGg)</f>
        <v>0.44535128664160017</v>
      </c>
      <c r="AW39" s="28">
        <f>IF(('Activity data'!AW8*EF!$H39*EF!$H57)*NtoN2O*kgtoGg=0,"NO",('Activity data'!AW8*EF!$H39*EF!V57)*NtoN2O*kgtoGg)</f>
        <v>0.44769638817674151</v>
      </c>
      <c r="AX39" s="28">
        <f>IF(('Activity data'!AX8*EF!$H39*EF!$H57)*NtoN2O*kgtoGg=0,"NO",('Activity data'!AX8*EF!$H39*EF!W57)*NtoN2O*kgtoGg)</f>
        <v>0.44990073864646712</v>
      </c>
      <c r="AY39" s="28">
        <f>IF(('Activity data'!AY8*EF!$H39*EF!$H57)*NtoN2O*kgtoGg=0,"NO",('Activity data'!AY8*EF!$H39*EF!X57)*NtoN2O*kgtoGg)</f>
        <v>0.45200167732561125</v>
      </c>
      <c r="AZ39" s="28">
        <f>IF(('Activity data'!AZ8*EF!$H39*EF!$H57)*NtoN2O*kgtoGg=0,"NO",('Activity data'!AZ8*EF!$H39*EF!Y57)*NtoN2O*kgtoGg)</f>
        <v>0.45309823836331808</v>
      </c>
      <c r="BA39" s="28">
        <f>IF(('Activity data'!BA8*EF!$H39*EF!$H57)*NtoN2O*kgtoGg=0,"NO",('Activity data'!BA8*EF!$H39*EF!Z57)*NtoN2O*kgtoGg)</f>
        <v>0.45452655400135705</v>
      </c>
      <c r="BB39" s="28">
        <f>IF(('Activity data'!BB8*EF!$H39*EF!$H57)*NtoN2O*kgtoGg=0,"NO",('Activity data'!BB8*EF!$H39*EF!AA57)*NtoN2O*kgtoGg)</f>
        <v>0.456136746062412</v>
      </c>
      <c r="BC39" s="28">
        <f>IF(('Activity data'!BC8*EF!$H39*EF!$H57)*NtoN2O*kgtoGg=0,"NO",('Activity data'!BC8*EF!$H39*EF!AB57)*NtoN2O*kgtoGg)</f>
        <v>0.45771134783769968</v>
      </c>
      <c r="BD39" s="28">
        <f>IF(('Activity data'!BD8*EF!$H39*EF!$H57)*NtoN2O*kgtoGg=0,"NO",('Activity data'!BD8*EF!$H39*EF!AC57)*NtoN2O*kgtoGg)</f>
        <v>0.45862629993048404</v>
      </c>
      <c r="BE39" s="28">
        <f>IF(('Activity data'!BE8*EF!$H39*EF!$H57)*NtoN2O*kgtoGg=0,"NO",('Activity data'!BE8*EF!$H39*EF!AD57)*NtoN2O*kgtoGg)</f>
        <v>0.4594942482071474</v>
      </c>
      <c r="BF39" s="28">
        <f>IF(('Activity data'!BF8*EF!$H39*EF!$H57)*NtoN2O*kgtoGg=0,"NO",('Activity data'!BF8*EF!$H39*EF!AE57)*NtoN2O*kgtoGg)</f>
        <v>0.46063657994485252</v>
      </c>
      <c r="BG39" s="28">
        <f>IF(('Activity data'!BG8*EF!$H39*EF!$H57)*NtoN2O*kgtoGg=0,"NO",('Activity data'!BG8*EF!$H39*EF!AF57)*NtoN2O*kgtoGg)</f>
        <v>0.46418914530853217</v>
      </c>
      <c r="BH39" s="28">
        <f>IF(('Activity data'!BH8*EF!$H39*EF!$H57)*NtoN2O*kgtoGg=0,"NO",('Activity data'!BH8*EF!$H39*EF!AG57)*NtoN2O*kgtoGg)</f>
        <v>0.46783116429810823</v>
      </c>
      <c r="BI39" s="28">
        <f>IF(('Activity data'!BI8*EF!$H39*EF!$H57)*NtoN2O*kgtoGg=0,"NO",('Activity data'!BI8*EF!$H39*EF!AH57)*NtoN2O*kgtoGg)</f>
        <v>0.47156047628311004</v>
      </c>
      <c r="BJ39" s="28">
        <f>IF(('Activity data'!BJ8*EF!$H39*EF!$H57)*NtoN2O*kgtoGg=0,"NO",('Activity data'!BJ8*EF!$H39*EF!AI57)*NtoN2O*kgtoGg)</f>
        <v>0.475356794761568</v>
      </c>
      <c r="BK39" s="28">
        <f>IF(('Activity data'!BK8*EF!$H39*EF!$H57)*NtoN2O*kgtoGg=0,"NO",('Activity data'!BK8*EF!$H39*EF!AJ57)*NtoN2O*kgtoGg)</f>
        <v>0.47932027877106875</v>
      </c>
      <c r="BL39" s="28">
        <f>IF(('Activity data'!BL8*EF!$H39*EF!$H57)*NtoN2O*kgtoGg=0,"NO",('Activity data'!BL8*EF!$H39*EF!AK57)*NtoN2O*kgtoGg)</f>
        <v>0.48192223804574003</v>
      </c>
      <c r="BM39" s="28">
        <f>IF(('Activity data'!BM8*EF!$H39*EF!$H57)*NtoN2O*kgtoGg=0,"NO",('Activity data'!BM8*EF!$H39*EF!AL57)*NtoN2O*kgtoGg)</f>
        <v>0.48463104971462784</v>
      </c>
      <c r="BN39" s="28">
        <f>IF(('Activity data'!BN8*EF!$H39*EF!$H57)*NtoN2O*kgtoGg=0,"NO",('Activity data'!BN8*EF!$H39*EF!AM57)*NtoN2O*kgtoGg)</f>
        <v>0.48752646644024195</v>
      </c>
      <c r="BO39" s="28">
        <f>IF(('Activity data'!BO8*EF!$H39*EF!$H57)*NtoN2O*kgtoGg=0,"NO",('Activity data'!BO8*EF!$H39*EF!AN57)*NtoN2O*kgtoGg)</f>
        <v>0.49062876200641525</v>
      </c>
      <c r="BP39" s="28">
        <f>IF(('Activity data'!BP8*EF!$H39*EF!$H57)*NtoN2O*kgtoGg=0,"NO",('Activity data'!BP8*EF!$H39*EF!AO57)*NtoN2O*kgtoGg)</f>
        <v>0.49422462201162864</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0.80893977332331812</v>
      </c>
      <c r="AE40" s="28">
        <f>IF(('Activity data'!AE9*EF!$H40*EF!$H58)*NtoN2O*kgtoGg=0,"NO",('Activity data'!AE9*EF!$H40*EF!$H58)*NtoN2O*kgtoGg)</f>
        <v>0.80613891842564911</v>
      </c>
      <c r="AF40" s="28">
        <f>IF(('Activity data'!AF9*EF!$H40*EF!$H58)*NtoN2O*kgtoGg=0,"NO",('Activity data'!AF9*EF!$H40*EF!$H58)*NtoN2O*kgtoGg)</f>
        <v>0.79526219268830389</v>
      </c>
      <c r="AG40" s="28">
        <f>IF(('Activity data'!AG9*EF!$H40*EF!$H58)*NtoN2O*kgtoGg=0,"NO",('Activity data'!AG9*EF!$H40*EF!$H58)*NtoN2O*kgtoGg)</f>
        <v>0.77954216979242019</v>
      </c>
      <c r="AH40" s="28">
        <f>IF(('Activity data'!AH9*EF!$H40*EF!$H58)*NtoN2O*kgtoGg=0,"NO",('Activity data'!AH9*EF!$H40*EF!$H58)*NtoN2O*kgtoGg)</f>
        <v>0.75929749000102909</v>
      </c>
      <c r="AI40" s="28">
        <f>IF(('Activity data'!AI9*EF!$H40*EF!H58)*NtoN2O*kgtoGg=0,"NO",('Activity data'!AI9*EF!$H40*EF!H58)*NtoN2O*kgtoGg)</f>
        <v>0.74334776145720549</v>
      </c>
      <c r="AJ40" s="28">
        <f>IF(('Activity data'!AJ9*EF!$H40*EF!I58)*NtoN2O*kgtoGg=0,"NO",('Activity data'!AJ9*EF!$H40*EF!I58)*NtoN2O*kgtoGg)</f>
        <v>0.72830489450827307</v>
      </c>
      <c r="AK40" s="28">
        <f>IF(('Activity data'!AK9*EF!$H40*EF!J58)*NtoN2O*kgtoGg=0,"NO",('Activity data'!AK9*EF!$H40*EF!J58)*NtoN2O*kgtoGg)</f>
        <v>0.71305608381212116</v>
      </c>
      <c r="AL40" s="28">
        <f>IF(('Activity data'!AL9*EF!$H40*EF!K58)*NtoN2O*kgtoGg=0,"NO",('Activity data'!AL9*EF!$H40*EF!K58)*NtoN2O*kgtoGg)</f>
        <v>0.62139029277559921</v>
      </c>
      <c r="AM40" s="28">
        <f>IF(('Activity data'!AM9*EF!$H40*EF!L58)*NtoN2O*kgtoGg=0,"NO",('Activity data'!AM9*EF!$H40*EF!L58)*NtoN2O*kgtoGg)</f>
        <v>0.62477702329605622</v>
      </c>
      <c r="AN40" s="28">
        <f>IF(('Activity data'!AN9*EF!$H40*EF!M58)*NtoN2O*kgtoGg=0,"NO",('Activity data'!AN9*EF!$H40*EF!M58)*NtoN2O*kgtoGg)</f>
        <v>0.62815656657475683</v>
      </c>
      <c r="AO40" s="28">
        <f>IF(('Activity data'!AO9*EF!$H40*EF!N58)*NtoN2O*kgtoGg=0,"NO",('Activity data'!AO9*EF!$H40*EF!N58)*NtoN2O*kgtoGg)</f>
        <v>0.6330386033102624</v>
      </c>
      <c r="AP40" s="28">
        <f>IF(('Activity data'!AP9*EF!$H40*EF!O58)*NtoN2O*kgtoGg=0,"NO",('Activity data'!AP9*EF!$H40*EF!O58)*NtoN2O*kgtoGg)</f>
        <v>0.63880232534375669</v>
      </c>
      <c r="AQ40" s="28">
        <f>IF(('Activity data'!AQ9*EF!$H40*EF!P58)*NtoN2O*kgtoGg=0,"NO",('Activity data'!AQ9*EF!$H40*EF!P58)*NtoN2O*kgtoGg)</f>
        <v>0.6440695102813907</v>
      </c>
      <c r="AR40" s="28">
        <f>IF(('Activity data'!AR9*EF!$H40*EF!Q58)*NtoN2O*kgtoGg=0,"NO",('Activity data'!AR9*EF!$H40*EF!Q58)*NtoN2O*kgtoGg)</f>
        <v>0.65159571770744218</v>
      </c>
      <c r="AS40" s="28">
        <f>IF(('Activity data'!AS9*EF!$H40*EF!R58)*NtoN2O*kgtoGg=0,"NO",('Activity data'!AS9*EF!$H40*EF!R58)*NtoN2O*kgtoGg)</f>
        <v>0.65944904075976896</v>
      </c>
      <c r="AT40" s="28">
        <f>IF(('Activity data'!AT9*EF!$H40*EF!S58)*NtoN2O*kgtoGg=0,"NO",('Activity data'!AT9*EF!$H40*EF!S58)*NtoN2O*kgtoGg)</f>
        <v>0.6680001183488109</v>
      </c>
      <c r="AU40" s="28">
        <f>IF(('Activity data'!AU9*EF!$H40*EF!T58)*NtoN2O*kgtoGg=0,"NO",('Activity data'!AU9*EF!$H40*EF!T58)*NtoN2O*kgtoGg)</f>
        <v>0.67685160895812513</v>
      </c>
      <c r="AV40" s="28">
        <f>IF(('Activity data'!AV9*EF!$H40*EF!U58)*NtoN2O*kgtoGg=0,"NO",('Activity data'!AV9*EF!$H40*EF!U58)*NtoN2O*kgtoGg)</f>
        <v>0.68214201632990901</v>
      </c>
      <c r="AW40" s="28">
        <f>IF(('Activity data'!AW9*EF!$H40*EF!V58)*NtoN2O*kgtoGg=0,"NO",('Activity data'!AW9*EF!$H40*EF!V58)*NtoN2O*kgtoGg)</f>
        <v>0.68573399492672149</v>
      </c>
      <c r="AX40" s="28">
        <f>IF(('Activity data'!AX9*EF!$H40*EF!W58)*NtoN2O*kgtoGg=0,"NO",('Activity data'!AX9*EF!$H40*EF!W58)*NtoN2O*kgtoGg)</f>
        <v>0.68911038592236851</v>
      </c>
      <c r="AY40" s="28">
        <f>IF(('Activity data'!AY9*EF!$H40*EF!X58)*NtoN2O*kgtoGg=0,"NO",('Activity data'!AY9*EF!$H40*EF!X58)*NtoN2O*kgtoGg)</f>
        <v>0.69232838167036359</v>
      </c>
      <c r="AZ40" s="28">
        <f>IF(('Activity data'!AZ9*EF!$H40*EF!Y58)*NtoN2O*kgtoGg=0,"NO",('Activity data'!AZ9*EF!$H40*EF!Y58)*NtoN2O*kgtoGg)</f>
        <v>0.69400797793454183</v>
      </c>
      <c r="BA40" s="28">
        <f>IF(('Activity data'!BA9*EF!$H40*EF!Z58)*NtoN2O*kgtoGg=0,"NO",('Activity data'!BA9*EF!$H40*EF!Z58)*NtoN2O*kgtoGg)</f>
        <v>0.6961957208209153</v>
      </c>
      <c r="BB40" s="28">
        <f>IF(('Activity data'!BB9*EF!$H40*EF!AA58)*NtoN2O*kgtoGg=0,"NO",('Activity data'!BB9*EF!$H40*EF!AA58)*NtoN2O*kgtoGg)</f>
        <v>0.69866204278326849</v>
      </c>
      <c r="BC40" s="28">
        <f>IF(('Activity data'!BC9*EF!$H40*EF!AB58)*NtoN2O*kgtoGg=0,"NO",('Activity data'!BC9*EF!$H40*EF!AB58)*NtoN2O*kgtoGg)</f>
        <v>0.70107385130864908</v>
      </c>
      <c r="BD40" s="28">
        <f>IF(('Activity data'!BD9*EF!$H40*EF!AC58)*NtoN2O*kgtoGg=0,"NO",('Activity data'!BD9*EF!$H40*EF!AC58)*NtoN2O*kgtoGg)</f>
        <v>0.7024752781915119</v>
      </c>
      <c r="BE40" s="28">
        <f>IF(('Activity data'!BE9*EF!$H40*EF!AD58)*NtoN2O*kgtoGg=0,"NO",('Activity data'!BE9*EF!$H40*EF!AD58)*NtoN2O*kgtoGg)</f>
        <v>0.70380470959829655</v>
      </c>
      <c r="BF40" s="28">
        <f>IF(('Activity data'!BF9*EF!$H40*EF!AE58)*NtoN2O*kgtoGg=0,"NO",('Activity data'!BF9*EF!$H40*EF!AE58)*NtoN2O*kgtoGg)</f>
        <v>0.70555441258164708</v>
      </c>
      <c r="BG40" s="28">
        <f>IF(('Activity data'!BG9*EF!$H40*EF!AF58)*NtoN2O*kgtoGg=0,"NO",('Activity data'!BG9*EF!$H40*EF!AF58)*NtoN2O*kgtoGg)</f>
        <v>0.71099585661248998</v>
      </c>
      <c r="BH40" s="28">
        <f>IF(('Activity data'!BH9*EF!$H40*EF!AG58)*NtoN2O*kgtoGg=0,"NO",('Activity data'!BH9*EF!$H40*EF!AG58)*NtoN2O*kgtoGg)</f>
        <v>0.71657431625004042</v>
      </c>
      <c r="BI40" s="28">
        <f>IF(('Activity data'!BI9*EF!$H40*EF!AH58)*NtoN2O*kgtoGg=0,"NO",('Activity data'!BI9*EF!$H40*EF!AH58)*NtoN2O*kgtoGg)</f>
        <v>0.7222864820689745</v>
      </c>
      <c r="BJ40" s="28">
        <f>IF(('Activity data'!BJ9*EF!$H40*EF!AI58)*NtoN2O*kgtoGg=0,"NO",('Activity data'!BJ9*EF!$H40*EF!AI58)*NtoN2O*kgtoGg)</f>
        <v>0.72810128135035557</v>
      </c>
      <c r="BK40" s="28">
        <f>IF(('Activity data'!BK9*EF!$H40*EF!AJ58)*NtoN2O*kgtoGg=0,"NO",('Activity data'!BK9*EF!$H40*EF!AJ58)*NtoN2O*kgtoGg)</f>
        <v>0.73417212711869428</v>
      </c>
      <c r="BL40" s="28">
        <f>IF(('Activity data'!BL9*EF!$H40*EF!AK58)*NtoN2O*kgtoGg=0,"NO",('Activity data'!BL9*EF!$H40*EF!AK58)*NtoN2O*kgtoGg)</f>
        <v>0.73815753324475941</v>
      </c>
      <c r="BM40" s="28">
        <f>IF(('Activity data'!BM9*EF!$H40*EF!AL58)*NtoN2O*kgtoGg=0,"NO",('Activity data'!BM9*EF!$H40*EF!AL58)*NtoN2O*kgtoGg)</f>
        <v>0.74230660457136866</v>
      </c>
      <c r="BN40" s="28">
        <f>IF(('Activity data'!BN9*EF!$H40*EF!AM58)*NtoN2O*kgtoGg=0,"NO",('Activity data'!BN9*EF!$H40*EF!AM58)*NtoN2O*kgtoGg)</f>
        <v>0.74674149779514243</v>
      </c>
      <c r="BO40" s="28">
        <f>IF(('Activity data'!BO9*EF!$H40*EF!AN58)*NtoN2O*kgtoGg=0,"NO",('Activity data'!BO9*EF!$H40*EF!AN58)*NtoN2O*kgtoGg)</f>
        <v>0.75149326615472034</v>
      </c>
      <c r="BP40" s="28">
        <f>IF(('Activity data'!BP9*EF!$H40*EF!AO58)*NtoN2O*kgtoGg=0,"NO",('Activity data'!BP9*EF!$H40*EF!AO58)*NtoN2O*kgtoGg)</f>
        <v>0.7570010243401597</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0.98249846243089134</v>
      </c>
      <c r="AE41" s="28">
        <f>IF(('Activity data'!AE10*EF!$H41*EF!$H59)*NtoN2O*kgtoGg=0,"NO",('Activity data'!AE10*EF!$H41*EF!$H59)*NtoN2O*kgtoGg)</f>
        <v>1.0208104466408179</v>
      </c>
      <c r="AF41" s="28">
        <f>IF(('Activity data'!AF10*EF!$H41*EF!$H59)*NtoN2O*kgtoGg=0,"NO",('Activity data'!AF10*EF!$H41*EF!$H59)*NtoN2O*kgtoGg)</f>
        <v>1.049365446130293</v>
      </c>
      <c r="AG41" s="28">
        <f>IF(('Activity data'!AG10*EF!$H41*EF!$H59)*NtoN2O*kgtoGg=0,"NO",('Activity data'!AG10*EF!$H41*EF!$H59)*NtoN2O*kgtoGg)</f>
        <v>1.0713699020507323</v>
      </c>
      <c r="AH41" s="28">
        <f>IF(('Activity data'!AH10*EF!$H41*EF!$H59)*NtoN2O*kgtoGg=0,"NO",('Activity data'!AH10*EF!$H41*EF!$H59)*NtoN2O*kgtoGg)</f>
        <v>1.0865072257725346</v>
      </c>
      <c r="AI41" s="28">
        <f>IF(('Activity data'!AI10*EF!$H41*EF!H59)*NtoN2O*kgtoGg=0,"NO",('Activity data'!AI10*EF!$H41*EF!H59)*NtoN2O*kgtoGg)</f>
        <v>1.1071385578337638</v>
      </c>
      <c r="AJ41" s="28">
        <f>IF(('Activity data'!AJ10*EF!$H41*EF!I59)*NtoN2O*kgtoGg=0,"NO",('Activity data'!AJ10*EF!$H41*EF!I59)*NtoN2O*kgtoGg)</f>
        <v>1.1287781795991916</v>
      </c>
      <c r="AK41" s="28">
        <f>IF(('Activity data'!AK10*EF!$H41*EF!J59)*NtoN2O*kgtoGg=0,"NO",('Activity data'!AK10*EF!$H41*EF!J59)*NtoN2O*kgtoGg)</f>
        <v>1.1498089577541568</v>
      </c>
      <c r="AL41" s="28">
        <f>IF(('Activity data'!AL10*EF!$H41*EF!K59)*NtoN2O*kgtoGg=0,"NO",('Activity data'!AL10*EF!$H41*EF!K59)*NtoN2O*kgtoGg)</f>
        <v>1.0423585883397493</v>
      </c>
      <c r="AM41" s="28">
        <f>IF(('Activity data'!AM10*EF!$H41*EF!L59)*NtoN2O*kgtoGg=0,"NO",('Activity data'!AM10*EF!$H41*EF!L59)*NtoN2O*kgtoGg)</f>
        <v>1.0731532765953149</v>
      </c>
      <c r="AN41" s="28">
        <f>IF(('Activity data'!AN10*EF!$H41*EF!M59)*NtoN2O*kgtoGg=0,"NO",('Activity data'!AN10*EF!$H41*EF!M59)*NtoN2O*kgtoGg)</f>
        <v>1.1044578676460106</v>
      </c>
      <c r="AO41" s="28">
        <f>IF(('Activity data'!AO10*EF!$H41*EF!N59)*NtoN2O*kgtoGg=0,"NO",('Activity data'!AO10*EF!$H41*EF!N59)*NtoN2O*kgtoGg)</f>
        <v>1.1390128767310113</v>
      </c>
      <c r="AP41" s="28">
        <f>IF(('Activity data'!AP10*EF!$H41*EF!O59)*NtoN2O*kgtoGg=0,"NO",('Activity data'!AP10*EF!$H41*EF!O59)*NtoN2O*kgtoGg)</f>
        <v>1.1758871659465406</v>
      </c>
      <c r="AQ41" s="28">
        <f>IF(('Activity data'!AQ10*EF!$H41*EF!P59)*NtoN2O*kgtoGg=0,"NO",('Activity data'!AQ10*EF!$H41*EF!P59)*NtoN2O*kgtoGg)</f>
        <v>1.2126234888673162</v>
      </c>
      <c r="AR41" s="28">
        <f>IF(('Activity data'!AR10*EF!$H41*EF!Q59)*NtoN2O*kgtoGg=0,"NO",('Activity data'!AR10*EF!$H41*EF!Q59)*NtoN2O*kgtoGg)</f>
        <v>1.2544916667949557</v>
      </c>
      <c r="AS41" s="28">
        <f>IF(('Activity data'!AS10*EF!$H41*EF!R59)*NtoN2O*kgtoGg=0,"NO",('Activity data'!AS10*EF!$H41*EF!R59)*NtoN2O*kgtoGg)</f>
        <v>1.2980083081440781</v>
      </c>
      <c r="AT41" s="28">
        <f>IF(('Activity data'!AT10*EF!$H41*EF!S59)*NtoN2O*kgtoGg=0,"NO",('Activity data'!AT10*EF!$H41*EF!S59)*NtoN2O*kgtoGg)</f>
        <v>1.3439935791358042</v>
      </c>
      <c r="AU41" s="28">
        <f>IF(('Activity data'!AU10*EF!$H41*EF!T59)*NtoN2O*kgtoGg=0,"NO",('Activity data'!AU10*EF!$H41*EF!T59)*NtoN2O*kgtoGg)</f>
        <v>1.3917559492882496</v>
      </c>
      <c r="AV41" s="28">
        <f>IF(('Activity data'!AV10*EF!$H41*EF!U59)*NtoN2O*kgtoGg=0,"NO",('Activity data'!AV10*EF!$H41*EF!U59)*NtoN2O*kgtoGg)</f>
        <v>1.4332573806750257</v>
      </c>
      <c r="AW41" s="28">
        <f>IF(('Activity data'!AW10*EF!$H41*EF!V59)*NtoN2O*kgtoGg=0,"NO",('Activity data'!AW10*EF!$H41*EF!V59)*NtoN2O*kgtoGg)</f>
        <v>1.4884174563953634</v>
      </c>
      <c r="AX41" s="28">
        <f>IF(('Activity data'!AX10*EF!$H41*EF!W59)*NtoN2O*kgtoGg=0,"NO",('Activity data'!AX10*EF!$H41*EF!W59)*NtoN2O*kgtoGg)</f>
        <v>1.5452711682600602</v>
      </c>
      <c r="AY41" s="28">
        <f>IF(('Activity data'!AY10*EF!$H41*EF!X59)*NtoN2O*kgtoGg=0,"NO",('Activity data'!AY10*EF!$H41*EF!X59)*NtoN2O*kgtoGg)</f>
        <v>1.6040242667222611</v>
      </c>
      <c r="AZ41" s="28">
        <f>IF(('Activity data'!AZ10*EF!$H41*EF!Y59)*NtoN2O*kgtoGg=0,"NO",('Activity data'!AZ10*EF!$H41*EF!Y59)*NtoN2O*kgtoGg)</f>
        <v>1.6614643157826965</v>
      </c>
      <c r="BA41" s="28">
        <f>IF(('Activity data'!BA10*EF!$H41*EF!Z59)*NtoN2O*kgtoGg=0,"NO",('Activity data'!BA10*EF!$H41*EF!Z59)*NtoN2O*kgtoGg)</f>
        <v>1.7224208130457332</v>
      </c>
      <c r="BB41" s="28">
        <f>IF(('Activity data'!BB10*EF!$H41*EF!AA59)*NtoN2O*kgtoGg=0,"NO",('Activity data'!BB10*EF!$H41*EF!AA59)*NtoN2O*kgtoGg)</f>
        <v>1.7865647133729676</v>
      </c>
      <c r="BC41" s="28">
        <f>IF(('Activity data'!BC10*EF!$H41*EF!AB59)*NtoN2O*kgtoGg=0,"NO",('Activity data'!BC10*EF!$H41*EF!AB59)*NtoN2O*kgtoGg)</f>
        <v>1.8532335034985796</v>
      </c>
      <c r="BD41" s="28">
        <f>IF(('Activity data'!BD10*EF!$H41*EF!AC59)*NtoN2O*kgtoGg=0,"NO",('Activity data'!BD10*EF!$H41*EF!AC59)*NtoN2O*kgtoGg)</f>
        <v>1.9199596772172018</v>
      </c>
      <c r="BE41" s="28">
        <f>IF(('Activity data'!BE10*EF!$H41*EF!AD59)*NtoN2O*kgtoGg=0,"NO",('Activity data'!BE10*EF!$H41*EF!AD59)*NtoN2O*kgtoGg)</f>
        <v>1.989284021670005</v>
      </c>
      <c r="BF41" s="28">
        <f>IF(('Activity data'!BF10*EF!$H41*EF!AE59)*NtoN2O*kgtoGg=0,"NO",('Activity data'!BF10*EF!$H41*EF!AE59)*NtoN2O*kgtoGg)</f>
        <v>2.0627979834562415</v>
      </c>
      <c r="BG41" s="28">
        <f>IF(('Activity data'!BG10*EF!$H41*EF!AF59)*NtoN2O*kgtoGg=0,"NO",('Activity data'!BG10*EF!$H41*EF!AF59)*NtoN2O*kgtoGg)</f>
        <v>2.1371327084736915</v>
      </c>
      <c r="BH41" s="28">
        <f>IF(('Activity data'!BH10*EF!$H41*EF!AG59)*NtoN2O*kgtoGg=0,"NO",('Activity data'!BH10*EF!$H41*EF!AG59)*NtoN2O*kgtoGg)</f>
        <v>2.2146511181664232</v>
      </c>
      <c r="BI41" s="28">
        <f>IF(('Activity data'!BI10*EF!$H41*EF!AH59)*NtoN2O*kgtoGg=0,"NO",('Activity data'!BI10*EF!$H41*EF!AH59)*NtoN2O*kgtoGg)</f>
        <v>2.2955143823495674</v>
      </c>
      <c r="BJ41" s="28">
        <f>IF(('Activity data'!BJ10*EF!$H41*EF!AI59)*NtoN2O*kgtoGg=0,"NO",('Activity data'!BJ10*EF!$H41*EF!AI59)*NtoN2O*kgtoGg)</f>
        <v>2.3798026533821224</v>
      </c>
      <c r="BK41" s="28">
        <f>IF(('Activity data'!BK10*EF!$H41*EF!AJ59)*NtoN2O*kgtoGg=0,"NO",('Activity data'!BK10*EF!$H41*EF!AJ59)*NtoN2O*kgtoGg)</f>
        <v>2.4682164669156452</v>
      </c>
      <c r="BL41" s="28">
        <f>IF(('Activity data'!BL10*EF!$H41*EF!AK59)*NtoN2O*kgtoGg=0,"NO",('Activity data'!BL10*EF!$H41*EF!AK59)*NtoN2O*kgtoGg)</f>
        <v>2.5528992383734974</v>
      </c>
      <c r="BM41" s="28">
        <f>IF(('Activity data'!BM10*EF!$H41*EF!AL59)*NtoN2O*kgtoGg=0,"NO",('Activity data'!BM10*EF!$H41*EF!AL59)*NtoN2O*kgtoGg)</f>
        <v>2.6414100071793007</v>
      </c>
      <c r="BN41" s="28">
        <f>IF(('Activity data'!BN10*EF!$H41*EF!AM59)*NtoN2O*kgtoGg=0,"NO",('Activity data'!BN10*EF!$H41*EF!AM59)*NtoN2O*kgtoGg)</f>
        <v>2.73441808887724</v>
      </c>
      <c r="BO41" s="28">
        <f>IF(('Activity data'!BO10*EF!$H41*EF!AN59)*NtoN2O*kgtoGg=0,"NO",('Activity data'!BO10*EF!$H41*EF!AN59)*NtoN2O*kgtoGg)</f>
        <v>2.8323171991184455</v>
      </c>
      <c r="BP41" s="28">
        <f>IF(('Activity data'!BP10*EF!$H41*EF!AO59)*NtoN2O*kgtoGg=0,"NO",('Activity data'!BP10*EF!$H41*EF!AO59)*NtoN2O*kgtoGg)</f>
        <v>2.9371177551201235</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0.1171831523882917</v>
      </c>
      <c r="AE42" s="28">
        <f>IF(('Activity data'!AE11*EF!$H42*EF!$H60)*NtoN2O*kgtoGg=0,"NO",('Activity data'!AE11*EF!$H42*EF!$H60)*NtoN2O*kgtoGg)</f>
        <v>0.11724904335698604</v>
      </c>
      <c r="AF42" s="28">
        <f>IF(('Activity data'!AF11*EF!$H42*EF!$H60)*NtoN2O*kgtoGg=0,"NO",('Activity data'!AF11*EF!$H42*EF!$H60)*NtoN2O*kgtoGg)</f>
        <v>0.11739272516718136</v>
      </c>
      <c r="AG42" s="28">
        <f>IF(('Activity data'!AG11*EF!$H42*EF!$H60)*NtoN2O*kgtoGg=0,"NO",('Activity data'!AG11*EF!$H42*EF!$H60)*NtoN2O*kgtoGg)</f>
        <v>0.11761142415215173</v>
      </c>
      <c r="AH42" s="28">
        <f>IF(('Activity data'!AH11*EF!$H42*EF!$H60)*NtoN2O*kgtoGg=0,"NO",('Activity data'!AH11*EF!$H42*EF!$H60)*NtoN2O*kgtoGg)</f>
        <v>0.11790118118913077</v>
      </c>
      <c r="AI42" s="28">
        <f>IF(('Activity data'!AI11*EF!$H42*EF!H60)*NtoN2O*kgtoGg=0,"NO",('Activity data'!AI11*EF!$H42*EF!H60)*NtoN2O*kgtoGg)</f>
        <v>0.1182664027527759</v>
      </c>
      <c r="AJ42" s="28">
        <f>IF(('Activity data'!AJ11*EF!$H42*EF!I60)*NtoN2O*kgtoGg=0,"NO",('Activity data'!AJ11*EF!$H42*EF!I60)*NtoN2O*kgtoGg)</f>
        <v>0.11867288979389422</v>
      </c>
      <c r="AK42" s="28">
        <f>IF(('Activity data'!AK11*EF!$H42*EF!J60)*NtoN2O*kgtoGg=0,"NO",('Activity data'!AK11*EF!$H42*EF!J60)*NtoN2O*kgtoGg)</f>
        <v>0.11912029779532991</v>
      </c>
      <c r="AL42" s="28">
        <f>IF(('Activity data'!AL11*EF!$H42*EF!K60)*NtoN2O*kgtoGg=0,"NO",('Activity data'!AL11*EF!$H42*EF!K60)*NtoN2O*kgtoGg)</f>
        <v>0.11953357130906608</v>
      </c>
      <c r="AM42" s="28">
        <f>IF(('Activity data'!AM11*EF!$H42*EF!L60)*NtoN2O*kgtoGg=0,"NO",('Activity data'!AM11*EF!$H42*EF!L60)*NtoN2O*kgtoGg)</f>
        <v>0.11984355750731657</v>
      </c>
      <c r="AN42" s="28">
        <f>IF(('Activity data'!AN11*EF!$H42*EF!M60)*NtoN2O*kgtoGg=0,"NO",('Activity data'!AN11*EF!$H42*EF!M60)*NtoN2O*kgtoGg)</f>
        <v>0.12011229616835446</v>
      </c>
      <c r="AO42" s="28">
        <f>IF(('Activity data'!AO11*EF!$H42*EF!N60)*NtoN2O*kgtoGg=0,"NO",('Activity data'!AO11*EF!$H42*EF!N60)*NtoN2O*kgtoGg)</f>
        <v>0.12033812090600482</v>
      </c>
      <c r="AP42" s="28">
        <f>IF(('Activity data'!AP11*EF!$H42*EF!O60)*NtoN2O*kgtoGg=0,"NO",('Activity data'!AP11*EF!$H42*EF!O60)*NtoN2O*kgtoGg)</f>
        <v>0.12056487020525959</v>
      </c>
      <c r="AQ42" s="28">
        <f>IF(('Activity data'!AQ11*EF!$H42*EF!P60)*NtoN2O*kgtoGg=0,"NO",('Activity data'!AQ11*EF!$H42*EF!P60)*NtoN2O*kgtoGg)</f>
        <v>0.12078933061947235</v>
      </c>
      <c r="AR42" s="28">
        <f>IF(('Activity data'!AR11*EF!$H42*EF!Q60)*NtoN2O*kgtoGg=0,"NO",('Activity data'!AR11*EF!$H42*EF!Q60)*NtoN2O*kgtoGg)</f>
        <v>0.12101266428649153</v>
      </c>
      <c r="AS42" s="28">
        <f>IF(('Activity data'!AS11*EF!$H42*EF!R60)*NtoN2O*kgtoGg=0,"NO",('Activity data'!AS11*EF!$H42*EF!R60)*NtoN2O*kgtoGg)</f>
        <v>0.12123138292984532</v>
      </c>
      <c r="AT42" s="28">
        <f>IF(('Activity data'!AT11*EF!$H42*EF!S60)*NtoN2O*kgtoGg=0,"NO",('Activity data'!AT11*EF!$H42*EF!S60)*NtoN2O*kgtoGg)</f>
        <v>0.1214444687295639</v>
      </c>
      <c r="AU42" s="28">
        <f>IF(('Activity data'!AU11*EF!$H42*EF!T60)*NtoN2O*kgtoGg=0,"NO",('Activity data'!AU11*EF!$H42*EF!T60)*NtoN2O*kgtoGg)</f>
        <v>0.12165596948474325</v>
      </c>
      <c r="AV42" s="28">
        <f>IF(('Activity data'!AV11*EF!$H42*EF!U60)*NtoN2O*kgtoGg=0,"NO",('Activity data'!AV11*EF!$H42*EF!U60)*NtoN2O*kgtoGg)</f>
        <v>0.12186049498438414</v>
      </c>
      <c r="AW42" s="28">
        <f>IF(('Activity data'!AW11*EF!$H42*EF!V60)*NtoN2O*kgtoGg=0,"NO",('Activity data'!AW11*EF!$H42*EF!V60)*NtoN2O*kgtoGg)</f>
        <v>0.12206539116116237</v>
      </c>
      <c r="AX42" s="28">
        <f>IF(('Activity data'!AX11*EF!$H42*EF!W60)*NtoN2O*kgtoGg=0,"NO",('Activity data'!AX11*EF!$H42*EF!W60)*NtoN2O*kgtoGg)</f>
        <v>0.12226524364719688</v>
      </c>
      <c r="AY42" s="28">
        <f>IF(('Activity data'!AY11*EF!$H42*EF!X60)*NtoN2O*kgtoGg=0,"NO",('Activity data'!AY11*EF!$H42*EF!X60)*NtoN2O*kgtoGg)</f>
        <v>0.12245920365148648</v>
      </c>
      <c r="AZ42" s="28">
        <f>IF(('Activity data'!AZ11*EF!$H42*EF!Y60)*NtoN2O*kgtoGg=0,"NO",('Activity data'!AZ11*EF!$H42*EF!Y60)*NtoN2O*kgtoGg)</f>
        <v>0.12264639704245167</v>
      </c>
      <c r="BA42" s="28">
        <f>IF(('Activity data'!BA11*EF!$H42*EF!Z60)*NtoN2O*kgtoGg=0,"NO",('Activity data'!BA11*EF!$H42*EF!Z60)*NtoN2O*kgtoGg)</f>
        <v>0.12282846252288035</v>
      </c>
      <c r="BB42" s="28">
        <f>IF(('Activity data'!BB11*EF!$H42*EF!AA60)*NtoN2O*kgtoGg=0,"NO",('Activity data'!BB11*EF!$H42*EF!AA60)*NtoN2O*kgtoGg)</f>
        <v>0.12300444102009923</v>
      </c>
      <c r="BC42" s="28">
        <f>IF(('Activity data'!BC11*EF!$H42*EF!AB60)*NtoN2O*kgtoGg=0,"NO",('Activity data'!BC11*EF!$H42*EF!AB60)*NtoN2O*kgtoGg)</f>
        <v>0.12317326187383745</v>
      </c>
      <c r="BD42" s="28">
        <f>IF(('Activity data'!BD11*EF!$H42*EF!AC60)*NtoN2O*kgtoGg=0,"NO",('Activity data'!BD11*EF!$H42*EF!AC60)*NtoN2O*kgtoGg)</f>
        <v>0.12333303009106381</v>
      </c>
      <c r="BE42" s="28">
        <f>IF(('Activity data'!BE11*EF!$H42*EF!AD60)*NtoN2O*kgtoGg=0,"NO",('Activity data'!BE11*EF!$H42*EF!AD60)*NtoN2O*kgtoGg)</f>
        <v>0.12348608864384529</v>
      </c>
      <c r="BF42" s="28">
        <f>IF(('Activity data'!BF11*EF!$H42*EF!AE60)*NtoN2O*kgtoGg=0,"NO",('Activity data'!BF11*EF!$H42*EF!AE60)*NtoN2O*kgtoGg)</f>
        <v>0.1236325959011592</v>
      </c>
      <c r="BG42" s="28">
        <f>IF(('Activity data'!BG11*EF!$H42*EF!AF60)*NtoN2O*kgtoGg=0,"NO",('Activity data'!BG11*EF!$H42*EF!AF60)*NtoN2O*kgtoGg)</f>
        <v>0.12377162699756182</v>
      </c>
      <c r="BH42" s="28">
        <f>IF(('Activity data'!BH11*EF!$H42*EF!AG60)*NtoN2O*kgtoGg=0,"NO",('Activity data'!BH11*EF!$H42*EF!AG60)*NtoN2O*kgtoGg)</f>
        <v>0.12390257357485493</v>
      </c>
      <c r="BI42" s="28">
        <f>IF(('Activity data'!BI11*EF!$H42*EF!AH60)*NtoN2O*kgtoGg=0,"NO",('Activity data'!BI11*EF!$H42*EF!AH60)*NtoN2O*kgtoGg)</f>
        <v>0.1240249975605852</v>
      </c>
      <c r="BJ42" s="28">
        <f>IF(('Activity data'!BJ11*EF!$H42*EF!AI60)*NtoN2O*kgtoGg=0,"NO",('Activity data'!BJ11*EF!$H42*EF!AI60)*NtoN2O*kgtoGg)</f>
        <v>0.12413851976525245</v>
      </c>
      <c r="BK42" s="28">
        <f>IF(('Activity data'!BK11*EF!$H42*EF!AJ60)*NtoN2O*kgtoGg=0,"NO",('Activity data'!BK11*EF!$H42*EF!AJ60)*NtoN2O*kgtoGg)</f>
        <v>0.12424300191432214</v>
      </c>
      <c r="BL42" s="28">
        <f>IF(('Activity data'!BL11*EF!$H42*EF!AK60)*NtoN2O*kgtoGg=0,"NO",('Activity data'!BL11*EF!$H42*EF!AK60)*NtoN2O*kgtoGg)</f>
        <v>0.12433440246314213</v>
      </c>
      <c r="BM42" s="28">
        <f>IF(('Activity data'!BM11*EF!$H42*EF!AL60)*NtoN2O*kgtoGg=0,"NO",('Activity data'!BM11*EF!$H42*EF!AL60)*NtoN2O*kgtoGg)</f>
        <v>0.12441581535297447</v>
      </c>
      <c r="BN42" s="28">
        <f>IF(('Activity data'!BN11*EF!$H42*EF!AM60)*NtoN2O*kgtoGg=0,"NO",('Activity data'!BN11*EF!$H42*EF!AM60)*NtoN2O*kgtoGg)</f>
        <v>0.12448714862032485</v>
      </c>
      <c r="BO42" s="28">
        <f>IF(('Activity data'!BO11*EF!$H42*EF!AN60)*NtoN2O*kgtoGg=0,"NO",('Activity data'!BO11*EF!$H42*EF!AN60)*NtoN2O*kgtoGg)</f>
        <v>0.12454796640817056</v>
      </c>
      <c r="BP42" s="28">
        <f>IF(('Activity data'!BP11*EF!$H42*EF!AO60)*NtoN2O*kgtoGg=0,"NO",('Activity data'!BP11*EF!$H42*EF!AO60)*NtoN2O*kgtoGg)</f>
        <v>0.12459880330191381</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6.2662688055543564E-2</v>
      </c>
      <c r="AE43" s="28">
        <f>IF(('Activity data'!AE12*EF!$H43*EF!$H61)*NtoN2O*kgtoGg=0,"NO",('Activity data'!AE12*EF!$H43*EF!$H61)*NtoN2O*kgtoGg)</f>
        <v>6.2697922687253146E-2</v>
      </c>
      <c r="AF43" s="28">
        <f>IF(('Activity data'!AF12*EF!$H43*EF!$H61)*NtoN2O*kgtoGg=0,"NO",('Activity data'!AF12*EF!$H43*EF!$H61)*NtoN2O*kgtoGg)</f>
        <v>6.2774755305833749E-2</v>
      </c>
      <c r="AG43" s="28">
        <f>IF(('Activity data'!AG12*EF!$H43*EF!$H61)*NtoN2O*kgtoGg=0,"NO",('Activity data'!AG12*EF!$H43*EF!$H61)*NtoN2O*kgtoGg)</f>
        <v>6.2891702716736803E-2</v>
      </c>
      <c r="AH43" s="28">
        <f>IF(('Activity data'!AH12*EF!$H43*EF!$H61)*NtoN2O*kgtoGg=0,"NO",('Activity data'!AH12*EF!$H43*EF!$H61)*NtoN2O*kgtoGg)</f>
        <v>6.3046647812939269E-2</v>
      </c>
      <c r="AI43" s="28">
        <f>IF(('Activity data'!AI12*EF!$H43*EF!H61)*NtoN2O*kgtoGg=0,"NO",('Activity data'!AI12*EF!$H43*EF!H61)*NtoN2O*kgtoGg)</f>
        <v>6.3241946919060099E-2</v>
      </c>
      <c r="AJ43" s="28">
        <f>IF(('Activity data'!AJ12*EF!$H43*EF!I61)*NtoN2O*kgtoGg=0,"NO",('Activity data'!AJ12*EF!$H43*EF!I61)*NtoN2O*kgtoGg)</f>
        <v>6.3459312386169378E-2</v>
      </c>
      <c r="AK43" s="28">
        <f>IF(('Activity data'!AK12*EF!$H43*EF!J61)*NtoN2O*kgtoGg=0,"NO",('Activity data'!AK12*EF!$H43*EF!J61)*NtoN2O*kgtoGg)</f>
        <v>6.3698559986665904E-2</v>
      </c>
      <c r="AL43" s="28">
        <f>IF(('Activity data'!AL12*EF!$H43*EF!K61)*NtoN2O*kgtoGg=0,"NO",('Activity data'!AL12*EF!$H43*EF!K61)*NtoN2O*kgtoGg)</f>
        <v>6.3919554461938755E-2</v>
      </c>
      <c r="AM43" s="28">
        <f>IF(('Activity data'!AM12*EF!$H43*EF!L61)*NtoN2O*kgtoGg=0,"NO",('Activity data'!AM12*EF!$H43*EF!L61)*NtoN2O*kgtoGg)</f>
        <v>6.4085316929039224E-2</v>
      </c>
      <c r="AN43" s="28">
        <f>IF(('Activity data'!AN12*EF!$H43*EF!M61)*NtoN2O*kgtoGg=0,"NO",('Activity data'!AN12*EF!$H43*EF!M61)*NtoN2O*kgtoGg)</f>
        <v>6.4229022628552082E-2</v>
      </c>
      <c r="AO43" s="28">
        <f>IF(('Activity data'!AO12*EF!$H43*EF!N61)*NtoN2O*kgtoGg=0,"NO",('Activity data'!AO12*EF!$H43*EF!N61)*NtoN2O*kgtoGg)</f>
        <v>6.4349780474728807E-2</v>
      </c>
      <c r="AP43" s="28">
        <f>IF(('Activity data'!AP12*EF!$H43*EF!O61)*NtoN2O*kgtoGg=0,"NO",('Activity data'!AP12*EF!$H43*EF!O61)*NtoN2O*kgtoGg)</f>
        <v>6.4471032722312444E-2</v>
      </c>
      <c r="AQ43" s="28">
        <f>IF(('Activity data'!AQ12*EF!$H43*EF!P61)*NtoN2O*kgtoGg=0,"NO",('Activity data'!AQ12*EF!$H43*EF!P61)*NtoN2O*kgtoGg)</f>
        <v>6.4591061008204817E-2</v>
      </c>
      <c r="AR43" s="28">
        <f>IF(('Activity data'!AR12*EF!$H43*EF!Q61)*NtoN2O*kgtoGg=0,"NO",('Activity data'!AR12*EF!$H43*EF!Q61)*NtoN2O*kgtoGg)</f>
        <v>6.4710486775676521E-2</v>
      </c>
      <c r="AS43" s="28">
        <f>IF(('Activity data'!AS12*EF!$H43*EF!R61)*NtoN2O*kgtoGg=0,"NO",('Activity data'!AS12*EF!$H43*EF!R61)*NtoN2O*kgtoGg)</f>
        <v>6.482744469873182E-2</v>
      </c>
      <c r="AT43" s="28">
        <f>IF(('Activity data'!AT12*EF!$H43*EF!S61)*NtoN2O*kgtoGg=0,"NO",('Activity data'!AT12*EF!$H43*EF!S61)*NtoN2O*kgtoGg)</f>
        <v>6.4941390506850966E-2</v>
      </c>
      <c r="AU43" s="28">
        <f>IF(('Activity data'!AU12*EF!$H43*EF!T61)*NtoN2O*kgtoGg=0,"NO",('Activity data'!AU12*EF!$H43*EF!T61)*NtoN2O*kgtoGg)</f>
        <v>6.5054488725965268E-2</v>
      </c>
      <c r="AV43" s="28">
        <f>IF(('Activity data'!AV12*EF!$H43*EF!U61)*NtoN2O*kgtoGg=0,"NO",('Activity data'!AV12*EF!$H43*EF!U61)*NtoN2O*kgtoGg)</f>
        <v>6.5163856986864541E-2</v>
      </c>
      <c r="AW43" s="28">
        <f>IF(('Activity data'!AW12*EF!$H43*EF!V61)*NtoN2O*kgtoGg=0,"NO",('Activity data'!AW12*EF!$H43*EF!V61)*NtoN2O*kgtoGg)</f>
        <v>6.527342346419128E-2</v>
      </c>
      <c r="AX43" s="28">
        <f>IF(('Activity data'!AX12*EF!$H43*EF!W61)*NtoN2O*kgtoGg=0,"NO",('Activity data'!AX12*EF!$H43*EF!W61)*NtoN2O*kgtoGg)</f>
        <v>6.5380292871049434E-2</v>
      </c>
      <c r="AY43" s="28">
        <f>IF(('Activity data'!AY12*EF!$H43*EF!X61)*NtoN2O*kgtoGg=0,"NO",('Activity data'!AY12*EF!$H43*EF!X61)*NtoN2O*kgtoGg)</f>
        <v>6.5484011323713842E-2</v>
      </c>
      <c r="AZ43" s="28">
        <f>IF(('Activity data'!AZ12*EF!$H43*EF!Y61)*NtoN2O*kgtoGg=0,"NO",('Activity data'!AZ12*EF!$H43*EF!Y61)*NtoN2O*kgtoGg)</f>
        <v>6.5584111387801916E-2</v>
      </c>
      <c r="BA43" s="28">
        <f>IF(('Activity data'!BA12*EF!$H43*EF!Z61)*NtoN2O*kgtoGg=0,"NO",('Activity data'!BA12*EF!$H43*EF!Z61)*NtoN2O*kgtoGg)</f>
        <v>6.5681469345607854E-2</v>
      </c>
      <c r="BB43" s="28">
        <f>IF(('Activity data'!BB12*EF!$H43*EF!AA61)*NtoN2O*kgtoGg=0,"NO",('Activity data'!BB12*EF!$H43*EF!AA61)*NtoN2O*kgtoGg)</f>
        <v>6.5775572341225955E-2</v>
      </c>
      <c r="BC43" s="28">
        <f>IF(('Activity data'!BC12*EF!$H43*EF!AB61)*NtoN2O*kgtoGg=0,"NO",('Activity data'!BC12*EF!$H43*EF!AB61)*NtoN2O*kgtoGg)</f>
        <v>6.5865847848237513E-2</v>
      </c>
      <c r="BD43" s="28">
        <f>IF(('Activity data'!BD12*EF!$H43*EF!AC61)*NtoN2O*kgtoGg=0,"NO",('Activity data'!BD12*EF!$H43*EF!AC61)*NtoN2O*kgtoGg)</f>
        <v>6.5951282535333777E-2</v>
      </c>
      <c r="BE43" s="28">
        <f>IF(('Activity data'!BE12*EF!$H43*EF!AD61)*NtoN2O*kgtoGg=0,"NO",('Activity data'!BE12*EF!$H43*EF!AD61)*NtoN2O*kgtoGg)</f>
        <v>6.6033129286779735E-2</v>
      </c>
      <c r="BF43" s="28">
        <f>IF(('Activity data'!BF12*EF!$H43*EF!AE61)*NtoN2O*kgtoGg=0,"NO",('Activity data'!BF12*EF!$H43*EF!AE61)*NtoN2O*kgtoGg)</f>
        <v>6.6111472789030942E-2</v>
      </c>
      <c r="BG43" s="28">
        <f>IF(('Activity data'!BG12*EF!$H43*EF!AF61)*NtoN2O*kgtoGg=0,"NO",('Activity data'!BG12*EF!$H43*EF!AF61)*NtoN2O*kgtoGg)</f>
        <v>6.6185818478205011E-2</v>
      </c>
      <c r="BH43" s="28">
        <f>IF(('Activity data'!BH12*EF!$H43*EF!AG61)*NtoN2O*kgtoGg=0,"NO",('Activity data'!BH12*EF!$H43*EF!AG61)*NtoN2O*kgtoGg)</f>
        <v>6.6255841039960892E-2</v>
      </c>
      <c r="BI43" s="28">
        <f>IF(('Activity data'!BI12*EF!$H43*EF!AH61)*NtoN2O*kgtoGg=0,"NO",('Activity data'!BI12*EF!$H43*EF!AH61)*NtoN2O*kgtoGg)</f>
        <v>6.6321306218802598E-2</v>
      </c>
      <c r="BJ43" s="28">
        <f>IF(('Activity data'!BJ12*EF!$H43*EF!AI61)*NtoN2O*kgtoGg=0,"NO",('Activity data'!BJ12*EF!$H43*EF!AI61)*NtoN2O*kgtoGg)</f>
        <v>6.63820112463894E-2</v>
      </c>
      <c r="BK43" s="28">
        <f>IF(('Activity data'!BK12*EF!$H43*EF!AJ61)*NtoN2O*kgtoGg=0,"NO",('Activity data'!BK12*EF!$H43*EF!AJ61)*NtoN2O*kgtoGg)</f>
        <v>6.6437882181597158E-2</v>
      </c>
      <c r="BL43" s="28">
        <f>IF(('Activity data'!BL12*EF!$H43*EF!AK61)*NtoN2O*kgtoGg=0,"NO",('Activity data'!BL12*EF!$H43*EF!AK61)*NtoN2O*kgtoGg)</f>
        <v>6.6486757843004812E-2</v>
      </c>
      <c r="BM43" s="28">
        <f>IF(('Activity data'!BM12*EF!$H43*EF!AL61)*NtoN2O*kgtoGg=0,"NO",('Activity data'!BM12*EF!$H43*EF!AL61)*NtoN2O*kgtoGg)</f>
        <v>6.6530292689228776E-2</v>
      </c>
      <c r="BN43" s="28">
        <f>IF(('Activity data'!BN12*EF!$H43*EF!AM61)*NtoN2O*kgtoGg=0,"NO",('Activity data'!BN12*EF!$H43*EF!AM61)*NtoN2O*kgtoGg)</f>
        <v>6.6568437543577372E-2</v>
      </c>
      <c r="BO43" s="28">
        <f>IF(('Activity data'!BO12*EF!$H43*EF!AN61)*NtoN2O*kgtoGg=0,"NO",('Activity data'!BO12*EF!$H43*EF!AN61)*NtoN2O*kgtoGg)</f>
        <v>6.6600959335237131E-2</v>
      </c>
      <c r="BP43" s="28">
        <f>IF(('Activity data'!BP12*EF!$H43*EF!AO61)*NtoN2O*kgtoGg=0,"NO",('Activity data'!BP12*EF!$H43*EF!AO61)*NtoN2O*kgtoGg)</f>
        <v>6.6628143929177625E-2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1.4485115821901947E-2</v>
      </c>
      <c r="AE44" s="28">
        <f>IF(('Activity data'!AE13*EF!$H44*EF!$H62)*NtoN2O*kgtoGg=0,"NO",('Activity data'!AE13*EF!$H44*EF!$H62)*NtoN2O*kgtoGg)</f>
        <v>1.4523270716796398E-2</v>
      </c>
      <c r="AF44" s="28">
        <f>IF(('Activity data'!AF13*EF!$H44*EF!$H62)*NtoN2O*kgtoGg=0,"NO",('Activity data'!AF13*EF!$H44*EF!$H62)*NtoN2O*kgtoGg)</f>
        <v>1.4573694473425127E-2</v>
      </c>
      <c r="AG44" s="28">
        <f>IF(('Activity data'!AG13*EF!$H44*EF!$H62)*NtoN2O*kgtoGg=0,"NO",('Activity data'!AG13*EF!$H44*EF!$H62)*NtoN2O*kgtoGg)</f>
        <v>1.4636074107307035E-2</v>
      </c>
      <c r="AH44" s="28">
        <f>IF(('Activity data'!AH13*EF!$H44*EF!$H62)*NtoN2O*kgtoGg=0,"NO",('Activity data'!AH13*EF!$H44*EF!$H62)*NtoN2O*kgtoGg)</f>
        <v>1.4709821123738845E-2</v>
      </c>
      <c r="AI44" s="28">
        <f>IF(('Activity data'!AI13*EF!$H44*EF!H62)*NtoN2O*kgtoGg=0,"NO",('Activity data'!AI13*EF!$H44*EF!H62)*NtoN2O*kgtoGg)</f>
        <v>1.4795931555065577E-2</v>
      </c>
      <c r="AJ44" s="28">
        <f>IF(('Activity data'!AJ13*EF!$H44*EF!I62)*NtoN2O*kgtoGg=0,"NO",('Activity data'!AJ13*EF!$H44*EF!I62)*NtoN2O*kgtoGg)</f>
        <v>1.488792115462796E-2</v>
      </c>
      <c r="AK44" s="28">
        <f>IF(('Activity data'!AK13*EF!$H44*EF!J62)*NtoN2O*kgtoGg=0,"NO",('Activity data'!AK13*EF!$H44*EF!J62)*NtoN2O*kgtoGg)</f>
        <v>1.4985857713200532E-2</v>
      </c>
      <c r="AL44" s="28">
        <f>IF(('Activity data'!AL13*EF!$H44*EF!K62)*NtoN2O*kgtoGg=0,"NO",('Activity data'!AL13*EF!$H44*EF!K62)*NtoN2O*kgtoGg)</f>
        <v>1.5075469462046175E-2</v>
      </c>
      <c r="AM44" s="28">
        <f>IF(('Activity data'!AM13*EF!$H44*EF!L62)*NtoN2O*kgtoGg=0,"NO",('Activity data'!AM13*EF!$H44*EF!L62)*NtoN2O*kgtoGg)</f>
        <v>1.5143742844316122E-2</v>
      </c>
      <c r="AN44" s="28">
        <f>IF(('Activity data'!AN13*EF!$H44*EF!M62)*NtoN2O*kgtoGg=0,"NO",('Activity data'!AN13*EF!$H44*EF!M62)*NtoN2O*kgtoGg)</f>
        <v>1.5202786886756836E-2</v>
      </c>
      <c r="AO44" s="28">
        <f>IF(('Activity data'!AO13*EF!$H44*EF!N62)*NtoN2O*kgtoGg=0,"NO",('Activity data'!AO13*EF!$H44*EF!N62)*NtoN2O*kgtoGg)</f>
        <v>1.5252454163566751E-2</v>
      </c>
      <c r="AP44" s="28">
        <f>IF(('Activity data'!AP13*EF!$H44*EF!O62)*NtoN2O*kgtoGg=0,"NO",('Activity data'!AP13*EF!$H44*EF!O62)*NtoN2O*kgtoGg)</f>
        <v>1.5301217085825125E-2</v>
      </c>
      <c r="AQ44" s="28">
        <f>IF(('Activity data'!AQ13*EF!$H44*EF!P62)*NtoN2O*kgtoGg=0,"NO",('Activity data'!AQ13*EF!$H44*EF!P62)*NtoN2O*kgtoGg)</f>
        <v>1.5348550108717078E-2</v>
      </c>
      <c r="AR44" s="28">
        <f>IF(('Activity data'!AR13*EF!$H44*EF!Q62)*NtoN2O*kgtoGg=0,"NO",('Activity data'!AR13*EF!$H44*EF!Q62)*NtoN2O*kgtoGg)</f>
        <v>1.5394750236170986E-2</v>
      </c>
      <c r="AS44" s="28">
        <f>IF(('Activity data'!AS13*EF!$H44*EF!R62)*NtoN2O*kgtoGg=0,"NO",('Activity data'!AS13*EF!$H44*EF!R62)*NtoN2O*kgtoGg)</f>
        <v>1.5439228089710311E-2</v>
      </c>
      <c r="AT44" s="28">
        <f>IF(('Activity data'!AT13*EF!$H44*EF!S62)*NtoN2O*kgtoGg=0,"NO",('Activity data'!AT13*EF!$H44*EF!S62)*NtoN2O*kgtoGg)</f>
        <v>1.5481857505192905E-2</v>
      </c>
      <c r="AU44" s="28">
        <f>IF(('Activity data'!AU13*EF!$H44*EF!T62)*NtoN2O*kgtoGg=0,"NO",('Activity data'!AU13*EF!$H44*EF!T62)*NtoN2O*kgtoGg)</f>
        <v>1.5523457982218167E-2</v>
      </c>
      <c r="AV44" s="28">
        <f>IF(('Activity data'!AV13*EF!$H44*EF!U62)*NtoN2O*kgtoGg=0,"NO",('Activity data'!AV13*EF!$H44*EF!U62)*NtoN2O*kgtoGg)</f>
        <v>1.5563070264735414E-2</v>
      </c>
      <c r="AW44" s="28">
        <f>IF(('Activity data'!AW13*EF!$H44*EF!V62)*NtoN2O*kgtoGg=0,"NO",('Activity data'!AW13*EF!$H44*EF!V62)*NtoN2O*kgtoGg)</f>
        <v>1.5602118082855087E-2</v>
      </c>
      <c r="AX44" s="28">
        <f>IF(('Activity data'!AX13*EF!$H44*EF!W62)*NtoN2O*kgtoGg=0,"NO",('Activity data'!AX13*EF!$H44*EF!W62)*NtoN2O*kgtoGg)</f>
        <v>1.5639630710509021E-2</v>
      </c>
      <c r="AY44" s="28">
        <f>IF(('Activity data'!AY13*EF!$H44*EF!X62)*NtoN2O*kgtoGg=0,"NO",('Activity data'!AY13*EF!$H44*EF!X62)*NtoN2O*kgtoGg)</f>
        <v>1.5675491447231175E-2</v>
      </c>
      <c r="AZ44" s="28">
        <f>IF(('Activity data'!AZ13*EF!$H44*EF!Y62)*NtoN2O*kgtoGg=0,"NO",('Activity data'!AZ13*EF!$H44*EF!Y62)*NtoN2O*kgtoGg)</f>
        <v>1.5709576784853529E-2</v>
      </c>
      <c r="BA44" s="28">
        <f>IF(('Activity data'!BA13*EF!$H44*EF!Z62)*NtoN2O*kgtoGg=0,"NO",('Activity data'!BA13*EF!$H44*EF!Z62)*NtoN2O*kgtoGg)</f>
        <v>1.5742227176929774E-2</v>
      </c>
      <c r="BB44" s="28">
        <f>IF(('Activity data'!BB13*EF!$H44*EF!AA62)*NtoN2O*kgtoGg=0,"NO",('Activity data'!BB13*EF!$H44*EF!AA62)*NtoN2O*kgtoGg)</f>
        <v>1.5773297497493916E-2</v>
      </c>
      <c r="BC44" s="28">
        <f>IF(('Activity data'!BC13*EF!$H44*EF!AB62)*NtoN2O*kgtoGg=0,"NO",('Activity data'!BC13*EF!$H44*EF!AB62)*NtoN2O*kgtoGg)</f>
        <v>1.5802620963340178E-2</v>
      </c>
      <c r="BD44" s="28">
        <f>IF(('Activity data'!BD13*EF!$H44*EF!AC62)*NtoN2O*kgtoGg=0,"NO",('Activity data'!BD13*EF!$H44*EF!AC62)*NtoN2O*kgtoGg)</f>
        <v>1.5829878152534026E-2</v>
      </c>
      <c r="BE44" s="28">
        <f>IF(('Activity data'!BE13*EF!$H44*EF!AD62)*NtoN2O*kgtoGg=0,"NO",('Activity data'!BE13*EF!$H44*EF!AD62)*NtoN2O*kgtoGg)</f>
        <v>1.5855529807585322E-2</v>
      </c>
      <c r="BF44" s="28">
        <f>IF(('Activity data'!BF13*EF!$H44*EF!AE62)*NtoN2O*kgtoGg=0,"NO",('Activity data'!BF13*EF!$H44*EF!AE62)*NtoN2O*kgtoGg)</f>
        <v>1.5879630552531332E-2</v>
      </c>
      <c r="BG44" s="28">
        <f>IF(('Activity data'!BG13*EF!$H44*EF!AF62)*NtoN2O*kgtoGg=0,"NO",('Activity data'!BG13*EF!$H44*EF!AF62)*NtoN2O*kgtoGg)</f>
        <v>1.5902034617976988E-2</v>
      </c>
      <c r="BH44" s="28">
        <f>IF(('Activity data'!BH13*EF!$H44*EF!AG62)*NtoN2O*kgtoGg=0,"NO",('Activity data'!BH13*EF!$H44*EF!AG62)*NtoN2O*kgtoGg)</f>
        <v>1.5922653863341196E-2</v>
      </c>
      <c r="BI44" s="28">
        <f>IF(('Activity data'!BI13*EF!$H44*EF!AH62)*NtoN2O*kgtoGg=0,"NO",('Activity data'!BI13*EF!$H44*EF!AH62)*NtoN2O*kgtoGg)</f>
        <v>1.594143065516495E-2</v>
      </c>
      <c r="BJ44" s="28">
        <f>IF(('Activity data'!BJ13*EF!$H44*EF!AI62)*NtoN2O*kgtoGg=0,"NO",('Activity data'!BJ13*EF!$H44*EF!AI62)*NtoN2O*kgtoGg)</f>
        <v>1.5958317377743583E-2</v>
      </c>
      <c r="BK44" s="28">
        <f>IF(('Activity data'!BK13*EF!$H44*EF!AJ62)*NtoN2O*kgtoGg=0,"NO",('Activity data'!BK13*EF!$H44*EF!AJ62)*NtoN2O*kgtoGg)</f>
        <v>1.5973309571140452E-2</v>
      </c>
      <c r="BL44" s="28">
        <f>IF(('Activity data'!BL13*EF!$H44*EF!AK62)*NtoN2O*kgtoGg=0,"NO",('Activity data'!BL13*EF!$H44*EF!AK62)*NtoN2O*kgtoGg)</f>
        <v>1.5985692408955424E-2</v>
      </c>
      <c r="BM44" s="28">
        <f>IF(('Activity data'!BM13*EF!$H44*EF!AL62)*NtoN2O*kgtoGg=0,"NO",('Activity data'!BM13*EF!$H44*EF!AL62)*NtoN2O*kgtoGg)</f>
        <v>1.5996049681840045E-2</v>
      </c>
      <c r="BN44" s="28">
        <f>IF(('Activity data'!BN13*EF!$H44*EF!AM62)*NtoN2O*kgtoGg=0,"NO",('Activity data'!BN13*EF!$H44*EF!AM62)*NtoN2O*kgtoGg)</f>
        <v>1.6004383353199106E-2</v>
      </c>
      <c r="BO44" s="28">
        <f>IF(('Activity data'!BO13*EF!$H44*EF!AN62)*NtoN2O*kgtoGg=0,"NO",('Activity data'!BO13*EF!$H44*EF!AN62)*NtoN2O*kgtoGg)</f>
        <v>1.6010632421033431E-2</v>
      </c>
      <c r="BP44" s="28">
        <f>IF(('Activity data'!BP13*EF!$H44*EF!AO62)*NtoN2O*kgtoGg=0,"NO",('Activity data'!BP13*EF!$H44*EF!AO62)*NtoN2O*kgtoGg)</f>
        <v>1.6014910830792581E-2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0.11483635514514412</v>
      </c>
      <c r="AE45" s="28">
        <f>IF(('Activity data'!AE14*EF!$H45*EF!$H63)*NtoN2O*kgtoGg=0,"NO",('Activity data'!AE14*EF!$H45*EF!$H63)*NtoN2O*kgtoGg)</f>
        <v>0.11513884282384117</v>
      </c>
      <c r="AF45" s="28">
        <f>IF(('Activity data'!AF14*EF!$H45*EF!$H63)*NtoN2O*kgtoGg=0,"NO",('Activity data'!AF14*EF!$H45*EF!$H63)*NtoN2O*kgtoGg)</f>
        <v>0.11553859664667313</v>
      </c>
      <c r="AG45" s="28">
        <f>IF(('Activity data'!AG14*EF!$H45*EF!$H63)*NtoN2O*kgtoGg=0,"NO",('Activity data'!AG14*EF!$H45*EF!$H63)*NtoN2O*kgtoGg)</f>
        <v>0.11603313530817663</v>
      </c>
      <c r="AH45" s="28">
        <f>IF(('Activity data'!AH14*EF!$H45*EF!$H63)*NtoN2O*kgtoGg=0,"NO",('Activity data'!AH14*EF!$H45*EF!$H63)*NtoN2O*kgtoGg)</f>
        <v>0.11661779328909889</v>
      </c>
      <c r="AI45" s="28">
        <f>IF(('Activity data'!AI14*EF!$H45*EF!H63)*NtoN2O*kgtoGg=0,"NO",('Activity data'!AI14*EF!$H45*EF!H63)*NtoN2O*kgtoGg)</f>
        <v>0.1173004670208882</v>
      </c>
      <c r="AJ45" s="28">
        <f>IF(('Activity data'!AJ14*EF!$H45*EF!I63)*NtoN2O*kgtoGg=0,"NO",('Activity data'!AJ14*EF!$H45*EF!I63)*NtoN2O*kgtoGg)</f>
        <v>0.11802975013155775</v>
      </c>
      <c r="AK45" s="28">
        <f>IF(('Activity data'!AK14*EF!$H45*EF!J63)*NtoN2O*kgtoGg=0,"NO",('Activity data'!AK14*EF!$H45*EF!J63)*NtoN2O*kgtoGg)</f>
        <v>0.11880618005867837</v>
      </c>
      <c r="AL45" s="28">
        <f>IF(('Activity data'!AL14*EF!$H45*EF!K63)*NtoN2O*kgtoGg=0,"NO",('Activity data'!AL14*EF!$H45*EF!K63)*NtoN2O*kgtoGg)</f>
        <v>0.11951661183859247</v>
      </c>
      <c r="AM45" s="28">
        <f>IF(('Activity data'!AM14*EF!$H45*EF!L63)*NtoN2O*kgtoGg=0,"NO",('Activity data'!AM14*EF!$H45*EF!L63)*NtoN2O*kgtoGg)</f>
        <v>0.1200578754687705</v>
      </c>
      <c r="AN45" s="28">
        <f>IF(('Activity data'!AN14*EF!$H45*EF!M63)*NtoN2O*kgtoGg=0,"NO",('Activity data'!AN14*EF!$H45*EF!M63)*NtoN2O*kgtoGg)</f>
        <v>0.12052596993969455</v>
      </c>
      <c r="AO45" s="28">
        <f>IF(('Activity data'!AO14*EF!$H45*EF!N63)*NtoN2O*kgtoGg=0,"NO",('Activity data'!AO14*EF!$H45*EF!N63)*NtoN2O*kgtoGg)</f>
        <v>0.1209197264763328</v>
      </c>
      <c r="AP45" s="28">
        <f>IF(('Activity data'!AP14*EF!$H45*EF!O63)*NtoN2O*kgtoGg=0,"NO",('Activity data'!AP14*EF!$H45*EF!O63)*NtoN2O*kgtoGg)</f>
        <v>0.12130631339267006</v>
      </c>
      <c r="AQ45" s="28">
        <f>IF(('Activity data'!AQ14*EF!$H45*EF!P63)*NtoN2O*kgtoGg=0,"NO",('Activity data'!AQ14*EF!$H45*EF!P63)*NtoN2O*kgtoGg)</f>
        <v>0.12168156422902822</v>
      </c>
      <c r="AR45" s="28">
        <f>IF(('Activity data'!AR14*EF!$H45*EF!Q63)*NtoN2O*kgtoGg=0,"NO",('Activity data'!AR14*EF!$H45*EF!Q63)*NtoN2O*kgtoGg)</f>
        <v>0.12204783359886134</v>
      </c>
      <c r="AS45" s="28">
        <f>IF(('Activity data'!AS14*EF!$H45*EF!R63)*NtoN2O*kgtoGg=0,"NO",('Activity data'!AS14*EF!$H45*EF!R63)*NtoN2O*kgtoGg)</f>
        <v>0.12240044897646245</v>
      </c>
      <c r="AT45" s="28">
        <f>IF(('Activity data'!AT14*EF!$H45*EF!S63)*NtoN2O*kgtoGg=0,"NO",('Activity data'!AT14*EF!$H45*EF!S63)*NtoN2O*kgtoGg)</f>
        <v>0.1227384101468238</v>
      </c>
      <c r="AU45" s="28">
        <f>IF(('Activity data'!AU14*EF!$H45*EF!T63)*NtoN2O*kgtoGg=0,"NO",('Activity data'!AU14*EF!$H45*EF!T63)*NtoN2O*kgtoGg)</f>
        <v>0.12306821400981097</v>
      </c>
      <c r="AV45" s="28">
        <f>IF(('Activity data'!AV14*EF!$H45*EF!U63)*NtoN2O*kgtoGg=0,"NO",('Activity data'!AV14*EF!$H45*EF!U63)*NtoN2O*kgtoGg)</f>
        <v>0.12338225569226563</v>
      </c>
      <c r="AW45" s="28">
        <f>IF(('Activity data'!AW14*EF!$H45*EF!V63)*NtoN2O*kgtoGg=0,"NO",('Activity data'!AW14*EF!$H45*EF!V63)*NtoN2O*kgtoGg)</f>
        <v>0.12369182236500521</v>
      </c>
      <c r="AX45" s="28">
        <f>IF(('Activity data'!AX14*EF!$H45*EF!W63)*NtoN2O*kgtoGg=0,"NO",('Activity data'!AX14*EF!$H45*EF!W63)*NtoN2O*kgtoGg)</f>
        <v>0.12398921822187378</v>
      </c>
      <c r="AY45" s="28">
        <f>IF(('Activity data'!AY14*EF!$H45*EF!X63)*NtoN2O*kgtoGg=0,"NO",('Activity data'!AY14*EF!$H45*EF!X63)*NtoN2O*kgtoGg)</f>
        <v>0.1242735180748142</v>
      </c>
      <c r="AZ45" s="28">
        <f>IF(('Activity data'!AZ14*EF!$H45*EF!Y63)*NtoN2O*kgtoGg=0,"NO",('Activity data'!AZ14*EF!$H45*EF!Y63)*NtoN2O*kgtoGg)</f>
        <v>0.12454374276508029</v>
      </c>
      <c r="BA45" s="28">
        <f>IF(('Activity data'!BA14*EF!$H45*EF!Z63)*NtoN2O*kgtoGg=0,"NO",('Activity data'!BA14*EF!$H45*EF!Z63)*NtoN2O*kgtoGg)</f>
        <v>0.12480259136982719</v>
      </c>
      <c r="BB45" s="28">
        <f>IF(('Activity data'!BB14*EF!$H45*EF!AA63)*NtoN2O*kgtoGg=0,"NO",('Activity data'!BB14*EF!$H45*EF!AA63)*NtoN2O*kgtoGg)</f>
        <v>0.12504891334685841</v>
      </c>
      <c r="BC45" s="28">
        <f>IF(('Activity data'!BC14*EF!$H45*EF!AB63)*NtoN2O*kgtoGg=0,"NO",('Activity data'!BC14*EF!$H45*EF!AB63)*NtoN2O*kgtoGg)</f>
        <v>0.12528138645783735</v>
      </c>
      <c r="BD45" s="28">
        <f>IF(('Activity data'!BD14*EF!$H45*EF!AC63)*NtoN2O*kgtoGg=0,"NO",('Activity data'!BD14*EF!$H45*EF!AC63)*NtoN2O*kgtoGg)</f>
        <v>0.12549747836190003</v>
      </c>
      <c r="BE45" s="28">
        <f>IF(('Activity data'!BE14*EF!$H45*EF!AD63)*NtoN2O*kgtoGg=0,"NO",('Activity data'!BE14*EF!$H45*EF!AD63)*NtoN2O*kgtoGg)</f>
        <v>0.12570084177340116</v>
      </c>
      <c r="BF45" s="28">
        <f>IF(('Activity data'!BF14*EF!$H45*EF!AE63)*NtoN2O*kgtoGg=0,"NO",('Activity data'!BF14*EF!$H45*EF!AE63)*NtoN2O*kgtoGg)</f>
        <v>0.12589190974551207</v>
      </c>
      <c r="BG45" s="28">
        <f>IF(('Activity data'!BG14*EF!$H45*EF!AF63)*NtoN2O*kgtoGg=0,"NO",('Activity data'!BG14*EF!$H45*EF!AF63)*NtoN2O*kgtoGg)</f>
        <v>0.1260695266350037</v>
      </c>
      <c r="BH45" s="28">
        <f>IF(('Activity data'!BH14*EF!$H45*EF!AG63)*NtoN2O*kgtoGg=0,"NO",('Activity data'!BH14*EF!$H45*EF!AG63)*NtoN2O*kgtoGg)</f>
        <v>0.12623299367334725</v>
      </c>
      <c r="BI45" s="28">
        <f>IF(('Activity data'!BI14*EF!$H45*EF!AH63)*NtoN2O*kgtoGg=0,"NO",('Activity data'!BI14*EF!$H45*EF!AH63)*NtoN2O*kgtoGg)</f>
        <v>0.12638185394901721</v>
      </c>
      <c r="BJ45" s="28">
        <f>IF(('Activity data'!BJ14*EF!$H45*EF!AI63)*NtoN2O*kgtoGg=0,"NO",('Activity data'!BJ14*EF!$H45*EF!AI63)*NtoN2O*kgtoGg)</f>
        <v>0.1265157299701081</v>
      </c>
      <c r="BK45" s="28">
        <f>IF(('Activity data'!BK14*EF!$H45*EF!AJ63)*NtoN2O*kgtoGg=0,"NO",('Activity data'!BK14*EF!$H45*EF!AJ63)*NtoN2O*kgtoGg)</f>
        <v>0.12663458637874825</v>
      </c>
      <c r="BL45" s="28">
        <f>IF(('Activity data'!BL14*EF!$H45*EF!AK63)*NtoN2O*kgtoGg=0,"NO",('Activity data'!BL14*EF!$H45*EF!AK63)*NtoN2O*kgtoGg)</f>
        <v>0.12673275611232224</v>
      </c>
      <c r="BM45" s="28">
        <f>IF(('Activity data'!BM14*EF!$H45*EF!AL63)*NtoN2O*kgtoGg=0,"NO",('Activity data'!BM14*EF!$H45*EF!AL63)*NtoN2O*kgtoGg)</f>
        <v>0.12681486739689446</v>
      </c>
      <c r="BN45" s="28">
        <f>IF(('Activity data'!BN14*EF!$H45*EF!AM63)*NtoN2O*kgtoGg=0,"NO",('Activity data'!BN14*EF!$H45*EF!AM63)*NtoN2O*kgtoGg)</f>
        <v>0.12688093579811535</v>
      </c>
      <c r="BO45" s="28">
        <f>IF(('Activity data'!BO14*EF!$H45*EF!AN63)*NtoN2O*kgtoGg=0,"NO",('Activity data'!BO14*EF!$H45*EF!AN63)*NtoN2O*kgtoGg)</f>
        <v>0.12693047769905502</v>
      </c>
      <c r="BP45" s="28">
        <f>IF(('Activity data'!BP14*EF!$H45*EF!AO63)*NtoN2O*kgtoGg=0,"NO",('Activity data'!BP14*EF!$H45*EF!AO63)*NtoN2O*kgtoGg)</f>
        <v>0.12696439644631244</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9.7933859552329361E-2</v>
      </c>
      <c r="AE48" s="28">
        <f>IF(('Activity data'!AE17*EF!$H48*EF!$H66)*NtoN2O*kgtoGg=0,"NO",('Activity data'!AE17*EF!$H48*EF!$H66)*NtoN2O*kgtoGg)</f>
        <v>9.7938477918128167E-2</v>
      </c>
      <c r="AF48" s="28">
        <f>IF(('Activity data'!AF17*EF!$H48*EF!$H66)*NtoN2O*kgtoGg=0,"NO",('Activity data'!AF17*EF!$H48*EF!$H66)*NtoN2O*kgtoGg)</f>
        <v>9.6975807177104328E-2</v>
      </c>
      <c r="AG48" s="28">
        <f>IF(('Activity data'!AG17*EF!$H48*EF!$H66)*NtoN2O*kgtoGg=0,"NO",('Activity data'!AG17*EF!$H48*EF!$H66)*NtoN2O*kgtoGg)</f>
        <v>9.5432311801048289E-2</v>
      </c>
      <c r="AH48" s="28">
        <f>IF(('Activity data'!AH17*EF!$H48*EF!$H66)*NtoN2O*kgtoGg=0,"NO",('Activity data'!AH17*EF!$H48*EF!$H66)*NtoN2O*kgtoGg)</f>
        <v>9.3332301540669266E-2</v>
      </c>
      <c r="AI48" s="28">
        <f>IF(('Activity data'!AI17*EF!$H48*EF!H66)*NtoN2O*kgtoGg=0,"NO",('Activity data'!AI17*EF!$H48*EF!H66)*NtoN2O*kgtoGg)</f>
        <v>9.1793426964401958E-2</v>
      </c>
      <c r="AJ48" s="28">
        <f>IF(('Activity data'!AJ17*EF!$H48*EF!I66)*NtoN2O*kgtoGg=0,"NO",('Activity data'!AJ17*EF!$H48*EF!I66)*NtoN2O*kgtoGg)</f>
        <v>9.0394600569894887E-2</v>
      </c>
      <c r="AK48" s="28">
        <f>IF(('Activity data'!AK17*EF!$H48*EF!J66)*NtoN2O*kgtoGg=0,"NO",('Activity data'!AK17*EF!$H48*EF!J66)*NtoN2O*kgtoGg)</f>
        <v>8.898971597839489E-2</v>
      </c>
      <c r="AL48" s="28">
        <f>IF(('Activity data'!AL17*EF!$H48*EF!K66)*NtoN2O*kgtoGg=0,"NO",('Activity data'!AL17*EF!$H48*EF!K66)*NtoN2O*kgtoGg)</f>
        <v>7.751174315242107E-2</v>
      </c>
      <c r="AM48" s="28">
        <f>IF(('Activity data'!AM17*EF!$H48*EF!L66)*NtoN2O*kgtoGg=0,"NO",('Activity data'!AM17*EF!$H48*EF!L66)*NtoN2O*kgtoGg)</f>
        <v>7.7618598991604587E-2</v>
      </c>
      <c r="AN48" s="28">
        <f>IF(('Activity data'!AN17*EF!$H48*EF!M66)*NtoN2O*kgtoGg=0,"NO",('Activity data'!AN17*EF!$H48*EF!M66)*NtoN2O*kgtoGg)</f>
        <v>7.7756087330430559E-2</v>
      </c>
      <c r="AO48" s="28">
        <f>IF(('Activity data'!AO17*EF!$H48*EF!N66)*NtoN2O*kgtoGg=0,"NO",('Activity data'!AO17*EF!$H48*EF!N66)*NtoN2O*kgtoGg)</f>
        <v>7.8121103172225551E-2</v>
      </c>
      <c r="AP48" s="28">
        <f>IF(('Activity data'!AP17*EF!$H48*EF!O66)*NtoN2O*kgtoGg=0,"NO",('Activity data'!AP17*EF!$H48*EF!O66)*NtoN2O*kgtoGg)</f>
        <v>7.8618086794948305E-2</v>
      </c>
      <c r="AQ48" s="28">
        <f>IF(('Activity data'!AQ17*EF!$H48*EF!P66)*NtoN2O*kgtoGg=0,"NO",('Activity data'!AQ17*EF!$H48*EF!P66)*NtoN2O*kgtoGg)</f>
        <v>7.9065424979955806E-2</v>
      </c>
      <c r="AR48" s="28">
        <f>IF(('Activity data'!AR17*EF!$H48*EF!Q66)*NtoN2O*kgtoGg=0,"NO",('Activity data'!AR17*EF!$H48*EF!Q66)*NtoN2O*kgtoGg)</f>
        <v>7.9822780271113419E-2</v>
      </c>
      <c r="AS48" s="28">
        <f>IF(('Activity data'!AS17*EF!$H48*EF!R66)*NtoN2O*kgtoGg=0,"NO",('Activity data'!AS17*EF!$H48*EF!R66)*NtoN2O*kgtoGg)</f>
        <v>8.0636250141752894E-2</v>
      </c>
      <c r="AT48" s="28">
        <f>IF(('Activity data'!AT17*EF!$H48*EF!S66)*NtoN2O*kgtoGg=0,"NO",('Activity data'!AT17*EF!$H48*EF!S66)*NtoN2O*kgtoGg)</f>
        <v>8.1553462439547947E-2</v>
      </c>
      <c r="AU48" s="28">
        <f>IF(('Activity data'!AU17*EF!$H48*EF!T66)*NtoN2O*kgtoGg=0,"NO",('Activity data'!AU17*EF!$H48*EF!T66)*NtoN2O*kgtoGg)</f>
        <v>8.2520585744017758E-2</v>
      </c>
      <c r="AV48" s="28">
        <f>IF(('Activity data'!AV17*EF!$H48*EF!U66)*NtoN2O*kgtoGg=0,"NO",('Activity data'!AV17*EF!$H48*EF!U66)*NtoN2O*kgtoGg)</f>
        <v>8.3035402041516687E-2</v>
      </c>
      <c r="AW48" s="28">
        <f>IF(('Activity data'!AW17*EF!$H48*EF!V66)*NtoN2O*kgtoGg=0,"NO",('Activity data'!AW17*EF!$H48*EF!V66)*NtoN2O*kgtoGg)</f>
        <v>8.4095145730237741E-2</v>
      </c>
      <c r="AX48" s="28">
        <f>IF(('Activity data'!AX17*EF!$H48*EF!W66)*NtoN2O*kgtoGg=0,"NO",('Activity data'!AX17*EF!$H48*EF!W66)*NtoN2O*kgtoGg)</f>
        <v>8.5170054869766462E-2</v>
      </c>
      <c r="AY48" s="28">
        <f>IF(('Activity data'!AY17*EF!$H48*EF!X66)*NtoN2O*kgtoGg=0,"NO",('Activity data'!AY17*EF!$H48*EF!X66)*NtoN2O*kgtoGg)</f>
        <v>8.6268475242204032E-2</v>
      </c>
      <c r="AZ48" s="28">
        <f>IF(('Activity data'!AZ17*EF!$H48*EF!Y66)*NtoN2O*kgtoGg=0,"NO",('Activity data'!AZ17*EF!$H48*EF!Y66)*NtoN2O*kgtoGg)</f>
        <v>8.7206165936193195E-2</v>
      </c>
      <c r="BA48" s="28">
        <f>IF(('Activity data'!BA17*EF!$H48*EF!Z66)*NtoN2O*kgtoGg=0,"NO",('Activity data'!BA17*EF!$H48*EF!Z66)*NtoN2O*kgtoGg)</f>
        <v>8.8256096190053271E-2</v>
      </c>
      <c r="BB48" s="28">
        <f>IF(('Activity data'!BB17*EF!$H48*EF!AA66)*NtoN2O*kgtoGg=0,"NO",('Activity data'!BB17*EF!$H48*EF!AA66)*NtoN2O*kgtoGg)</f>
        <v>8.9390373304305701E-2</v>
      </c>
      <c r="BC48" s="28">
        <f>IF(('Activity data'!BC17*EF!$H48*EF!AB66)*NtoN2O*kgtoGg=0,"NO",('Activity data'!BC17*EF!$H48*EF!AB66)*NtoN2O*kgtoGg)</f>
        <v>9.056605334680598E-2</v>
      </c>
      <c r="BD48" s="28">
        <f>IF(('Activity data'!BD17*EF!$H48*EF!AC66)*NtoN2O*kgtoGg=0,"NO",('Activity data'!BD17*EF!$H48*EF!AC66)*NtoN2O*kgtoGg)</f>
        <v>9.1652282315576483E-2</v>
      </c>
      <c r="BE48" s="28">
        <f>IF(('Activity data'!BE17*EF!$H48*EF!AD66)*NtoN2O*kgtoGg=0,"NO",('Activity data'!BE17*EF!$H48*EF!AD66)*NtoN2O*kgtoGg)</f>
        <v>9.2778399857859128E-2</v>
      </c>
      <c r="BF48" s="28">
        <f>IF(('Activity data'!BF17*EF!$H48*EF!AE66)*NtoN2O*kgtoGg=0,"NO",('Activity data'!BF17*EF!$H48*EF!AE66)*NtoN2O*kgtoGg)</f>
        <v>9.4016079221338297E-2</v>
      </c>
      <c r="BG48" s="28">
        <f>IF(('Activity data'!BG17*EF!$H48*EF!AF66)*NtoN2O*kgtoGg=0,"NO",('Activity data'!BG17*EF!$H48*EF!AF66)*NtoN2O*kgtoGg)</f>
        <v>9.5321356967302567E-2</v>
      </c>
      <c r="BH48" s="28">
        <f>IF(('Activity data'!BH17*EF!$H48*EF!AG66)*NtoN2O*kgtoGg=0,"NO",('Activity data'!BH17*EF!$H48*EF!AG66)*NtoN2O*kgtoGg)</f>
        <v>9.6680825328657821E-2</v>
      </c>
      <c r="BI48" s="28">
        <f>IF(('Activity data'!BI17*EF!$H48*EF!AH66)*NtoN2O*kgtoGg=0,"NO",('Activity data'!BI17*EF!$H48*EF!AH66)*NtoN2O*kgtoGg)</f>
        <v>9.809545768843142E-2</v>
      </c>
      <c r="BJ48" s="28">
        <f>IF(('Activity data'!BJ17*EF!$H48*EF!AI66)*NtoN2O*kgtoGg=0,"NO",('Activity data'!BJ17*EF!$H48*EF!AI66)*NtoN2O*kgtoGg)</f>
        <v>9.9562298290591086E-2</v>
      </c>
      <c r="BK48" s="28">
        <f>IF(('Activity data'!BK17*EF!$H48*EF!AJ66)*NtoN2O*kgtoGg=0,"NO",('Activity data'!BK17*EF!$H48*EF!AJ66)*NtoN2O*kgtoGg)</f>
        <v>0.10110529184010895</v>
      </c>
      <c r="BL48" s="28">
        <f>IF(('Activity data'!BL17*EF!$H48*EF!AK66)*NtoN2O*kgtoGg=0,"NO",('Activity data'!BL17*EF!$H48*EF!AK66)*NtoN2O*kgtoGg)</f>
        <v>0.10238335129448202</v>
      </c>
      <c r="BM48" s="28">
        <f>IF(('Activity data'!BM17*EF!$H48*EF!AL66)*NtoN2O*kgtoGg=0,"NO",('Activity data'!BM17*EF!$H48*EF!AL66)*NtoN2O*kgtoGg)</f>
        <v>0.10372392468202951</v>
      </c>
      <c r="BN48" s="28">
        <f>IF(('Activity data'!BN17*EF!$H48*EF!AM66)*NtoN2O*kgtoGg=0,"NO",('Activity data'!BN17*EF!$H48*EF!AM66)*NtoN2O*kgtoGg)</f>
        <v>0.10514710361684396</v>
      </c>
      <c r="BO48" s="28">
        <f>IF(('Activity data'!BO17*EF!$H48*EF!AN66)*NtoN2O*kgtoGg=0,"NO",('Activity data'!BO17*EF!$H48*EF!AN66)*NtoN2O*kgtoGg)</f>
        <v>0.10666005479319017</v>
      </c>
      <c r="BP48" s="28">
        <f>IF(('Activity data'!BP17*EF!$H48*EF!AO66)*NtoN2O*kgtoGg=0,"NO",('Activity data'!BP17*EF!$H48*EF!AO66)*NtoN2O*kgtoGg)</f>
        <v>0.10833170342019997</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3.8313708702880998E-2</v>
      </c>
      <c r="AE49" s="28">
        <f>IF(('Activity data'!AE18*EF!$H49*EF!$H67)*NtoN2O*kgtoGg=0,"NO",('Activity data'!AE18*EF!$H49*EF!$H67)*NtoN2O*kgtoGg)</f>
        <v>3.8315515501088561E-2</v>
      </c>
      <c r="AF49" s="28">
        <f>IF(('Activity data'!AF18*EF!$H49*EF!$H67)*NtoN2O*kgtoGg=0,"NO",('Activity data'!AF18*EF!$H49*EF!$H67)*NtoN2O*kgtoGg)</f>
        <v>3.7938899216210444E-2</v>
      </c>
      <c r="AG49" s="28">
        <f>IF(('Activity data'!AG18*EF!$H49*EF!$H67)*NtoN2O*kgtoGg=0,"NO",('Activity data'!AG18*EF!$H49*EF!$H67)*NtoN2O*kgtoGg)</f>
        <v>3.7335052574274968E-2</v>
      </c>
      <c r="AH49" s="28">
        <f>IF(('Activity data'!AH18*EF!$H49*EF!$H67)*NtoN2O*kgtoGg=0,"NO",('Activity data'!AH18*EF!$H49*EF!$H67)*NtoN2O*kgtoGg)</f>
        <v>3.6513486041953924E-2</v>
      </c>
      <c r="AI49" s="28">
        <f>IF(('Activity data'!AI18*EF!$H49*EF!H67)*NtoN2O*kgtoGg=0,"NO",('Activity data'!AI18*EF!$H49*EF!H67)*NtoN2O*kgtoGg)</f>
        <v>3.591144715045215E-2</v>
      </c>
      <c r="AJ49" s="28">
        <f>IF(('Activity data'!AJ18*EF!$H49*EF!I67)*NtoN2O*kgtoGg=0,"NO",('Activity data'!AJ18*EF!$H49*EF!I67)*NtoN2O*kgtoGg)</f>
        <v>3.53641979431807E-2</v>
      </c>
      <c r="AK49" s="28">
        <f>IF(('Activity data'!AK18*EF!$H49*EF!J67)*NtoN2O*kgtoGg=0,"NO",('Activity data'!AK18*EF!$H49*EF!J67)*NtoN2O*kgtoGg)</f>
        <v>3.4814578646586596E-2</v>
      </c>
      <c r="AL49" s="28">
        <f>IF(('Activity data'!AL18*EF!$H49*EF!K67)*NtoN2O*kgtoGg=0,"NO",('Activity data'!AL18*EF!$H49*EF!K67)*NtoN2O*kgtoGg)</f>
        <v>3.0324163284992846E-2</v>
      </c>
      <c r="AM49" s="28">
        <f>IF(('Activity data'!AM18*EF!$H49*EF!L67)*NtoN2O*kgtoGg=0,"NO",('Activity data'!AM18*EF!$H49*EF!L67)*NtoN2O*kgtoGg)</f>
        <v>3.0365967452768868E-2</v>
      </c>
      <c r="AN49" s="28">
        <f>IF(('Activity data'!AN18*EF!$H49*EF!M67)*NtoN2O*kgtoGg=0,"NO",('Activity data'!AN18*EF!$H49*EF!M67)*NtoN2O*kgtoGg)</f>
        <v>3.0419755674614714E-2</v>
      </c>
      <c r="AO49" s="28">
        <f>IF(('Activity data'!AO18*EF!$H49*EF!N67)*NtoN2O*kgtoGg=0,"NO",('Activity data'!AO18*EF!$H49*EF!N67)*NtoN2O*kgtoGg)</f>
        <v>3.0562557262322976E-2</v>
      </c>
      <c r="AP49" s="28">
        <f>IF(('Activity data'!AP18*EF!$H49*EF!O67)*NtoN2O*kgtoGg=0,"NO",('Activity data'!AP18*EF!$H49*EF!O67)*NtoN2O*kgtoGg)</f>
        <v>3.0756987317853757E-2</v>
      </c>
      <c r="AQ49" s="28">
        <f>IF(('Activity data'!AQ18*EF!$H49*EF!P67)*NtoN2O*kgtoGg=0,"NO",('Activity data'!AQ18*EF!$H49*EF!P67)*NtoN2O*kgtoGg)</f>
        <v>3.0931995072989708E-2</v>
      </c>
      <c r="AR49" s="28">
        <f>IF(('Activity data'!AR18*EF!$H49*EF!Q67)*NtoN2O*kgtoGg=0,"NO",('Activity data'!AR18*EF!$H49*EF!Q67)*NtoN2O*kgtoGg)</f>
        <v>3.1228287796901948E-2</v>
      </c>
      <c r="AS49" s="28">
        <f>IF(('Activity data'!AS18*EF!$H49*EF!R67)*NtoN2O*kgtoGg=0,"NO",('Activity data'!AS18*EF!$H49*EF!R67)*NtoN2O*kgtoGg)</f>
        <v>3.1546533680447436E-2</v>
      </c>
      <c r="AT49" s="28">
        <f>IF(('Activity data'!AT18*EF!$H49*EF!S67)*NtoN2O*kgtoGg=0,"NO",('Activity data'!AT18*EF!$H49*EF!S67)*NtoN2O*kgtoGg)</f>
        <v>3.1905365701947033E-2</v>
      </c>
      <c r="AU49" s="28">
        <f>IF(('Activity data'!AU18*EF!$H49*EF!T67)*NtoN2O*kgtoGg=0,"NO",('Activity data'!AU18*EF!$H49*EF!T67)*NtoN2O*kgtoGg)</f>
        <v>3.2283723919795317E-2</v>
      </c>
      <c r="AV49" s="28">
        <f>IF(('Activity data'!AV18*EF!$H49*EF!U67)*NtoN2O*kgtoGg=0,"NO",('Activity data'!AV18*EF!$H49*EF!U67)*NtoN2O*kgtoGg)</f>
        <v>3.2485130478752899E-2</v>
      </c>
      <c r="AW49" s="28">
        <f>IF(('Activity data'!AW18*EF!$H49*EF!V67)*NtoN2O*kgtoGg=0,"NO",('Activity data'!AW18*EF!$H49*EF!V67)*NtoN2O*kgtoGg)</f>
        <v>3.2899723666185474E-2</v>
      </c>
      <c r="AX49" s="28">
        <f>IF(('Activity data'!AX18*EF!$H49*EF!W67)*NtoN2O*kgtoGg=0,"NO",('Activity data'!AX18*EF!$H49*EF!W67)*NtoN2O*kgtoGg)</f>
        <v>3.3320249885025674E-2</v>
      </c>
      <c r="AY49" s="28">
        <f>IF(('Activity data'!AY18*EF!$H49*EF!X67)*NtoN2O*kgtoGg=0,"NO",('Activity data'!AY18*EF!$H49*EF!X67)*NtoN2O*kgtoGg)</f>
        <v>3.3749974174206734E-2</v>
      </c>
      <c r="AZ49" s="28">
        <f>IF(('Activity data'!AZ18*EF!$H49*EF!Y67)*NtoN2O*kgtoGg=0,"NO",('Activity data'!AZ18*EF!$H49*EF!Y67)*NtoN2O*kgtoGg)</f>
        <v>3.4116817758919206E-2</v>
      </c>
      <c r="BA49" s="28">
        <f>IF(('Activity data'!BA18*EF!$H49*EF!Z67)*NtoN2O*kgtoGg=0,"NO",('Activity data'!BA18*EF!$H49*EF!Z67)*NtoN2O*kgtoGg)</f>
        <v>3.4527571731943645E-2</v>
      </c>
      <c r="BB49" s="28">
        <f>IF(('Activity data'!BB18*EF!$H49*EF!AA67)*NtoN2O*kgtoGg=0,"NO",('Activity data'!BB18*EF!$H49*EF!AA67)*NtoN2O*kgtoGg)</f>
        <v>3.497132390450651E-2</v>
      </c>
      <c r="BC49" s="28">
        <f>IF(('Activity data'!BC18*EF!$H49*EF!AB67)*NtoN2O*kgtoGg=0,"NO",('Activity data'!BC18*EF!$H49*EF!AB67)*NtoN2O*kgtoGg)</f>
        <v>3.54312737408762E-2</v>
      </c>
      <c r="BD49" s="28">
        <f>IF(('Activity data'!BD18*EF!$H49*EF!AC67)*NtoN2O*kgtoGg=0,"NO",('Activity data'!BD18*EF!$H49*EF!AC67)*NtoN2O*kgtoGg)</f>
        <v>3.5856228506105953E-2</v>
      </c>
      <c r="BE49" s="28">
        <f>IF(('Activity data'!BE18*EF!$H49*EF!AD67)*NtoN2O*kgtoGg=0,"NO",('Activity data'!BE18*EF!$H49*EF!AD67)*NtoN2O*kgtoGg)</f>
        <v>3.6296788488909111E-2</v>
      </c>
      <c r="BF49" s="28">
        <f>IF(('Activity data'!BF18*EF!$H49*EF!AE67)*NtoN2O*kgtoGg=0,"NO",('Activity data'!BF18*EF!$H49*EF!AE67)*NtoN2O*kgtoGg)</f>
        <v>3.6780993714932798E-2</v>
      </c>
      <c r="BG49" s="28">
        <f>IF(('Activity data'!BG18*EF!$H49*EF!AF67)*NtoN2O*kgtoGg=0,"NO",('Activity data'!BG18*EF!$H49*EF!AF67)*NtoN2O*kgtoGg)</f>
        <v>3.7291644796834743E-2</v>
      </c>
      <c r="BH49" s="28">
        <f>IF(('Activity data'!BH18*EF!$H49*EF!AG67)*NtoN2O*kgtoGg=0,"NO",('Activity data'!BH18*EF!$H49*EF!AG67)*NtoN2O*kgtoGg)</f>
        <v>3.7823496344663469E-2</v>
      </c>
      <c r="BI49" s="28">
        <f>IF(('Activity data'!BI18*EF!$H49*EF!AH67)*NtoN2O*kgtoGg=0,"NO",('Activity data'!BI18*EF!$H49*EF!AH67)*NtoN2O*kgtoGg)</f>
        <v>3.8376929165567196E-2</v>
      </c>
      <c r="BJ49" s="28">
        <f>IF(('Activity data'!BJ18*EF!$H49*EF!AI67)*NtoN2O*kgtoGg=0,"NO",('Activity data'!BJ18*EF!$H49*EF!AI67)*NtoN2O*kgtoGg)</f>
        <v>3.8950786907941529E-2</v>
      </c>
      <c r="BK49" s="28">
        <f>IF(('Activity data'!BK18*EF!$H49*EF!AJ67)*NtoN2O*kgtoGg=0,"NO",('Activity data'!BK18*EF!$H49*EF!AJ67)*NtoN2O*kgtoGg)</f>
        <v>3.9554437225174884E-2</v>
      </c>
      <c r="BL49" s="28">
        <f>IF(('Activity data'!BL18*EF!$H49*EF!AK67)*NtoN2O*kgtoGg=0,"NO",('Activity data'!BL18*EF!$H49*EF!AK67)*NtoN2O*kgtoGg)</f>
        <v>4.0054439960323367E-2</v>
      </c>
      <c r="BM49" s="28">
        <f>IF(('Activity data'!BM18*EF!$H49*EF!AL67)*NtoN2O*kgtoGg=0,"NO",('Activity data'!BM18*EF!$H49*EF!AL67)*NtoN2O*kgtoGg)</f>
        <v>4.0578899411835991E-2</v>
      </c>
      <c r="BN49" s="28">
        <f>IF(('Activity data'!BN18*EF!$H49*EF!AM67)*NtoN2O*kgtoGg=0,"NO",('Activity data'!BN18*EF!$H49*EF!AM67)*NtoN2O*kgtoGg)</f>
        <v>4.1135675825936392E-2</v>
      </c>
      <c r="BO49" s="28">
        <f>IF(('Activity data'!BO18*EF!$H49*EF!AN67)*NtoN2O*kgtoGg=0,"NO",('Activity data'!BO18*EF!$H49*EF!AN67)*NtoN2O*kgtoGg)</f>
        <v>4.1727572958523473E-2</v>
      </c>
      <c r="BP49" s="28">
        <f>IF(('Activity data'!BP18*EF!$H49*EF!AO67)*NtoN2O*kgtoGg=0,"NO",('Activity data'!BP18*EF!$H49*EF!AO67)*NtoN2O*kgtoGg)</f>
        <v>4.2381555746923656E-2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0.32900983269322726</v>
      </c>
      <c r="AE50" s="28">
        <f>IF(('Activity data'!AE19*EF!$H50*EF!$H68)*NtoN2O*kgtoGg=0,"NO",('Activity data'!AE19*EF!$H50*EF!$H68)*NtoN2O*kgtoGg)</f>
        <v>0.33673681297293556</v>
      </c>
      <c r="AF50" s="28">
        <f>IF(('Activity data'!AF19*EF!$H50*EF!$H68)*NtoN2O*kgtoGg=0,"NO",('Activity data'!AF19*EF!$H50*EF!$H68)*NtoN2O*kgtoGg)</f>
        <v>0.34261261832456574</v>
      </c>
      <c r="AG50" s="28">
        <f>IF(('Activity data'!AG19*EF!$H50*EF!$H68)*NtoN2O*kgtoGg=0,"NO",('Activity data'!AG19*EF!$H50*EF!$H68)*NtoN2O*kgtoGg)</f>
        <v>0.34727844359847759</v>
      </c>
      <c r="AH50" s="28">
        <f>IF(('Activity data'!AH19*EF!$H50*EF!$H68)*NtoN2O*kgtoGg=0,"NO",('Activity data'!AH19*EF!$H50*EF!$H68)*NtoN2O*kgtoGg)</f>
        <v>0.35070485961479675</v>
      </c>
      <c r="AI50" s="28">
        <f>IF(('Activity data'!AI19*EF!$H50*EF!H68)*NtoN2O*kgtoGg=0,"NO",('Activity data'!AI19*EF!$H50*EF!H68)*NtoN2O*kgtoGg)</f>
        <v>0.3551975886637308</v>
      </c>
      <c r="AJ50" s="28">
        <f>IF(('Activity data'!AJ19*EF!$H50*EF!I68)*NtoN2O*kgtoGg=0,"NO",('Activity data'!AJ19*EF!$H50*EF!I68)*NtoN2O*kgtoGg)</f>
        <v>0.35986904586689739</v>
      </c>
      <c r="AK50" s="28">
        <f>IF(('Activity data'!AK19*EF!$H50*EF!J68)*NtoN2O*kgtoGg=0,"NO",('Activity data'!AK19*EF!$H50*EF!J68)*NtoN2O*kgtoGg)</f>
        <v>0.36442877515605382</v>
      </c>
      <c r="AL50" s="28">
        <f>IF(('Activity data'!AL19*EF!$H50*EF!K68)*NtoN2O*kgtoGg=0,"NO",('Activity data'!AL19*EF!$H50*EF!K68)*NtoN2O*kgtoGg)</f>
        <v>0.34581240826121151</v>
      </c>
      <c r="AM50" s="28">
        <f>IF(('Activity data'!AM19*EF!$H50*EF!L68)*NtoN2O*kgtoGg=0,"NO",('Activity data'!AM19*EF!$H50*EF!L68)*NtoN2O*kgtoGg)</f>
        <v>0.35266837047355931</v>
      </c>
      <c r="AN50" s="28">
        <f>IF(('Activity data'!AN19*EF!$H50*EF!M68)*NtoN2O*kgtoGg=0,"NO",('Activity data'!AN19*EF!$H50*EF!M68)*NtoN2O*kgtoGg)</f>
        <v>0.35948429900750828</v>
      </c>
      <c r="AO50" s="28">
        <f>IF(('Activity data'!AO19*EF!$H50*EF!N68)*NtoN2O*kgtoGg=0,"NO",('Activity data'!AO19*EF!$H50*EF!N68)*NtoN2O*kgtoGg)</f>
        <v>0.36674555801489522</v>
      </c>
      <c r="AP50" s="28">
        <f>IF(('Activity data'!AP19*EF!$H50*EF!O68)*NtoN2O*kgtoGg=0,"NO",('Activity data'!AP19*EF!$H50*EF!O68)*NtoN2O*kgtoGg)</f>
        <v>0.37436172262966461</v>
      </c>
      <c r="AQ50" s="28">
        <f>IF(('Activity data'!AQ19*EF!$H50*EF!P68)*NtoN2O*kgtoGg=0,"NO",('Activity data'!AQ19*EF!$H50*EF!P68)*NtoN2O*kgtoGg)</f>
        <v>0.38189094792188066</v>
      </c>
      <c r="AR50" s="28">
        <f>IF(('Activity data'!AR19*EF!$H50*EF!Q68)*NtoN2O*kgtoGg=0,"NO",('Activity data'!AR19*EF!$H50*EF!Q68)*NtoN2O*kgtoGg)</f>
        <v>0.39026796279906667</v>
      </c>
      <c r="AS50" s="28">
        <f>IF(('Activity data'!AS19*EF!$H50*EF!R68)*NtoN2O*kgtoGg=0,"NO",('Activity data'!AS19*EF!$H50*EF!R68)*NtoN2O*kgtoGg)</f>
        <v>0.39886764587864437</v>
      </c>
      <c r="AT50" s="28">
        <f>IF(('Activity data'!AT19*EF!$H50*EF!S68)*NtoN2O*kgtoGg=0,"NO",('Activity data'!AT19*EF!$H50*EF!S68)*NtoN2O*kgtoGg)</f>
        <v>0.40783151127360473</v>
      </c>
      <c r="AU50" s="28">
        <f>IF(('Activity data'!AU19*EF!$H50*EF!T68)*NtoN2O*kgtoGg=0,"NO",('Activity data'!AU19*EF!$H50*EF!T68)*NtoN2O*kgtoGg)</f>
        <v>0.41704389293505773</v>
      </c>
      <c r="AV50" s="28">
        <f>IF(('Activity data'!AV19*EF!$H50*EF!U68)*NtoN2O*kgtoGg=0,"NO",('Activity data'!AV19*EF!$H50*EF!U68)*NtoN2O*kgtoGg)</f>
        <v>0.42508942902012686</v>
      </c>
      <c r="AW50" s="28">
        <f>IF(('Activity data'!AW19*EF!$H50*EF!V68)*NtoN2O*kgtoGg=0,"NO",('Activity data'!AW19*EF!$H50*EF!V68)*NtoN2O*kgtoGg)</f>
        <v>0.43478389538415502</v>
      </c>
      <c r="AX50" s="28">
        <f>IF(('Activity data'!AX19*EF!$H50*EF!W68)*NtoN2O*kgtoGg=0,"NO",('Activity data'!AX19*EF!$H50*EF!W68)*NtoN2O*kgtoGg)</f>
        <v>0.44465836366103584</v>
      </c>
      <c r="AY50" s="28">
        <f>IF(('Activity data'!AY19*EF!$H50*EF!X68)*NtoN2O*kgtoGg=0,"NO",('Activity data'!AY19*EF!$H50*EF!X68)*NtoN2O*kgtoGg)</f>
        <v>0.45474424961278098</v>
      </c>
      <c r="AZ50" s="28">
        <f>IF(('Activity data'!AZ19*EF!$H50*EF!Y68)*NtoN2O*kgtoGg=0,"NO",('Activity data'!AZ19*EF!$H50*EF!Y68)*NtoN2O*kgtoGg)</f>
        <v>0.46448718638809983</v>
      </c>
      <c r="BA50" s="28">
        <f>IF(('Activity data'!BA19*EF!$H50*EF!Z68)*NtoN2O*kgtoGg=0,"NO",('Activity data'!BA19*EF!$H50*EF!Z68)*NtoN2O*kgtoGg)</f>
        <v>0.47471800656191804</v>
      </c>
      <c r="BB50" s="28">
        <f>IF(('Activity data'!BB19*EF!$H50*EF!AA68)*NtoN2O*kgtoGg=0,"NO",('Activity data'!BB19*EF!$H50*EF!AA68)*NtoN2O*kgtoGg)</f>
        <v>0.48537196407247929</v>
      </c>
      <c r="BC50" s="28">
        <f>IF(('Activity data'!BC19*EF!$H50*EF!AB68)*NtoN2O*kgtoGg=0,"NO",('Activity data'!BC19*EF!$H50*EF!AB68)*NtoN2O*kgtoGg)</f>
        <v>0.4963291054261747</v>
      </c>
      <c r="BD50" s="28">
        <f>IF(('Activity data'!BD19*EF!$H50*EF!AC68)*NtoN2O*kgtoGg=0,"NO",('Activity data'!BD19*EF!$H50*EF!AC68)*NtoN2O*kgtoGg)</f>
        <v>0.50716753285691796</v>
      </c>
      <c r="BE50" s="28">
        <f>IF(('Activity data'!BE19*EF!$H50*EF!AD68)*NtoN2O*kgtoGg=0,"NO",('Activity data'!BE19*EF!$H50*EF!AD68)*NtoN2O*kgtoGg)</f>
        <v>0.51831739698586243</v>
      </c>
      <c r="BF50" s="28">
        <f>IF(('Activity data'!BF19*EF!$H50*EF!AE68)*NtoN2O*kgtoGg=0,"NO",('Activity data'!BF19*EF!$H50*EF!AE68)*NtoN2O*kgtoGg)</f>
        <v>0.5300385976628792</v>
      </c>
      <c r="BG50" s="28">
        <f>IF(('Activity data'!BG19*EF!$H50*EF!AF68)*NtoN2O*kgtoGg=0,"NO",('Activity data'!BG19*EF!$H50*EF!AF68)*NtoN2O*kgtoGg)</f>
        <v>0.54220401169140187</v>
      </c>
      <c r="BH50" s="28">
        <f>IF(('Activity data'!BH19*EF!$H50*EF!AG68)*NtoN2O*kgtoGg=0,"NO",('Activity data'!BH19*EF!$H50*EF!AG68)*NtoN2O*kgtoGg)</f>
        <v>0.55478513329816315</v>
      </c>
      <c r="BI50" s="28">
        <f>IF(('Activity data'!BI19*EF!$H50*EF!AH68)*NtoN2O*kgtoGg=0,"NO",('Activity data'!BI19*EF!$H50*EF!AH68)*NtoN2O*kgtoGg)</f>
        <v>0.5678029714815207</v>
      </c>
      <c r="BJ50" s="28">
        <f>IF(('Activity data'!BJ19*EF!$H50*EF!AI68)*NtoN2O*kgtoGg=0,"NO",('Activity data'!BJ19*EF!$H50*EF!AI68)*NtoN2O*kgtoGg)</f>
        <v>0.58126504408357271</v>
      </c>
      <c r="BK50" s="28">
        <f>IF(('Activity data'!BK19*EF!$H50*EF!AJ68)*NtoN2O*kgtoGg=0,"NO",('Activity data'!BK19*EF!$H50*EF!AJ68)*NtoN2O*kgtoGg)</f>
        <v>0.59528029876831978</v>
      </c>
      <c r="BL50" s="28">
        <f>IF(('Activity data'!BL19*EF!$H50*EF!AK68)*NtoN2O*kgtoGg=0,"NO",('Activity data'!BL19*EF!$H50*EF!AK68)*NtoN2O*kgtoGg)</f>
        <v>0.6085588940662916</v>
      </c>
      <c r="BM50" s="28">
        <f>IF(('Activity data'!BM19*EF!$H50*EF!AL68)*NtoN2O*kgtoGg=0,"NO",('Activity data'!BM19*EF!$H50*EF!AL68)*NtoN2O*kgtoGg)</f>
        <v>0.62233767492501646</v>
      </c>
      <c r="BN50" s="28">
        <f>IF(('Activity data'!BN19*EF!$H50*EF!AM68)*NtoN2O*kgtoGg=0,"NO",('Activity data'!BN19*EF!$H50*EF!AM68)*NtoN2O*kgtoGg)</f>
        <v>0.63671875946691447</v>
      </c>
      <c r="BO50" s="28">
        <f>IF(('Activity data'!BO19*EF!$H50*EF!AN68)*NtoN2O*kgtoGg=0,"NO",('Activity data'!BO19*EF!$H50*EF!AN68)*NtoN2O*kgtoGg)</f>
        <v>0.65175782343534461</v>
      </c>
      <c r="BP50" s="28">
        <f>IF(('Activity data'!BP19*EF!$H50*EF!AO68)*NtoN2O*kgtoGg=0,"NO",('Activity data'!BP19*EF!$H50*EF!AO68)*NtoN2O*kgtoGg)</f>
        <v>0.66777037424838037</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1.7142365100263228</v>
      </c>
      <c r="AE51" s="28">
        <f>IF(('Activity data'!AE20*EF!$H51*EF!$H69)*NtoN2O*kgtoGg=0,"NO",('Activity data'!AE20*EF!$H51*EF!$H69)*NtoN2O*kgtoGg)</f>
        <v>1.7502313864751824</v>
      </c>
      <c r="AF51" s="28">
        <f>IF(('Activity data'!AF20*EF!$H51*EF!$H69)*NtoN2O*kgtoGg=0,"NO",('Activity data'!AF20*EF!$H51*EF!$H69)*NtoN2O*kgtoGg)</f>
        <v>1.7601920316271418</v>
      </c>
      <c r="AG51" s="28">
        <f>IF(('Activity data'!AG20*EF!$H51*EF!$H69)*NtoN2O*kgtoGg=0,"NO",('Activity data'!AG20*EF!$H51*EF!$H69)*NtoN2O*kgtoGg)</f>
        <v>1.7532804158803106</v>
      </c>
      <c r="AH51" s="28">
        <f>IF(('Activity data'!AH20*EF!$H51*EF!$H69)*NtoN2O*kgtoGg=0,"NO",('Activity data'!AH20*EF!$H51*EF!$H69)*NtoN2O*kgtoGg)</f>
        <v>1.7295784501005258</v>
      </c>
      <c r="AI51" s="28">
        <f>IF(('Activity data'!AI20*EF!$H51*EF!H69)*NtoN2O*kgtoGg=0,"NO",('Activity data'!AI20*EF!$H51*EF!H69)*NtoN2O*kgtoGg)</f>
        <v>1.7187644997778981</v>
      </c>
      <c r="AJ51" s="28">
        <f>IF(('Activity data'!AJ20*EF!$H51*EF!I69)*NtoN2O*kgtoGg=0,"NO",('Activity data'!AJ20*EF!$H51*EF!I69)*NtoN2O*kgtoGg)</f>
        <v>1.7103093421581992</v>
      </c>
      <c r="AK51" s="28">
        <f>IF(('Activity data'!AK20*EF!$H51*EF!J69)*NtoN2O*kgtoGg=0,"NO",('Activity data'!AK20*EF!$H51*EF!J69)*NtoN2O*kgtoGg)</f>
        <v>1.700335411960975</v>
      </c>
      <c r="AL51" s="28">
        <f>IF(('Activity data'!AL20*EF!$H51*EF!K69)*NtoN2O*kgtoGg=0,"NO",('Activity data'!AL20*EF!$H51*EF!K69)*NtoN2O*kgtoGg)</f>
        <v>1.4050697155828396</v>
      </c>
      <c r="AM51" s="28">
        <f>IF(('Activity data'!AM20*EF!$H51*EF!L69)*NtoN2O*kgtoGg=0,"NO",('Activity data'!AM20*EF!$H51*EF!L69)*NtoN2O*kgtoGg)</f>
        <v>1.4342440394458376</v>
      </c>
      <c r="AN51" s="28">
        <f>IF(('Activity data'!AN20*EF!$H51*EF!M69)*NtoN2O*kgtoGg=0,"NO",('Activity data'!AN20*EF!$H51*EF!M69)*NtoN2O*kgtoGg)</f>
        <v>1.4650325052623772</v>
      </c>
      <c r="AO51" s="28">
        <f>IF(('Activity data'!AO20*EF!$H51*EF!N69)*NtoN2O*kgtoGg=0,"NO",('Activity data'!AO20*EF!$H51*EF!N69)*NtoN2O*kgtoGg)</f>
        <v>1.5032974937661523</v>
      </c>
      <c r="AP51" s="28">
        <f>IF(('Activity data'!AP20*EF!$H51*EF!O69)*NtoN2O*kgtoGg=0,"NO",('Activity data'!AP20*EF!$H51*EF!O69)*NtoN2O*kgtoGg)</f>
        <v>1.5460090795266539</v>
      </c>
      <c r="AQ51" s="28">
        <f>IF(('Activity data'!AQ20*EF!$H51*EF!P69)*NtoN2O*kgtoGg=0,"NO",('Activity data'!AQ20*EF!$H51*EF!P69)*NtoN2O*kgtoGg)</f>
        <v>1.5878906009075642</v>
      </c>
      <c r="AR51" s="28">
        <f>IF(('Activity data'!AR20*EF!$H51*EF!Q69)*NtoN2O*kgtoGg=0,"NO",('Activity data'!AR20*EF!$H51*EF!Q69)*NtoN2O*kgtoGg)</f>
        <v>1.6398996319631831</v>
      </c>
      <c r="AS51" s="28">
        <f>IF(('Activity data'!AS20*EF!$H51*EF!R69)*NtoN2O*kgtoGg=0,"NO",('Activity data'!AS20*EF!$H51*EF!R69)*NtoN2O*kgtoGg)</f>
        <v>1.6945926574565016</v>
      </c>
      <c r="AT51" s="28">
        <f>IF(('Activity data'!AT20*EF!$H51*EF!S69)*NtoN2O*kgtoGg=0,"NO",('Activity data'!AT20*EF!$H51*EF!S69)*NtoN2O*kgtoGg)</f>
        <v>1.7535678930217393</v>
      </c>
      <c r="AU51" s="28">
        <f>IF(('Activity data'!AU20*EF!$H51*EF!T69)*NtoN2O*kgtoGg=0,"NO",('Activity data'!AU20*EF!$H51*EF!T69)*NtoN2O*kgtoGg)</f>
        <v>1.8152226589929505</v>
      </c>
      <c r="AV51" s="28">
        <f>IF(('Activity data'!AV20*EF!$H51*EF!U69)*NtoN2O*kgtoGg=0,"NO",('Activity data'!AV20*EF!$H51*EF!U69)*NtoN2O*kgtoGg)</f>
        <v>1.8635221708862477</v>
      </c>
      <c r="AW51" s="28">
        <f>IF(('Activity data'!AW20*EF!$H51*EF!V69)*NtoN2O*kgtoGg=0,"NO",('Activity data'!AW20*EF!$H51*EF!V69)*NtoN2O*kgtoGg)</f>
        <v>1.9303983650924004</v>
      </c>
      <c r="AX51" s="28">
        <f>IF(('Activity data'!AX20*EF!$H51*EF!W69)*NtoN2O*kgtoGg=0,"NO",('Activity data'!AX20*EF!$H51*EF!W69)*NtoN2O*kgtoGg)</f>
        <v>1.9991068369025962</v>
      </c>
      <c r="AY51" s="28">
        <f>IF(('Activity data'!AY20*EF!$H51*EF!X69)*NtoN2O*kgtoGg=0,"NO",('Activity data'!AY20*EF!$H51*EF!X69)*NtoN2O*kgtoGg)</f>
        <v>2.0699870992107194</v>
      </c>
      <c r="AZ51" s="28">
        <f>IF(('Activity data'!AZ20*EF!$H51*EF!Y69)*NtoN2O*kgtoGg=0,"NO",('Activity data'!AZ20*EF!$H51*EF!Y69)*NtoN2O*kgtoGg)</f>
        <v>2.1368671851809209</v>
      </c>
      <c r="BA51" s="28">
        <f>IF(('Activity data'!BA20*EF!$H51*EF!Z69)*NtoN2O*kgtoGg=0,"NO",('Activity data'!BA20*EF!$H51*EF!Z69)*NtoN2O*kgtoGg)</f>
        <v>2.2089273004410321</v>
      </c>
      <c r="BB51" s="28">
        <f>IF(('Activity data'!BB20*EF!$H51*EF!AA69)*NtoN2O*kgtoGg=0,"NO",('Activity data'!BB20*EF!$H51*EF!AA69)*NtoN2O*kgtoGg)</f>
        <v>2.2853887788513538</v>
      </c>
      <c r="BC51" s="28">
        <f>IF(('Activity data'!BC20*EF!$H51*EF!AB69)*NtoN2O*kgtoGg=0,"NO",('Activity data'!BC20*EF!$H51*EF!AB69)*NtoN2O*kgtoGg)</f>
        <v>2.3648997565188314</v>
      </c>
      <c r="BD51" s="28">
        <f>IF(('Activity data'!BD20*EF!$H51*EF!AC69)*NtoN2O*kgtoGg=0,"NO",('Activity data'!BD20*EF!$H51*EF!AC69)*NtoN2O*kgtoGg)</f>
        <v>2.4429098028199037</v>
      </c>
      <c r="BE51" s="28">
        <f>IF(('Activity data'!BE20*EF!$H51*EF!AD69)*NtoN2O*kgtoGg=0,"NO",('Activity data'!BE20*EF!$H51*EF!AD69)*NtoN2O*kgtoGg)</f>
        <v>2.5239855003879836</v>
      </c>
      <c r="BF51" s="28">
        <f>IF(('Activity data'!BF20*EF!$H51*EF!AE69)*NtoN2O*kgtoGg=0,"NO",('Activity data'!BF20*EF!$H51*EF!AE69)*NtoN2O*kgtoGg)</f>
        <v>2.6108435183919503</v>
      </c>
      <c r="BG51" s="28">
        <f>IF(('Activity data'!BG20*EF!$H51*EF!AF69)*NtoN2O*kgtoGg=0,"NO",('Activity data'!BG20*EF!$H51*EF!AF69)*NtoN2O*kgtoGg)</f>
        <v>2.7020660878156653</v>
      </c>
      <c r="BH51" s="28">
        <f>IF(('Activity data'!BH20*EF!$H51*EF!AG69)*NtoN2O*kgtoGg=0,"NO",('Activity data'!BH20*EF!$H51*EF!AG69)*NtoN2O*kgtoGg)</f>
        <v>2.7973012850513275</v>
      </c>
      <c r="BI51" s="28">
        <f>IF(('Activity data'!BI20*EF!$H51*EF!AH69)*NtoN2O*kgtoGg=0,"NO",('Activity data'!BI20*EF!$H51*EF!AH69)*NtoN2O*kgtoGg)</f>
        <v>2.8967208283908028</v>
      </c>
      <c r="BJ51" s="28">
        <f>IF(('Activity data'!BJ20*EF!$H51*EF!AI69)*NtoN2O*kgtoGg=0,"NO",('Activity data'!BJ20*EF!$H51*EF!AI69)*NtoN2O*kgtoGg)</f>
        <v>3.0003510927557757</v>
      </c>
      <c r="BK51" s="28">
        <f>IF(('Activity data'!BK20*EF!$H51*EF!AJ69)*NtoN2O*kgtoGg=0,"NO",('Activity data'!BK20*EF!$H51*EF!AJ69)*NtoN2O*kgtoGg)</f>
        <v>3.109263414044694</v>
      </c>
      <c r="BL51" s="28">
        <f>IF(('Activity data'!BL20*EF!$H51*EF!AK69)*NtoN2O*kgtoGg=0,"NO",('Activity data'!BL20*EF!$H51*EF!AK69)*NtoN2O*kgtoGg)</f>
        <v>3.2102108298822984</v>
      </c>
      <c r="BM51" s="28">
        <f>IF(('Activity data'!BM20*EF!$H51*EF!AL69)*NtoN2O*kgtoGg=0,"NO",('Activity data'!BM20*EF!$H51*EF!AL69)*NtoN2O*kgtoGg)</f>
        <v>3.3159170129392646</v>
      </c>
      <c r="BN51" s="28">
        <f>IF(('Activity data'!BN20*EF!$H51*EF!AM69)*NtoN2O*kgtoGg=0,"NO",('Activity data'!BN20*EF!$H51*EF!AM69)*NtoN2O*kgtoGg)</f>
        <v>3.4273578807904292</v>
      </c>
      <c r="BO51" s="28">
        <f>IF(('Activity data'!BO20*EF!$H51*EF!AN69)*NtoN2O*kgtoGg=0,"NO",('Activity data'!BO20*EF!$H51*EF!AN69)*NtoN2O*kgtoGg)</f>
        <v>3.5450309375304991</v>
      </c>
      <c r="BP51" s="28">
        <f>IF(('Activity data'!BP20*EF!$H51*EF!AO69)*NtoN2O*kgtoGg=0,"NO",('Activity data'!BP20*EF!$H51*EF!AO69)*NtoN2O*kgtoGg)</f>
        <v>3.6720149163358977</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1.3708743028884477E-2</v>
      </c>
      <c r="AE52" s="28">
        <f>IF(('Activity data'!AE21*EF!$H52*EF!$H70)*NtoN2O*kgtoGg=0,"NO",('Activity data'!AE21*EF!$H52*EF!$H70)*NtoN2O*kgtoGg)</f>
        <v>1.4030700540538996E-2</v>
      </c>
      <c r="AF52" s="28">
        <f>IF(('Activity data'!AF21*EF!$H52*EF!$H70)*NtoN2O*kgtoGg=0,"NO",('Activity data'!AF21*EF!$H52*EF!$H70)*NtoN2O*kgtoGg)</f>
        <v>1.4275525763523585E-2</v>
      </c>
      <c r="AG52" s="28">
        <f>IF(('Activity data'!AG21*EF!$H52*EF!$H70)*NtoN2O*kgtoGg=0,"NO",('Activity data'!AG21*EF!$H52*EF!$H70)*NtoN2O*kgtoGg)</f>
        <v>1.4469935149936584E-2</v>
      </c>
      <c r="AH52" s="28">
        <f>IF(('Activity data'!AH21*EF!$H52*EF!$H70)*NtoN2O*kgtoGg=0,"NO",('Activity data'!AH21*EF!$H52*EF!$H70)*NtoN2O*kgtoGg)</f>
        <v>1.4612702483949882E-2</v>
      </c>
      <c r="AI52" s="28">
        <f>IF(('Activity data'!AI21*EF!$H52*EF!H70)*NtoN2O*kgtoGg=0,"NO",('Activity data'!AI21*EF!$H52*EF!H70)*NtoN2O*kgtoGg)</f>
        <v>1.4799899527655463E-2</v>
      </c>
      <c r="AJ52" s="28">
        <f>IF(('Activity data'!AJ21*EF!$H52*EF!I70)*NtoN2O*kgtoGg=0,"NO",('Activity data'!AJ21*EF!$H52*EF!I70)*NtoN2O*kgtoGg)</f>
        <v>1.4994543577787406E-2</v>
      </c>
      <c r="AK52" s="28">
        <f>IF(('Activity data'!AK21*EF!$H52*EF!J70)*NtoN2O*kgtoGg=0,"NO",('Activity data'!AK21*EF!$H52*EF!J70)*NtoN2O*kgtoGg)</f>
        <v>1.5184532298168922E-2</v>
      </c>
      <c r="AL52" s="28">
        <f>IF(('Activity data'!AL21*EF!$H52*EF!K70)*NtoN2O*kgtoGg=0,"NO",('Activity data'!AL21*EF!$H52*EF!K70)*NtoN2O*kgtoGg)</f>
        <v>1.4408850344217161E-2</v>
      </c>
      <c r="AM52" s="28">
        <f>IF(('Activity data'!AM21*EF!$H52*EF!L70)*NtoN2O*kgtoGg=0,"NO",('Activity data'!AM21*EF!$H52*EF!L70)*NtoN2O*kgtoGg)</f>
        <v>1.4694515436398319E-2</v>
      </c>
      <c r="AN52" s="28">
        <f>IF(('Activity data'!AN21*EF!$H52*EF!M70)*NtoN2O*kgtoGg=0,"NO",('Activity data'!AN21*EF!$H52*EF!M70)*NtoN2O*kgtoGg)</f>
        <v>1.4978512458646193E-2</v>
      </c>
      <c r="AO52" s="28">
        <f>IF(('Activity data'!AO21*EF!$H52*EF!N70)*NtoN2O*kgtoGg=0,"NO",('Activity data'!AO21*EF!$H52*EF!N70)*NtoN2O*kgtoGg)</f>
        <v>1.5281064917287314E-2</v>
      </c>
      <c r="AP52" s="28">
        <f>IF(('Activity data'!AP21*EF!$H52*EF!O70)*NtoN2O*kgtoGg=0,"NO",('Activity data'!AP21*EF!$H52*EF!O70)*NtoN2O*kgtoGg)</f>
        <v>1.5598405109569374E-2</v>
      </c>
      <c r="AQ52" s="28">
        <f>IF(('Activity data'!AQ21*EF!$H52*EF!P70)*NtoN2O*kgtoGg=0,"NO",('Activity data'!AQ21*EF!$H52*EF!P70)*NtoN2O*kgtoGg)</f>
        <v>1.5912122830078375E-2</v>
      </c>
      <c r="AR52" s="28">
        <f>IF(('Activity data'!AR21*EF!$H52*EF!Q70)*NtoN2O*kgtoGg=0,"NO",('Activity data'!AR21*EF!$H52*EF!Q70)*NtoN2O*kgtoGg)</f>
        <v>1.6261165116627788E-2</v>
      </c>
      <c r="AS52" s="28">
        <f>IF(('Activity data'!AS21*EF!$H52*EF!R70)*NtoN2O*kgtoGg=0,"NO",('Activity data'!AS21*EF!$H52*EF!R70)*NtoN2O*kgtoGg)</f>
        <v>1.6619485244943527E-2</v>
      </c>
      <c r="AT52" s="28">
        <f>IF(('Activity data'!AT21*EF!$H52*EF!S70)*NtoN2O*kgtoGg=0,"NO",('Activity data'!AT21*EF!$H52*EF!S70)*NtoN2O*kgtoGg)</f>
        <v>1.6992979636400212E-2</v>
      </c>
      <c r="AU52" s="28">
        <f>IF(('Activity data'!AU21*EF!$H52*EF!T70)*NtoN2O*kgtoGg=0,"NO",('Activity data'!AU21*EF!$H52*EF!T70)*NtoN2O*kgtoGg)</f>
        <v>1.7376828872294092E-2</v>
      </c>
      <c r="AV52" s="28">
        <f>IF(('Activity data'!AV21*EF!$H52*EF!U70)*NtoN2O*kgtoGg=0,"NO",('Activity data'!AV21*EF!$H52*EF!U70)*NtoN2O*kgtoGg)</f>
        <v>1.77120595425053E-2</v>
      </c>
      <c r="AW52" s="28">
        <f>IF(('Activity data'!AW21*EF!$H52*EF!V70)*NtoN2O*kgtoGg=0,"NO",('Activity data'!AW21*EF!$H52*EF!V70)*NtoN2O*kgtoGg)</f>
        <v>1.811599564100648E-2</v>
      </c>
      <c r="AX52" s="28">
        <f>IF(('Activity data'!AX21*EF!$H52*EF!W70)*NtoN2O*kgtoGg=0,"NO",('Activity data'!AX21*EF!$H52*EF!W70)*NtoN2O*kgtoGg)</f>
        <v>1.8527431819209843E-2</v>
      </c>
      <c r="AY52" s="28">
        <f>IF(('Activity data'!AY21*EF!$H52*EF!X70)*NtoN2O*kgtoGg=0,"NO",('Activity data'!AY21*EF!$H52*EF!X70)*NtoN2O*kgtoGg)</f>
        <v>1.8947677067199225E-2</v>
      </c>
      <c r="AZ52" s="28">
        <f>IF(('Activity data'!AZ21*EF!$H52*EF!Y70)*NtoN2O*kgtoGg=0,"NO",('Activity data'!AZ21*EF!$H52*EF!Y70)*NtoN2O*kgtoGg)</f>
        <v>1.9353632766170848E-2</v>
      </c>
      <c r="BA52" s="28">
        <f>IF(('Activity data'!BA21*EF!$H52*EF!Z70)*NtoN2O*kgtoGg=0,"NO",('Activity data'!BA21*EF!$H52*EF!Z70)*NtoN2O*kgtoGg)</f>
        <v>1.9779916940079943E-2</v>
      </c>
      <c r="BB52" s="28">
        <f>IF(('Activity data'!BB21*EF!$H52*EF!AA70)*NtoN2O*kgtoGg=0,"NO",('Activity data'!BB21*EF!$H52*EF!AA70)*NtoN2O*kgtoGg)</f>
        <v>2.0223831836353321E-2</v>
      </c>
      <c r="BC52" s="28">
        <f>IF(('Activity data'!BC21*EF!$H52*EF!AB70)*NtoN2O*kgtoGg=0,"NO",('Activity data'!BC21*EF!$H52*EF!AB70)*NtoN2O*kgtoGg)</f>
        <v>2.0680379392757301E-2</v>
      </c>
      <c r="BD52" s="28">
        <f>IF(('Activity data'!BD21*EF!$H52*EF!AC70)*NtoN2O*kgtoGg=0,"NO",('Activity data'!BD21*EF!$H52*EF!AC70)*NtoN2O*kgtoGg)</f>
        <v>2.113198053570493E-2</v>
      </c>
      <c r="BE52" s="28">
        <f>IF(('Activity data'!BE21*EF!$H52*EF!AD70)*NtoN2O*kgtoGg=0,"NO",('Activity data'!BE21*EF!$H52*EF!AD70)*NtoN2O*kgtoGg)</f>
        <v>2.1596558207744292E-2</v>
      </c>
      <c r="BF52" s="28">
        <f>IF(('Activity data'!BF21*EF!$H52*EF!AE70)*NtoN2O*kgtoGg=0,"NO",('Activity data'!BF21*EF!$H52*EF!AE70)*NtoN2O*kgtoGg)</f>
        <v>2.2084941569286656E-2</v>
      </c>
      <c r="BG52" s="28">
        <f>IF(('Activity data'!BG21*EF!$H52*EF!AF70)*NtoN2O*kgtoGg=0,"NO",('Activity data'!BG21*EF!$H52*EF!AF70)*NtoN2O*kgtoGg)</f>
        <v>2.2591833820475096E-2</v>
      </c>
      <c r="BH52" s="28">
        <f>IF(('Activity data'!BH21*EF!$H52*EF!AG70)*NtoN2O*kgtoGg=0,"NO",('Activity data'!BH21*EF!$H52*EF!AG70)*NtoN2O*kgtoGg)</f>
        <v>2.311604722075682E-2</v>
      </c>
      <c r="BI52" s="28">
        <f>IF(('Activity data'!BI21*EF!$H52*EF!AH70)*NtoN2O*kgtoGg=0,"NO",('Activity data'!BI21*EF!$H52*EF!AH70)*NtoN2O*kgtoGg)</f>
        <v>2.3658457145063379E-2</v>
      </c>
      <c r="BJ52" s="28">
        <f>IF(('Activity data'!BJ21*EF!$H52*EF!AI70)*NtoN2O*kgtoGg=0,"NO",('Activity data'!BJ21*EF!$H52*EF!AI70)*NtoN2O*kgtoGg)</f>
        <v>2.4219376836815548E-2</v>
      </c>
      <c r="BK52" s="28">
        <f>IF(('Activity data'!BK21*EF!$H52*EF!AJ70)*NtoN2O*kgtoGg=0,"NO",('Activity data'!BK21*EF!$H52*EF!AJ70)*NtoN2O*kgtoGg)</f>
        <v>2.4803345782013347E-2</v>
      </c>
      <c r="BL52" s="28">
        <f>IF(('Activity data'!BL21*EF!$H52*EF!AK70)*NtoN2O*kgtoGg=0,"NO",('Activity data'!BL21*EF!$H52*EF!AK70)*NtoN2O*kgtoGg)</f>
        <v>2.5356620586095509E-2</v>
      </c>
      <c r="BM52" s="28">
        <f>IF(('Activity data'!BM21*EF!$H52*EF!AL70)*NtoN2O*kgtoGg=0,"NO",('Activity data'!BM21*EF!$H52*EF!AL70)*NtoN2O*kgtoGg)</f>
        <v>2.5930736455209047E-2</v>
      </c>
      <c r="BN52" s="28">
        <f>IF(('Activity data'!BN21*EF!$H52*EF!AM70)*NtoN2O*kgtoGg=0,"NO",('Activity data'!BN21*EF!$H52*EF!AM70)*NtoN2O*kgtoGg)</f>
        <v>2.6529948311121463E-2</v>
      </c>
      <c r="BO52" s="28">
        <f>IF(('Activity data'!BO21*EF!$H52*EF!AN70)*NtoN2O*kgtoGg=0,"NO",('Activity data'!BO21*EF!$H52*EF!AN70)*NtoN2O*kgtoGg)</f>
        <v>2.7156575976472721E-2</v>
      </c>
      <c r="BP52" s="28">
        <f>IF(('Activity data'!BP21*EF!$H52*EF!AO70)*NtoN2O*kgtoGg=0,"NO",('Activity data'!BP21*EF!$H52*EF!AO70)*NtoN2O*kgtoGg)</f>
        <v>2.7823765593682537E-2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7.1426521251096858E-2</v>
      </c>
      <c r="AE53" s="28">
        <f>IF(('Activity data'!AE22*EF!$H53*EF!$H71)*NtoN2O*kgtoGg=0,"NO",('Activity data'!AE22*EF!$H53*EF!$H71)*NtoN2O*kgtoGg)</f>
        <v>7.2926307769799317E-2</v>
      </c>
      <c r="AF53" s="28">
        <f>IF(('Activity data'!AF22*EF!$H53*EF!$H71)*NtoN2O*kgtoGg=0,"NO",('Activity data'!AF22*EF!$H53*EF!$H71)*NtoN2O*kgtoGg)</f>
        <v>7.334133465113099E-2</v>
      </c>
      <c r="AG53" s="28">
        <f>IF(('Activity data'!AG22*EF!$H53*EF!$H71)*NtoN2O*kgtoGg=0,"NO",('Activity data'!AG22*EF!$H53*EF!$H71)*NtoN2O*kgtoGg)</f>
        <v>7.3053350661679672E-2</v>
      </c>
      <c r="AH53" s="28">
        <f>IF(('Activity data'!AH22*EF!$H53*EF!$H71)*NtoN2O*kgtoGg=0,"NO",('Activity data'!AH22*EF!$H53*EF!$H71)*NtoN2O*kgtoGg)</f>
        <v>7.2065768754188658E-2</v>
      </c>
      <c r="AI53" s="28">
        <f>IF(('Activity data'!AI22*EF!$H53*EF!H71)*NtoN2O*kgtoGg=0,"NO",('Activity data'!AI22*EF!$H53*EF!H71)*NtoN2O*kgtoGg)</f>
        <v>7.1615187490745816E-2</v>
      </c>
      <c r="AJ53" s="28">
        <f>IF(('Activity data'!AJ22*EF!$H53*EF!I71)*NtoN2O*kgtoGg=0,"NO",('Activity data'!AJ22*EF!$H53*EF!I71)*NtoN2O*kgtoGg)</f>
        <v>7.1262889256591688E-2</v>
      </c>
      <c r="AK53" s="28">
        <f>IF(('Activity data'!AK22*EF!$H53*EF!J71)*NtoN2O*kgtoGg=0,"NO",('Activity data'!AK22*EF!$H53*EF!J71)*NtoN2O*kgtoGg)</f>
        <v>7.0847308831707353E-2</v>
      </c>
      <c r="AL53" s="28">
        <f>IF(('Activity data'!AL22*EF!$H53*EF!K71)*NtoN2O*kgtoGg=0,"NO",('Activity data'!AL22*EF!$H53*EF!K71)*NtoN2O*kgtoGg)</f>
        <v>5.8544571482618366E-2</v>
      </c>
      <c r="AM53" s="28">
        <f>IF(('Activity data'!AM22*EF!$H53*EF!L71)*NtoN2O*kgtoGg=0,"NO",('Activity data'!AM22*EF!$H53*EF!L71)*NtoN2O*kgtoGg)</f>
        <v>5.9760168310243285E-2</v>
      </c>
      <c r="AN53" s="28">
        <f>IF(('Activity data'!AN22*EF!$H53*EF!M71)*NtoN2O*kgtoGg=0,"NO",('Activity data'!AN22*EF!$H53*EF!M71)*NtoN2O*kgtoGg)</f>
        <v>6.1043021052599095E-2</v>
      </c>
      <c r="AO53" s="28">
        <f>IF(('Activity data'!AO22*EF!$H53*EF!N71)*NtoN2O*kgtoGg=0,"NO",('Activity data'!AO22*EF!$H53*EF!N71)*NtoN2O*kgtoGg)</f>
        <v>6.263739557358973E-2</v>
      </c>
      <c r="AP53" s="28">
        <f>IF(('Activity data'!AP22*EF!$H53*EF!O71)*NtoN2O*kgtoGg=0,"NO",('Activity data'!AP22*EF!$H53*EF!O71)*NtoN2O*kgtoGg)</f>
        <v>6.441704498027731E-2</v>
      </c>
      <c r="AQ53" s="28">
        <f>IF(('Activity data'!AQ22*EF!$H53*EF!P71)*NtoN2O*kgtoGg=0,"NO",('Activity data'!AQ22*EF!$H53*EF!P71)*NtoN2O*kgtoGg)</f>
        <v>6.6162108371148581E-2</v>
      </c>
      <c r="AR53" s="28">
        <f>IF(('Activity data'!AR22*EF!$H53*EF!Q71)*NtoN2O*kgtoGg=0,"NO",('Activity data'!AR22*EF!$H53*EF!Q71)*NtoN2O*kgtoGg)</f>
        <v>6.832915133179937E-2</v>
      </c>
      <c r="AS53" s="28">
        <f>IF(('Activity data'!AS22*EF!$H53*EF!R71)*NtoN2O*kgtoGg=0,"NO",('Activity data'!AS22*EF!$H53*EF!R71)*NtoN2O*kgtoGg)</f>
        <v>7.0608027394020972E-2</v>
      </c>
      <c r="AT53" s="28">
        <f>IF(('Activity data'!AT22*EF!$H53*EF!S71)*NtoN2O*kgtoGg=0,"NO",('Activity data'!AT22*EF!$H53*EF!S71)*NtoN2O*kgtoGg)</f>
        <v>7.3065328875905861E-2</v>
      </c>
      <c r="AU53" s="28">
        <f>IF(('Activity data'!AU22*EF!$H53*EF!T71)*NtoN2O*kgtoGg=0,"NO",('Activity data'!AU22*EF!$H53*EF!T71)*NtoN2O*kgtoGg)</f>
        <v>7.5634277458039675E-2</v>
      </c>
      <c r="AV53" s="28">
        <f>IF(('Activity data'!AV22*EF!$H53*EF!U71)*NtoN2O*kgtoGg=0,"NO",('Activity data'!AV22*EF!$H53*EF!U71)*NtoN2O*kgtoGg)</f>
        <v>7.7646757120260396E-2</v>
      </c>
      <c r="AW53" s="28">
        <f>IF(('Activity data'!AW22*EF!$H53*EF!V71)*NtoN2O*kgtoGg=0,"NO",('Activity data'!AW22*EF!$H53*EF!V71)*NtoN2O*kgtoGg)</f>
        <v>8.0433265212183441E-2</v>
      </c>
      <c r="AX53" s="28">
        <f>IF(('Activity data'!AX22*EF!$H53*EF!W71)*NtoN2O*kgtoGg=0,"NO",('Activity data'!AX22*EF!$H53*EF!W71)*NtoN2O*kgtoGg)</f>
        <v>8.3296118204274933E-2</v>
      </c>
      <c r="AY53" s="28">
        <f>IF(('Activity data'!AY22*EF!$H53*EF!X71)*NtoN2O*kgtoGg=0,"NO",('Activity data'!AY22*EF!$H53*EF!X71)*NtoN2O*kgtoGg)</f>
        <v>8.6249462467113389E-2</v>
      </c>
      <c r="AZ53" s="28">
        <f>IF(('Activity data'!AZ22*EF!$H53*EF!Y71)*NtoN2O*kgtoGg=0,"NO",('Activity data'!AZ22*EF!$H53*EF!Y71)*NtoN2O*kgtoGg)</f>
        <v>8.9036132715871796E-2</v>
      </c>
      <c r="BA53" s="28">
        <f>IF(('Activity data'!BA22*EF!$H53*EF!Z71)*NtoN2O*kgtoGg=0,"NO",('Activity data'!BA22*EF!$H53*EF!Z71)*NtoN2O*kgtoGg)</f>
        <v>9.2038637518376418E-2</v>
      </c>
      <c r="BB53" s="28">
        <f>IF(('Activity data'!BB22*EF!$H53*EF!AA71)*NtoN2O*kgtoGg=0,"NO",('Activity data'!BB22*EF!$H53*EF!AA71)*NtoN2O*kgtoGg)</f>
        <v>9.522453245213984E-2</v>
      </c>
      <c r="BC53" s="28">
        <f>IF(('Activity data'!BC22*EF!$H53*EF!AB71)*NtoN2O*kgtoGg=0,"NO",('Activity data'!BC22*EF!$H53*EF!AB71)*NtoN2O*kgtoGg)</f>
        <v>9.8537489854951379E-2</v>
      </c>
      <c r="BD53" s="28">
        <f>IF(('Activity data'!BD22*EF!$H53*EF!AC71)*NtoN2O*kgtoGg=0,"NO",('Activity data'!BD22*EF!$H53*EF!AC71)*NtoN2O*kgtoGg)</f>
        <v>0.1017879084508294</v>
      </c>
      <c r="BE53" s="28">
        <f>IF(('Activity data'!BE22*EF!$H53*EF!AD71)*NtoN2O*kgtoGg=0,"NO",('Activity data'!BE22*EF!$H53*EF!AD71)*NtoN2O*kgtoGg)</f>
        <v>0.10516606251616609</v>
      </c>
      <c r="BF53" s="28">
        <f>IF(('Activity data'!BF22*EF!$H53*EF!AE71)*NtoN2O*kgtoGg=0,"NO",('Activity data'!BF22*EF!$H53*EF!AE71)*NtoN2O*kgtoGg)</f>
        <v>0.10878514659966472</v>
      </c>
      <c r="BG53" s="28">
        <f>IF(('Activity data'!BG22*EF!$H53*EF!AF71)*NtoN2O*kgtoGg=0,"NO",('Activity data'!BG22*EF!$H53*EF!AF71)*NtoN2O*kgtoGg)</f>
        <v>0.11258608699231949</v>
      </c>
      <c r="BH53" s="28">
        <f>IF(('Activity data'!BH22*EF!$H53*EF!AG71)*NtoN2O*kgtoGg=0,"NO",('Activity data'!BH22*EF!$H53*EF!AG71)*NtoN2O*kgtoGg)</f>
        <v>0.11655422021047207</v>
      </c>
      <c r="BI53" s="28">
        <f>IF(('Activity data'!BI22*EF!$H53*EF!AH71)*NtoN2O*kgtoGg=0,"NO",('Activity data'!BI22*EF!$H53*EF!AH71)*NtoN2O*kgtoGg)</f>
        <v>0.1206967011829502</v>
      </c>
      <c r="BJ53" s="28">
        <f>IF(('Activity data'!BJ22*EF!$H53*EF!AI71)*NtoN2O*kgtoGg=0,"NO",('Activity data'!BJ22*EF!$H53*EF!AI71)*NtoN2O*kgtoGg)</f>
        <v>0.12501462886482412</v>
      </c>
      <c r="BK53" s="28">
        <f>IF(('Activity data'!BK22*EF!$H53*EF!AJ71)*NtoN2O*kgtoGg=0,"NO",('Activity data'!BK22*EF!$H53*EF!AJ71)*NtoN2O*kgtoGg)</f>
        <v>0.12955264225186239</v>
      </c>
      <c r="BL53" s="28">
        <f>IF(('Activity data'!BL22*EF!$H53*EF!AK71)*NtoN2O*kgtoGg=0,"NO",('Activity data'!BL22*EF!$H53*EF!AK71)*NtoN2O*kgtoGg)</f>
        <v>0.13375878457842921</v>
      </c>
      <c r="BM53" s="28">
        <f>IF(('Activity data'!BM22*EF!$H53*EF!AL71)*NtoN2O*kgtoGg=0,"NO",('Activity data'!BM22*EF!$H53*EF!AL71)*NtoN2O*kgtoGg)</f>
        <v>0.13816320887246947</v>
      </c>
      <c r="BN53" s="28">
        <f>IF(('Activity data'!BN22*EF!$H53*EF!AM71)*NtoN2O*kgtoGg=0,"NO",('Activity data'!BN22*EF!$H53*EF!AM71)*NtoN2O*kgtoGg)</f>
        <v>0.14280657836626801</v>
      </c>
      <c r="BO53" s="28">
        <f>IF(('Activity data'!BO22*EF!$H53*EF!AN71)*NtoN2O*kgtoGg=0,"NO",('Activity data'!BO22*EF!$H53*EF!AN71)*NtoN2O*kgtoGg)</f>
        <v>0.14770962239710428</v>
      </c>
      <c r="BP53" s="28">
        <f>IF(('Activity data'!BP22*EF!$H53*EF!AO71)*NtoN2O*kgtoGg=0,"NO",('Activity data'!BP22*EF!$H53*EF!AO71)*NtoN2O*kgtoGg)</f>
        <v>0.1530006215139959</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1.2653688249152322</v>
      </c>
      <c r="AE54" s="22">
        <f>INDEX('Activity data'!AE$24:AE$39,MATCH(Emissions!$D54,'Activity data'!$D$24:$D$39,0))*INDEX(EF!$H$84:$H$99,MATCH(Emissions!$D54,EF!$D$84:$D$99,0))*INDEX(EF!$H$100:$H$115,MATCH(Emissions!$D54,EF!$D$100:$D$115,0))*INDEX(EF!$H$116:$H$131,MATCH(Emissions!$D54,EF!$D$116:$D$131,0))*kgtoGg</f>
        <v>1.2648288705583226</v>
      </c>
      <c r="AF54" s="22">
        <f>INDEX('Activity data'!AF$24:AF$39,MATCH(Emissions!$D54,'Activity data'!$D$24:$D$39,0))*INDEX(EF!$H$84:$H$99,MATCH(Emissions!$D54,EF!$D$84:$D$99,0))*INDEX(EF!$H$100:$H$115,MATCH(Emissions!$D54,EF!$D$100:$D$115,0))*INDEX(EF!$H$116:$H$131,MATCH(Emissions!$D54,EF!$D$116:$D$131,0))*kgtoGg</f>
        <v>1.2642889162014133</v>
      </c>
      <c r="AG54" s="22">
        <f>INDEX('Activity data'!AG$24:AG$39,MATCH(Emissions!$D54,'Activity data'!$D$24:$D$39,0))*INDEX(EF!$H$84:$H$99,MATCH(Emissions!$D54,EF!$D$84:$D$99,0))*INDEX(EF!$H$100:$H$115,MATCH(Emissions!$D54,EF!$D$100:$D$115,0))*INDEX(EF!$H$116:$H$131,MATCH(Emissions!$D54,EF!$D$116:$D$131,0))*kgtoGg</f>
        <v>1.2637489618445039</v>
      </c>
      <c r="AH54" s="22">
        <f>INDEX('Activity data'!AH$24:AH$39,MATCH(Emissions!$D54,'Activity data'!$D$24:$D$39,0))*INDEX(EF!$H$84:$H$99,MATCH(Emissions!$D54,EF!$D$84:$D$99,0))*INDEX(EF!$H$100:$H$115,MATCH(Emissions!$D54,EF!$D$100:$D$115,0))*INDEX(EF!$H$116:$H$131,MATCH(Emissions!$D54,EF!$D$116:$D$131,0))*kgtoGg</f>
        <v>1.2632090074875946</v>
      </c>
      <c r="AI54" s="22">
        <f>INDEX('Activity data'!AI$24:AI$39,MATCH(Emissions!$D54,'Activity data'!$D$24:$D$39,0))*INDEX(EF!$H$84:$H$99,MATCH(Emissions!$D54,EF!$D$84:$D$99,0))*INDEX(EF!$H$100:$H$115,MATCH(Emissions!$D54,EF!$D$100:$D$115,0))*INDEX(EF!$H$116:$H$131,MATCH(Emissions!$D54,EF!$D$116:$D$131,0))*kgtoGg</f>
        <v>1.262669053130685</v>
      </c>
      <c r="AJ54" s="22">
        <f>INDEX('Activity data'!AJ$24:AJ$39,MATCH(Emissions!$D54,'Activity data'!$D$24:$D$39,0))*INDEX(EF!$H$84:$H$99,MATCH(Emissions!$D54,EF!$D$84:$D$99,0))*INDEX(EF!$H$100:$H$115,MATCH(Emissions!$D54,EF!$D$100:$D$115,0))*INDEX(EF!$H$116:$H$131,MATCH(Emissions!$D54,EF!$D$116:$D$131,0))*kgtoGg</f>
        <v>1.2621290987737757</v>
      </c>
      <c r="AK54" s="22">
        <f>INDEX('Activity data'!AK$24:AK$39,MATCH(Emissions!$D54,'Activity data'!$D$24:$D$39,0))*INDEX(EF!$H$84:$H$99,MATCH(Emissions!$D54,EF!$D$84:$D$99,0))*INDEX(EF!$H$100:$H$115,MATCH(Emissions!$D54,EF!$D$100:$D$115,0))*INDEX(EF!$H$116:$H$131,MATCH(Emissions!$D54,EF!$D$116:$D$131,0))*kgtoGg</f>
        <v>1.2615891444168661</v>
      </c>
      <c r="AL54" s="22">
        <f>INDEX('Activity data'!AL$24:AL$39,MATCH(Emissions!$D54,'Activity data'!$D$24:$D$39,0))*INDEX(EF!$H$84:$H$99,MATCH(Emissions!$D54,EF!$D$84:$D$99,0))*INDEX(EF!$H$100:$H$115,MATCH(Emissions!$D54,EF!$D$100:$D$115,0))*INDEX(EF!$H$116:$H$131,MATCH(Emissions!$D54,EF!$D$116:$D$131,0))*kgtoGg</f>
        <v>1.2610491900599567</v>
      </c>
      <c r="AM54" s="22">
        <f>INDEX('Activity data'!AM$24:AM$39,MATCH(Emissions!$D54,'Activity data'!$D$24:$D$39,0))*INDEX(EF!$H$84:$H$99,MATCH(Emissions!$D54,EF!$D$84:$D$99,0))*INDEX(EF!$H$100:$H$115,MATCH(Emissions!$D54,EF!$D$100:$D$115,0))*INDEX(EF!$H$116:$H$131,MATCH(Emissions!$D54,EF!$D$116:$D$131,0))*kgtoGg</f>
        <v>1.2605092357030474</v>
      </c>
      <c r="AN54" s="22">
        <f>INDEX('Activity data'!AN$24:AN$39,MATCH(Emissions!$D54,'Activity data'!$D$24:$D$39,0))*INDEX(EF!$H$84:$H$99,MATCH(Emissions!$D54,EF!$D$84:$D$99,0))*INDEX(EF!$H$100:$H$115,MATCH(Emissions!$D54,EF!$D$100:$D$115,0))*INDEX(EF!$H$116:$H$131,MATCH(Emissions!$D54,EF!$D$116:$D$131,0))*kgtoGg</f>
        <v>1.2599692813461378</v>
      </c>
      <c r="AO54" s="22">
        <f>INDEX('Activity data'!AO$24:AO$39,MATCH(Emissions!$D54,'Activity data'!$D$24:$D$39,0))*INDEX(EF!$H$84:$H$99,MATCH(Emissions!$D54,EF!$D$84:$D$99,0))*INDEX(EF!$H$100:$H$115,MATCH(Emissions!$D54,EF!$D$100:$D$115,0))*INDEX(EF!$H$116:$H$131,MATCH(Emissions!$D54,EF!$D$116:$D$131,0))*kgtoGg</f>
        <v>1.2594293269892285</v>
      </c>
      <c r="AP54" s="22">
        <f>INDEX('Activity data'!AP$24:AP$39,MATCH(Emissions!$D54,'Activity data'!$D$24:$D$39,0))*INDEX(EF!$H$84:$H$99,MATCH(Emissions!$D54,EF!$D$84:$D$99,0))*INDEX(EF!$H$100:$H$115,MATCH(Emissions!$D54,EF!$D$100:$D$115,0))*INDEX(EF!$H$116:$H$131,MATCH(Emissions!$D54,EF!$D$116:$D$131,0))*kgtoGg</f>
        <v>1.2588893726323194</v>
      </c>
      <c r="AQ54" s="22">
        <f>INDEX('Activity data'!AQ$24:AQ$39,MATCH(Emissions!$D54,'Activity data'!$D$24:$D$39,0))*INDEX(EF!$H$84:$H$99,MATCH(Emissions!$D54,EF!$D$84:$D$99,0))*INDEX(EF!$H$100:$H$115,MATCH(Emissions!$D54,EF!$D$100:$D$115,0))*INDEX(EF!$H$116:$H$131,MATCH(Emissions!$D54,EF!$D$116:$D$131,0))*kgtoGg</f>
        <v>1.2583494182754098</v>
      </c>
      <c r="AR54" s="22">
        <f>INDEX('Activity data'!AR$24:AR$39,MATCH(Emissions!$D54,'Activity data'!$D$24:$D$39,0))*INDEX(EF!$H$84:$H$99,MATCH(Emissions!$D54,EF!$D$84:$D$99,0))*INDEX(EF!$H$100:$H$115,MATCH(Emissions!$D54,EF!$D$100:$D$115,0))*INDEX(EF!$H$116:$H$131,MATCH(Emissions!$D54,EF!$D$116:$D$131,0))*kgtoGg</f>
        <v>1.2578094639185002</v>
      </c>
      <c r="AS54" s="22">
        <f>INDEX('Activity data'!AS$24:AS$39,MATCH(Emissions!$D54,'Activity data'!$D$24:$D$39,0))*INDEX(EF!$H$84:$H$99,MATCH(Emissions!$D54,EF!$D$84:$D$99,0))*INDEX(EF!$H$100:$H$115,MATCH(Emissions!$D54,EF!$D$100:$D$115,0))*INDEX(EF!$H$116:$H$131,MATCH(Emissions!$D54,EF!$D$116:$D$131,0))*kgtoGg</f>
        <v>1.2572695095615909</v>
      </c>
      <c r="AT54" s="22">
        <f>INDEX('Activity data'!AT$24:AT$39,MATCH(Emissions!$D54,'Activity data'!$D$24:$D$39,0))*INDEX(EF!$H$84:$H$99,MATCH(Emissions!$D54,EF!$D$84:$D$99,0))*INDEX(EF!$H$100:$H$115,MATCH(Emissions!$D54,EF!$D$100:$D$115,0))*INDEX(EF!$H$116:$H$131,MATCH(Emissions!$D54,EF!$D$116:$D$131,0))*kgtoGg</f>
        <v>1.2567295552046813</v>
      </c>
      <c r="AU54" s="22">
        <f>INDEX('Activity data'!AU$24:AU$39,MATCH(Emissions!$D54,'Activity data'!$D$24:$D$39,0))*INDEX(EF!$H$84:$H$99,MATCH(Emissions!$D54,EF!$D$84:$D$99,0))*INDEX(EF!$H$100:$H$115,MATCH(Emissions!$D54,EF!$D$100:$D$115,0))*INDEX(EF!$H$116:$H$131,MATCH(Emissions!$D54,EF!$D$116:$D$131,0))*kgtoGg</f>
        <v>1.256189600847772</v>
      </c>
      <c r="AV54" s="22">
        <f>INDEX('Activity data'!AV$24:AV$39,MATCH(Emissions!$D54,'Activity data'!$D$24:$D$39,0))*INDEX(EF!$H$84:$H$99,MATCH(Emissions!$D54,EF!$D$84:$D$99,0))*INDEX(EF!$H$100:$H$115,MATCH(Emissions!$D54,EF!$D$100:$D$115,0))*INDEX(EF!$H$116:$H$131,MATCH(Emissions!$D54,EF!$D$116:$D$131,0))*kgtoGg</f>
        <v>1.2556496464908629</v>
      </c>
      <c r="AW54" s="22">
        <f>INDEX('Activity data'!AW$24:AW$39,MATCH(Emissions!$D54,'Activity data'!$D$24:$D$39,0))*INDEX(EF!$H$84:$H$99,MATCH(Emissions!$D54,EF!$D$84:$D$99,0))*INDEX(EF!$H$100:$H$115,MATCH(Emissions!$D54,EF!$D$100:$D$115,0))*INDEX(EF!$H$116:$H$131,MATCH(Emissions!$D54,EF!$D$116:$D$131,0))*kgtoGg</f>
        <v>1.2551096921339533</v>
      </c>
      <c r="AX54" s="22">
        <f>INDEX('Activity data'!AX$24:AX$39,MATCH(Emissions!$D54,'Activity data'!$D$24:$D$39,0))*INDEX(EF!$H$84:$H$99,MATCH(Emissions!$D54,EF!$D$84:$D$99,0))*INDEX(EF!$H$100:$H$115,MATCH(Emissions!$D54,EF!$D$100:$D$115,0))*INDEX(EF!$H$116:$H$131,MATCH(Emissions!$D54,EF!$D$116:$D$131,0))*kgtoGg</f>
        <v>1.2545697377770435</v>
      </c>
      <c r="AY54" s="22">
        <f>INDEX('Activity data'!AY$24:AY$39,MATCH(Emissions!$D54,'Activity data'!$D$24:$D$39,0))*INDEX(EF!$H$84:$H$99,MATCH(Emissions!$D54,EF!$D$84:$D$99,0))*INDEX(EF!$H$100:$H$115,MATCH(Emissions!$D54,EF!$D$100:$D$115,0))*INDEX(EF!$H$116:$H$131,MATCH(Emissions!$D54,EF!$D$116:$D$131,0))*kgtoGg</f>
        <v>1.2540297834201344</v>
      </c>
      <c r="AZ54" s="22">
        <f>INDEX('Activity data'!AZ$24:AZ$39,MATCH(Emissions!$D54,'Activity data'!$D$24:$D$39,0))*INDEX(EF!$H$84:$H$99,MATCH(Emissions!$D54,EF!$D$84:$D$99,0))*INDEX(EF!$H$100:$H$115,MATCH(Emissions!$D54,EF!$D$100:$D$115,0))*INDEX(EF!$H$116:$H$131,MATCH(Emissions!$D54,EF!$D$116:$D$131,0))*kgtoGg</f>
        <v>1.253489829063225</v>
      </c>
      <c r="BA54" s="22">
        <f>INDEX('Activity data'!BA$24:BA$39,MATCH(Emissions!$D54,'Activity data'!$D$24:$D$39,0))*INDEX(EF!$H$84:$H$99,MATCH(Emissions!$D54,EF!$D$84:$D$99,0))*INDEX(EF!$H$100:$H$115,MATCH(Emissions!$D54,EF!$D$100:$D$115,0))*INDEX(EF!$H$116:$H$131,MATCH(Emissions!$D54,EF!$D$116:$D$131,0))*kgtoGg</f>
        <v>1.2529498747063155</v>
      </c>
      <c r="BB54" s="22">
        <f>INDEX('Activity data'!BB$24:BB$39,MATCH(Emissions!$D54,'Activity data'!$D$24:$D$39,0))*INDEX(EF!$H$84:$H$99,MATCH(Emissions!$D54,EF!$D$84:$D$99,0))*INDEX(EF!$H$100:$H$115,MATCH(Emissions!$D54,EF!$D$100:$D$115,0))*INDEX(EF!$H$116:$H$131,MATCH(Emissions!$D54,EF!$D$116:$D$131,0))*kgtoGg</f>
        <v>1.2524099203494063</v>
      </c>
      <c r="BC54" s="22">
        <f>INDEX('Activity data'!BC$24:BC$39,MATCH(Emissions!$D54,'Activity data'!$D$24:$D$39,0))*INDEX(EF!$H$84:$H$99,MATCH(Emissions!$D54,EF!$D$84:$D$99,0))*INDEX(EF!$H$100:$H$115,MATCH(Emissions!$D54,EF!$D$100:$D$115,0))*INDEX(EF!$H$116:$H$131,MATCH(Emissions!$D54,EF!$D$116:$D$131,0))*kgtoGg</f>
        <v>1.2518699659924968</v>
      </c>
      <c r="BD54" s="22">
        <f>INDEX('Activity data'!BD$24:BD$39,MATCH(Emissions!$D54,'Activity data'!$D$24:$D$39,0))*INDEX(EF!$H$84:$H$99,MATCH(Emissions!$D54,EF!$D$84:$D$99,0))*INDEX(EF!$H$100:$H$115,MATCH(Emissions!$D54,EF!$D$100:$D$115,0))*INDEX(EF!$H$116:$H$131,MATCH(Emissions!$D54,EF!$D$116:$D$131,0))*kgtoGg</f>
        <v>1.251330011635587</v>
      </c>
      <c r="BE54" s="22">
        <f>INDEX('Activity data'!BE$24:BE$39,MATCH(Emissions!$D54,'Activity data'!$D$24:$D$39,0))*INDEX(EF!$H$84:$H$99,MATCH(Emissions!$D54,EF!$D$84:$D$99,0))*INDEX(EF!$H$100:$H$115,MATCH(Emissions!$D54,EF!$D$100:$D$115,0))*INDEX(EF!$H$116:$H$131,MATCH(Emissions!$D54,EF!$D$116:$D$131,0))*kgtoGg</f>
        <v>1.2507900572786779</v>
      </c>
      <c r="BF54" s="22">
        <f>INDEX('Activity data'!BF$24:BF$39,MATCH(Emissions!$D54,'Activity data'!$D$24:$D$39,0))*INDEX(EF!$H$84:$H$99,MATCH(Emissions!$D54,EF!$D$84:$D$99,0))*INDEX(EF!$H$100:$H$115,MATCH(Emissions!$D54,EF!$D$100:$D$115,0))*INDEX(EF!$H$116:$H$131,MATCH(Emissions!$D54,EF!$D$116:$D$131,0))*kgtoGg</f>
        <v>1.2502501029217685</v>
      </c>
      <c r="BG54" s="22">
        <f>INDEX('Activity data'!BG$24:BG$39,MATCH(Emissions!$D54,'Activity data'!$D$24:$D$39,0))*INDEX(EF!$H$84:$H$99,MATCH(Emissions!$D54,EF!$D$84:$D$99,0))*INDEX(EF!$H$100:$H$115,MATCH(Emissions!$D54,EF!$D$100:$D$115,0))*INDEX(EF!$H$116:$H$131,MATCH(Emissions!$D54,EF!$D$116:$D$131,0))*kgtoGg</f>
        <v>1.249710148564859</v>
      </c>
      <c r="BH54" s="22">
        <f>INDEX('Activity data'!BH$24:BH$39,MATCH(Emissions!$D54,'Activity data'!$D$24:$D$39,0))*INDEX(EF!$H$84:$H$99,MATCH(Emissions!$D54,EF!$D$84:$D$99,0))*INDEX(EF!$H$100:$H$115,MATCH(Emissions!$D54,EF!$D$100:$D$115,0))*INDEX(EF!$H$116:$H$131,MATCH(Emissions!$D54,EF!$D$116:$D$131,0))*kgtoGg</f>
        <v>1.2491701942079498</v>
      </c>
      <c r="BI54" s="22">
        <f>INDEX('Activity data'!BI$24:BI$39,MATCH(Emissions!$D54,'Activity data'!$D$24:$D$39,0))*INDEX(EF!$H$84:$H$99,MATCH(Emissions!$D54,EF!$D$84:$D$99,0))*INDEX(EF!$H$100:$H$115,MATCH(Emissions!$D54,EF!$D$100:$D$115,0))*INDEX(EF!$H$116:$H$131,MATCH(Emissions!$D54,EF!$D$116:$D$131,0))*kgtoGg</f>
        <v>1.2486302398510403</v>
      </c>
      <c r="BJ54" s="22">
        <f>INDEX('Activity data'!BJ$24:BJ$39,MATCH(Emissions!$D54,'Activity data'!$D$24:$D$39,0))*INDEX(EF!$H$84:$H$99,MATCH(Emissions!$D54,EF!$D$84:$D$99,0))*INDEX(EF!$H$100:$H$115,MATCH(Emissions!$D54,EF!$D$100:$D$115,0))*INDEX(EF!$H$116:$H$131,MATCH(Emissions!$D54,EF!$D$116:$D$131,0))*kgtoGg</f>
        <v>1.2480902854941309</v>
      </c>
      <c r="BK54" s="22">
        <f>INDEX('Activity data'!BK$24:BK$39,MATCH(Emissions!$D54,'Activity data'!$D$24:$D$39,0))*INDEX(EF!$H$84:$H$99,MATCH(Emissions!$D54,EF!$D$84:$D$99,0))*INDEX(EF!$H$100:$H$115,MATCH(Emissions!$D54,EF!$D$100:$D$115,0))*INDEX(EF!$H$116:$H$131,MATCH(Emissions!$D54,EF!$D$116:$D$131,0))*kgtoGg</f>
        <v>1.2475503311372214</v>
      </c>
      <c r="BL54" s="22">
        <f>INDEX('Activity data'!BL$24:BL$39,MATCH(Emissions!$D54,'Activity data'!$D$24:$D$39,0))*INDEX(EF!$H$84:$H$99,MATCH(Emissions!$D54,EF!$D$84:$D$99,0))*INDEX(EF!$H$100:$H$115,MATCH(Emissions!$D54,EF!$D$100:$D$115,0))*INDEX(EF!$H$116:$H$131,MATCH(Emissions!$D54,EF!$D$116:$D$131,0))*kgtoGg</f>
        <v>1.247010376780312</v>
      </c>
      <c r="BM54" s="22">
        <f>INDEX('Activity data'!BM$24:BM$39,MATCH(Emissions!$D54,'Activity data'!$D$24:$D$39,0))*INDEX(EF!$H$84:$H$99,MATCH(Emissions!$D54,EF!$D$84:$D$99,0))*INDEX(EF!$H$100:$H$115,MATCH(Emissions!$D54,EF!$D$100:$D$115,0))*INDEX(EF!$H$116:$H$131,MATCH(Emissions!$D54,EF!$D$116:$D$131,0))*kgtoGg</f>
        <v>1.2464704224234024</v>
      </c>
      <c r="BN54" s="22">
        <f>INDEX('Activity data'!BN$24:BN$39,MATCH(Emissions!$D54,'Activity data'!$D$24:$D$39,0))*INDEX(EF!$H$84:$H$99,MATCH(Emissions!$D54,EF!$D$84:$D$99,0))*INDEX(EF!$H$100:$H$115,MATCH(Emissions!$D54,EF!$D$100:$D$115,0))*INDEX(EF!$H$116:$H$131,MATCH(Emissions!$D54,EF!$D$116:$D$131,0))*kgtoGg</f>
        <v>1.2459304680664931</v>
      </c>
      <c r="BO54" s="22">
        <f>INDEX('Activity data'!BO$24:BO$39,MATCH(Emissions!$D54,'Activity data'!$D$24:$D$39,0))*INDEX(EF!$H$84:$H$99,MATCH(Emissions!$D54,EF!$D$84:$D$99,0))*INDEX(EF!$H$100:$H$115,MATCH(Emissions!$D54,EF!$D$100:$D$115,0))*INDEX(EF!$H$116:$H$131,MATCH(Emissions!$D54,EF!$D$116:$D$131,0))*kgtoGg</f>
        <v>1.2453905137095838</v>
      </c>
      <c r="BP54" s="22">
        <f>INDEX('Activity data'!BP$24:BP$39,MATCH(Emissions!$D54,'Activity data'!$D$24:$D$39,0))*INDEX(EF!$H$84:$H$99,MATCH(Emissions!$D54,EF!$D$84:$D$99,0))*INDEX(EF!$H$100:$H$115,MATCH(Emissions!$D54,EF!$D$100:$D$115,0))*INDEX(EF!$H$116:$H$131,MATCH(Emissions!$D54,EF!$D$116:$D$131,0))*kgtoGg</f>
        <v>1.2448505593526744</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5.3972660466060871</v>
      </c>
      <c r="AL56" s="22">
        <f>INDEX('Activity data'!AL$24:AL$39,MATCH(Emissions!$D56,'Activity data'!$D$24:$D$39,0))*INDEX(EF!$H$84:$H$99,MATCH(Emissions!$D56,EF!$D$84:$D$99,0))*INDEX(EF!$H$100:$H$115,MATCH(Emissions!$D56,EF!$D$100:$D$115,0))*INDEX(EF!$H$116:$H$131,MATCH(Emissions!$D56,EF!$D$116:$D$131,0))*kgtoGg</f>
        <v>5.3593860519886229</v>
      </c>
      <c r="AM56" s="22">
        <f>INDEX('Activity data'!AM$24:AM$39,MATCH(Emissions!$D56,'Activity data'!$D$24:$D$39,0))*INDEX(EF!$H$84:$H$99,MATCH(Emissions!$D56,EF!$D$84:$D$99,0))*INDEX(EF!$H$100:$H$115,MATCH(Emissions!$D56,EF!$D$100:$D$115,0))*INDEX(EF!$H$116:$H$131,MATCH(Emissions!$D56,EF!$D$116:$D$131,0))*kgtoGg</f>
        <v>5.3215060573711588</v>
      </c>
      <c r="AN56" s="22">
        <f>INDEX('Activity data'!AN$24:AN$39,MATCH(Emissions!$D56,'Activity data'!$D$24:$D$39,0))*INDEX(EF!$H$84:$H$99,MATCH(Emissions!$D56,EF!$D$84:$D$99,0))*INDEX(EF!$H$100:$H$115,MATCH(Emissions!$D56,EF!$D$100:$D$115,0))*INDEX(EF!$H$116:$H$131,MATCH(Emissions!$D56,EF!$D$116:$D$131,0))*kgtoGg</f>
        <v>5.2836260627536946</v>
      </c>
      <c r="AO56" s="22">
        <f>INDEX('Activity data'!AO$24:AO$39,MATCH(Emissions!$D56,'Activity data'!$D$24:$D$39,0))*INDEX(EF!$H$84:$H$99,MATCH(Emissions!$D56,EF!$D$84:$D$99,0))*INDEX(EF!$H$100:$H$115,MATCH(Emissions!$D56,EF!$D$100:$D$115,0))*INDEX(EF!$H$116:$H$131,MATCH(Emissions!$D56,EF!$D$116:$D$131,0))*kgtoGg</f>
        <v>5.2457460681362322</v>
      </c>
      <c r="AP56" s="22">
        <f>INDEX('Activity data'!AP$24:AP$39,MATCH(Emissions!$D56,'Activity data'!$D$24:$D$39,0))*INDEX(EF!$H$84:$H$99,MATCH(Emissions!$D56,EF!$D$84:$D$99,0))*INDEX(EF!$H$100:$H$115,MATCH(Emissions!$D56,EF!$D$100:$D$115,0))*INDEX(EF!$H$116:$H$131,MATCH(Emissions!$D56,EF!$D$116:$D$131,0))*kgtoGg</f>
        <v>5.2078660735187698</v>
      </c>
      <c r="AQ56" s="22">
        <f>INDEX('Activity data'!AQ$24:AQ$39,MATCH(Emissions!$D56,'Activity data'!$D$24:$D$39,0))*INDEX(EF!$H$84:$H$99,MATCH(Emissions!$D56,EF!$D$84:$D$99,0))*INDEX(EF!$H$100:$H$115,MATCH(Emissions!$D56,EF!$D$100:$D$115,0))*INDEX(EF!$H$116:$H$131,MATCH(Emissions!$D56,EF!$D$116:$D$131,0))*kgtoGg</f>
        <v>5.1699860789013057</v>
      </c>
      <c r="AR56" s="22">
        <f>INDEX('Activity data'!AR$24:AR$39,MATCH(Emissions!$D56,'Activity data'!$D$24:$D$39,0))*INDEX(EF!$H$84:$H$99,MATCH(Emissions!$D56,EF!$D$84:$D$99,0))*INDEX(EF!$H$100:$H$115,MATCH(Emissions!$D56,EF!$D$100:$D$115,0))*INDEX(EF!$H$116:$H$131,MATCH(Emissions!$D56,EF!$D$116:$D$131,0))*kgtoGg</f>
        <v>5.1321060842838424</v>
      </c>
      <c r="AS56" s="22">
        <f>INDEX('Activity data'!AS$24:AS$39,MATCH(Emissions!$D56,'Activity data'!$D$24:$D$39,0))*INDEX(EF!$H$84:$H$99,MATCH(Emissions!$D56,EF!$D$84:$D$99,0))*INDEX(EF!$H$100:$H$115,MATCH(Emissions!$D56,EF!$D$100:$D$115,0))*INDEX(EF!$H$116:$H$131,MATCH(Emissions!$D56,EF!$D$116:$D$131,0))*kgtoGg</f>
        <v>5.0942260896663782</v>
      </c>
      <c r="AT56" s="22">
        <f>INDEX('Activity data'!AT$24:AT$39,MATCH(Emissions!$D56,'Activity data'!$D$24:$D$39,0))*INDEX(EF!$H$84:$H$99,MATCH(Emissions!$D56,EF!$D$84:$D$99,0))*INDEX(EF!$H$100:$H$115,MATCH(Emissions!$D56,EF!$D$100:$D$115,0))*INDEX(EF!$H$116:$H$131,MATCH(Emissions!$D56,EF!$D$116:$D$131,0))*kgtoGg</f>
        <v>5.0563460950489141</v>
      </c>
      <c r="AU56" s="22">
        <f>INDEX('Activity data'!AU$24:AU$39,MATCH(Emissions!$D56,'Activity data'!$D$24:$D$39,0))*INDEX(EF!$H$84:$H$99,MATCH(Emissions!$D56,EF!$D$84:$D$99,0))*INDEX(EF!$H$100:$H$115,MATCH(Emissions!$D56,EF!$D$100:$D$115,0))*INDEX(EF!$H$116:$H$131,MATCH(Emissions!$D56,EF!$D$116:$D$131,0))*kgtoGg</f>
        <v>5.0184661004314526</v>
      </c>
      <c r="AV56" s="22">
        <f>INDEX('Activity data'!AV$24:AV$39,MATCH(Emissions!$D56,'Activity data'!$D$24:$D$39,0))*INDEX(EF!$H$84:$H$99,MATCH(Emissions!$D56,EF!$D$84:$D$99,0))*INDEX(EF!$H$100:$H$115,MATCH(Emissions!$D56,EF!$D$100:$D$115,0))*INDEX(EF!$H$116:$H$131,MATCH(Emissions!$D56,EF!$D$116:$D$131,0))*kgtoGg</f>
        <v>4.9805861058139884</v>
      </c>
      <c r="AW56" s="22">
        <f>INDEX('Activity data'!AW$24:AW$39,MATCH(Emissions!$D56,'Activity data'!$D$24:$D$39,0))*INDEX(EF!$H$84:$H$99,MATCH(Emissions!$D56,EF!$D$84:$D$99,0))*INDEX(EF!$H$100:$H$115,MATCH(Emissions!$D56,EF!$D$100:$D$115,0))*INDEX(EF!$H$116:$H$131,MATCH(Emissions!$D56,EF!$D$116:$D$131,0))*kgtoGg</f>
        <v>4.9427061111965243</v>
      </c>
      <c r="AX56" s="22">
        <f>INDEX('Activity data'!AX$24:AX$39,MATCH(Emissions!$D56,'Activity data'!$D$24:$D$39,0))*INDEX(EF!$H$84:$H$99,MATCH(Emissions!$D56,EF!$D$84:$D$99,0))*INDEX(EF!$H$100:$H$115,MATCH(Emissions!$D56,EF!$D$100:$D$115,0))*INDEX(EF!$H$116:$H$131,MATCH(Emissions!$D56,EF!$D$116:$D$131,0))*kgtoGg</f>
        <v>4.9048261165790601</v>
      </c>
      <c r="AY56" s="22">
        <f>INDEX('Activity data'!AY$24:AY$39,MATCH(Emissions!$D56,'Activity data'!$D$24:$D$39,0))*INDEX(EF!$H$84:$H$99,MATCH(Emissions!$D56,EF!$D$84:$D$99,0))*INDEX(EF!$H$100:$H$115,MATCH(Emissions!$D56,EF!$D$100:$D$115,0))*INDEX(EF!$H$116:$H$131,MATCH(Emissions!$D56,EF!$D$116:$D$131,0))*kgtoGg</f>
        <v>4.8669461219615968</v>
      </c>
      <c r="AZ56" s="22">
        <f>INDEX('Activity data'!AZ$24:AZ$39,MATCH(Emissions!$D56,'Activity data'!$D$24:$D$39,0))*INDEX(EF!$H$84:$H$99,MATCH(Emissions!$D56,EF!$D$84:$D$99,0))*INDEX(EF!$H$100:$H$115,MATCH(Emissions!$D56,EF!$D$100:$D$115,0))*INDEX(EF!$H$116:$H$131,MATCH(Emissions!$D56,EF!$D$116:$D$131,0))*kgtoGg</f>
        <v>4.8290661273441344</v>
      </c>
      <c r="BA56" s="22">
        <f>INDEX('Activity data'!BA$24:BA$39,MATCH(Emissions!$D56,'Activity data'!$D$24:$D$39,0))*INDEX(EF!$H$84:$H$99,MATCH(Emissions!$D56,EF!$D$84:$D$99,0))*INDEX(EF!$H$100:$H$115,MATCH(Emissions!$D56,EF!$D$100:$D$115,0))*INDEX(EF!$H$116:$H$131,MATCH(Emissions!$D56,EF!$D$116:$D$131,0))*kgtoGg</f>
        <v>4.7911861327266712</v>
      </c>
      <c r="BB56" s="22">
        <f>INDEX('Activity data'!BB$24:BB$39,MATCH(Emissions!$D56,'Activity data'!$D$24:$D$39,0))*INDEX(EF!$H$84:$H$99,MATCH(Emissions!$D56,EF!$D$84:$D$99,0))*INDEX(EF!$H$100:$H$115,MATCH(Emissions!$D56,EF!$D$100:$D$115,0))*INDEX(EF!$H$116:$H$131,MATCH(Emissions!$D56,EF!$D$116:$D$131,0))*kgtoGg</f>
        <v>4.7533061381092079</v>
      </c>
      <c r="BC56" s="22">
        <f>INDEX('Activity data'!BC$24:BC$39,MATCH(Emissions!$D56,'Activity data'!$D$24:$D$39,0))*INDEX(EF!$H$84:$H$99,MATCH(Emissions!$D56,EF!$D$84:$D$99,0))*INDEX(EF!$H$100:$H$115,MATCH(Emissions!$D56,EF!$D$100:$D$115,0))*INDEX(EF!$H$116:$H$131,MATCH(Emissions!$D56,EF!$D$116:$D$131,0))*kgtoGg</f>
        <v>4.7154261434917437</v>
      </c>
      <c r="BD56" s="22">
        <f>INDEX('Activity data'!BD$24:BD$39,MATCH(Emissions!$D56,'Activity data'!$D$24:$D$39,0))*INDEX(EF!$H$84:$H$99,MATCH(Emissions!$D56,EF!$D$84:$D$99,0))*INDEX(EF!$H$100:$H$115,MATCH(Emissions!$D56,EF!$D$100:$D$115,0))*INDEX(EF!$H$116:$H$131,MATCH(Emissions!$D56,EF!$D$116:$D$131,0))*kgtoGg</f>
        <v>4.6775461488742796</v>
      </c>
      <c r="BE56" s="22">
        <f>INDEX('Activity data'!BE$24:BE$39,MATCH(Emissions!$D56,'Activity data'!$D$24:$D$39,0))*INDEX(EF!$H$84:$H$99,MATCH(Emissions!$D56,EF!$D$84:$D$99,0))*INDEX(EF!$H$100:$H$115,MATCH(Emissions!$D56,EF!$D$100:$D$115,0))*INDEX(EF!$H$116:$H$131,MATCH(Emissions!$D56,EF!$D$116:$D$131,0))*kgtoGg</f>
        <v>4.6396661542568172</v>
      </c>
      <c r="BF56" s="22">
        <f>INDEX('Activity data'!BF$24:BF$39,MATCH(Emissions!$D56,'Activity data'!$D$24:$D$39,0))*INDEX(EF!$H$84:$H$99,MATCH(Emissions!$D56,EF!$D$84:$D$99,0))*INDEX(EF!$H$100:$H$115,MATCH(Emissions!$D56,EF!$D$100:$D$115,0))*INDEX(EF!$H$116:$H$131,MATCH(Emissions!$D56,EF!$D$116:$D$131,0))*kgtoGg</f>
        <v>4.601786159639353</v>
      </c>
      <c r="BG56" s="22">
        <f>INDEX('Activity data'!BG$24:BG$39,MATCH(Emissions!$D56,'Activity data'!$D$24:$D$39,0))*INDEX(EF!$H$84:$H$99,MATCH(Emissions!$D56,EF!$D$84:$D$99,0))*INDEX(EF!$H$100:$H$115,MATCH(Emissions!$D56,EF!$D$100:$D$115,0))*INDEX(EF!$H$116:$H$131,MATCH(Emissions!$D56,EF!$D$116:$D$131,0))*kgtoGg</f>
        <v>4.5639061650218888</v>
      </c>
      <c r="BH56" s="22">
        <f>INDEX('Activity data'!BH$24:BH$39,MATCH(Emissions!$D56,'Activity data'!$D$24:$D$39,0))*INDEX(EF!$H$84:$H$99,MATCH(Emissions!$D56,EF!$D$84:$D$99,0))*INDEX(EF!$H$100:$H$115,MATCH(Emissions!$D56,EF!$D$100:$D$115,0))*INDEX(EF!$H$116:$H$131,MATCH(Emissions!$D56,EF!$D$116:$D$131,0))*kgtoGg</f>
        <v>4.5260261704044256</v>
      </c>
      <c r="BI56" s="22">
        <f>INDEX('Activity data'!BI$24:BI$39,MATCH(Emissions!$D56,'Activity data'!$D$24:$D$39,0))*INDEX(EF!$H$84:$H$99,MATCH(Emissions!$D56,EF!$D$84:$D$99,0))*INDEX(EF!$H$100:$H$115,MATCH(Emissions!$D56,EF!$D$100:$D$115,0))*INDEX(EF!$H$116:$H$131,MATCH(Emissions!$D56,EF!$D$116:$D$131,0))*kgtoGg</f>
        <v>4.4881461757869623</v>
      </c>
      <c r="BJ56" s="22">
        <f>INDEX('Activity data'!BJ$24:BJ$39,MATCH(Emissions!$D56,'Activity data'!$D$24:$D$39,0))*INDEX(EF!$H$84:$H$99,MATCH(Emissions!$D56,EF!$D$84:$D$99,0))*INDEX(EF!$H$100:$H$115,MATCH(Emissions!$D56,EF!$D$100:$D$115,0))*INDEX(EF!$H$116:$H$131,MATCH(Emissions!$D56,EF!$D$116:$D$131,0))*kgtoGg</f>
        <v>4.4502661811694981</v>
      </c>
      <c r="BK56" s="22">
        <f>INDEX('Activity data'!BK$24:BK$39,MATCH(Emissions!$D56,'Activity data'!$D$24:$D$39,0))*INDEX(EF!$H$84:$H$99,MATCH(Emissions!$D56,EF!$D$84:$D$99,0))*INDEX(EF!$H$100:$H$115,MATCH(Emissions!$D56,EF!$D$100:$D$115,0))*INDEX(EF!$H$116:$H$131,MATCH(Emissions!$D56,EF!$D$116:$D$131,0))*kgtoGg</f>
        <v>4.4123861865520357</v>
      </c>
      <c r="BL56" s="22">
        <f>INDEX('Activity data'!BL$24:BL$39,MATCH(Emissions!$D56,'Activity data'!$D$24:$D$39,0))*INDEX(EF!$H$84:$H$99,MATCH(Emissions!$D56,EF!$D$84:$D$99,0))*INDEX(EF!$H$100:$H$115,MATCH(Emissions!$D56,EF!$D$100:$D$115,0))*INDEX(EF!$H$116:$H$131,MATCH(Emissions!$D56,EF!$D$116:$D$131,0))*kgtoGg</f>
        <v>4.3745061919345725</v>
      </c>
      <c r="BM56" s="22">
        <f>INDEX('Activity data'!BM$24:BM$39,MATCH(Emissions!$D56,'Activity data'!$D$24:$D$39,0))*INDEX(EF!$H$84:$H$99,MATCH(Emissions!$D56,EF!$D$84:$D$99,0))*INDEX(EF!$H$100:$H$115,MATCH(Emissions!$D56,EF!$D$100:$D$115,0))*INDEX(EF!$H$116:$H$131,MATCH(Emissions!$D56,EF!$D$116:$D$131,0))*kgtoGg</f>
        <v>4.3366261973171101</v>
      </c>
      <c r="BN56" s="22">
        <f>INDEX('Activity data'!BN$24:BN$39,MATCH(Emissions!$D56,'Activity data'!$D$24:$D$39,0))*INDEX(EF!$H$84:$H$99,MATCH(Emissions!$D56,EF!$D$84:$D$99,0))*INDEX(EF!$H$100:$H$115,MATCH(Emissions!$D56,EF!$D$100:$D$115,0))*INDEX(EF!$H$116:$H$131,MATCH(Emissions!$D56,EF!$D$116:$D$131,0))*kgtoGg</f>
        <v>4.2987462026996468</v>
      </c>
      <c r="BO56" s="22">
        <f>INDEX('Activity data'!BO$24:BO$39,MATCH(Emissions!$D56,'Activity data'!$D$24:$D$39,0))*INDEX(EF!$H$84:$H$99,MATCH(Emissions!$D56,EF!$D$84:$D$99,0))*INDEX(EF!$H$100:$H$115,MATCH(Emissions!$D56,EF!$D$100:$D$115,0))*INDEX(EF!$H$116:$H$131,MATCH(Emissions!$D56,EF!$D$116:$D$131,0))*kgtoGg</f>
        <v>4.2608662080821844</v>
      </c>
      <c r="BP56" s="22">
        <f>INDEX('Activity data'!BP$24:BP$39,MATCH(Emissions!$D56,'Activity data'!$D$24:$D$39,0))*INDEX(EF!$H$84:$H$99,MATCH(Emissions!$D56,EF!$D$84:$D$99,0))*INDEX(EF!$H$100:$H$115,MATCH(Emissions!$D56,EF!$D$100:$D$115,0))*INDEX(EF!$H$116:$H$131,MATCH(Emissions!$D56,EF!$D$116:$D$131,0))*kgtoGg</f>
        <v>4.2229862134647194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19.140814819727147</v>
      </c>
      <c r="AE63" s="22">
        <f>INDEX('Activity data'!AE$24:AE$39,MATCH(Emissions!$D63,'Activity data'!$D$24:$D$39,0))*INDEX(EF!$H$84:$H$99,MATCH(Emissions!$D63,EF!$D$84:$D$99,0))*INDEX(EF!$H$100:$H$115,MATCH(Emissions!$D63,EF!$D$100:$D$115,0))*INDEX(EF!$H$116:$H$131,MATCH(Emissions!$D63,EF!$D$116:$D$131,0))*kgtoGg</f>
        <v>19.263613253106172</v>
      </c>
      <c r="AF63" s="22">
        <f>INDEX('Activity data'!AF$24:AF$39,MATCH(Emissions!$D63,'Activity data'!$D$24:$D$39,0))*INDEX(EF!$H$84:$H$99,MATCH(Emissions!$D63,EF!$D$84:$D$99,0))*INDEX(EF!$H$100:$H$115,MATCH(Emissions!$D63,EF!$D$100:$D$115,0))*INDEX(EF!$H$116:$H$131,MATCH(Emissions!$D63,EF!$D$116:$D$131,0))*kgtoGg</f>
        <v>19.386411686485193</v>
      </c>
      <c r="AG63" s="22">
        <f>INDEX('Activity data'!AG$24:AG$39,MATCH(Emissions!$D63,'Activity data'!$D$24:$D$39,0))*INDEX(EF!$H$84:$H$99,MATCH(Emissions!$D63,EF!$D$84:$D$99,0))*INDEX(EF!$H$100:$H$115,MATCH(Emissions!$D63,EF!$D$100:$D$115,0))*INDEX(EF!$H$116:$H$131,MATCH(Emissions!$D63,EF!$D$116:$D$131,0))*kgtoGg</f>
        <v>19.509210119864214</v>
      </c>
      <c r="AH63" s="22">
        <f>INDEX('Activity data'!AH$24:AH$39,MATCH(Emissions!$D63,'Activity data'!$D$24:$D$39,0))*INDEX(EF!$H$84:$H$99,MATCH(Emissions!$D63,EF!$D$84:$D$99,0))*INDEX(EF!$H$100:$H$115,MATCH(Emissions!$D63,EF!$D$100:$D$115,0))*INDEX(EF!$H$116:$H$131,MATCH(Emissions!$D63,EF!$D$116:$D$131,0))*kgtoGg</f>
        <v>19.632008553243242</v>
      </c>
      <c r="AI63" s="22">
        <f>INDEX('Activity data'!AI$24:AI$39,MATCH(Emissions!$D63,'Activity data'!$D$24:$D$39,0))*INDEX(EF!$H$84:$H$99,MATCH(Emissions!$D63,EF!$D$84:$D$99,0))*INDEX(EF!$H$100:$H$115,MATCH(Emissions!$D63,EF!$D$100:$D$115,0))*INDEX(EF!$H$116:$H$131,MATCH(Emissions!$D63,EF!$D$116:$D$131,0))*kgtoGg</f>
        <v>19.754806986622263</v>
      </c>
      <c r="AJ63" s="22">
        <f>INDEX('Activity data'!AJ$24:AJ$39,MATCH(Emissions!$D63,'Activity data'!$D$24:$D$39,0))*INDEX(EF!$H$84:$H$99,MATCH(Emissions!$D63,EF!$D$84:$D$99,0))*INDEX(EF!$H$100:$H$115,MATCH(Emissions!$D63,EF!$D$100:$D$115,0))*INDEX(EF!$H$116:$H$131,MATCH(Emissions!$D63,EF!$D$116:$D$131,0))*kgtoGg</f>
        <v>19.877605420001284</v>
      </c>
      <c r="AK63" s="22">
        <f>INDEX('Activity data'!AK$24:AK$39,MATCH(Emissions!$D63,'Activity data'!$D$24:$D$39,0))*INDEX(EF!$H$84:$H$99,MATCH(Emissions!$D63,EF!$D$84:$D$99,0))*INDEX(EF!$H$100:$H$115,MATCH(Emissions!$D63,EF!$D$100:$D$115,0))*INDEX(EF!$H$116:$H$131,MATCH(Emissions!$D63,EF!$D$116:$D$131,0))*kgtoGg</f>
        <v>20.083827984907678</v>
      </c>
      <c r="AL63" s="22">
        <f>INDEX('Activity data'!AL$24:AL$39,MATCH(Emissions!$D63,'Activity data'!$D$24:$D$39,0))*INDEX(EF!$H$84:$H$99,MATCH(Emissions!$D63,EF!$D$84:$D$99,0))*INDEX(EF!$H$100:$H$115,MATCH(Emissions!$D63,EF!$D$100:$D$115,0))*INDEX(EF!$H$116:$H$131,MATCH(Emissions!$D63,EF!$D$116:$D$131,0))*kgtoGg</f>
        <v>20.290050549814062</v>
      </c>
      <c r="AM63" s="22">
        <f>INDEX('Activity data'!AM$24:AM$39,MATCH(Emissions!$D63,'Activity data'!$D$24:$D$39,0))*INDEX(EF!$H$84:$H$99,MATCH(Emissions!$D63,EF!$D$84:$D$99,0))*INDEX(EF!$H$100:$H$115,MATCH(Emissions!$D63,EF!$D$100:$D$115,0))*INDEX(EF!$H$116:$H$131,MATCH(Emissions!$D63,EF!$D$116:$D$131,0))*kgtoGg</f>
        <v>20.496273114720456</v>
      </c>
      <c r="AN63" s="22">
        <f>INDEX('Activity data'!AN$24:AN$39,MATCH(Emissions!$D63,'Activity data'!$D$24:$D$39,0))*INDEX(EF!$H$84:$H$99,MATCH(Emissions!$D63,EF!$D$84:$D$99,0))*INDEX(EF!$H$100:$H$115,MATCH(Emissions!$D63,EF!$D$100:$D$115,0))*INDEX(EF!$H$116:$H$131,MATCH(Emissions!$D63,EF!$D$116:$D$131,0))*kgtoGg</f>
        <v>20.702495679626839</v>
      </c>
      <c r="AO63" s="22">
        <f>INDEX('Activity data'!AO$24:AO$39,MATCH(Emissions!$D63,'Activity data'!$D$24:$D$39,0))*INDEX(EF!$H$84:$H$99,MATCH(Emissions!$D63,EF!$D$84:$D$99,0))*INDEX(EF!$H$100:$H$115,MATCH(Emissions!$D63,EF!$D$100:$D$115,0))*INDEX(EF!$H$116:$H$131,MATCH(Emissions!$D63,EF!$D$116:$D$131,0))*kgtoGg</f>
        <v>20.908718244533233</v>
      </c>
      <c r="AP63" s="22">
        <f>INDEX('Activity data'!AP$24:AP$39,MATCH(Emissions!$D63,'Activity data'!$D$24:$D$39,0))*INDEX(EF!$H$84:$H$99,MATCH(Emissions!$D63,EF!$D$84:$D$99,0))*INDEX(EF!$H$100:$H$115,MATCH(Emissions!$D63,EF!$D$100:$D$115,0))*INDEX(EF!$H$116:$H$131,MATCH(Emissions!$D63,EF!$D$116:$D$131,0))*kgtoGg</f>
        <v>21.114940809439616</v>
      </c>
      <c r="AQ63" s="22">
        <f>INDEX('Activity data'!AQ$24:AQ$39,MATCH(Emissions!$D63,'Activity data'!$D$24:$D$39,0))*INDEX(EF!$H$84:$H$99,MATCH(Emissions!$D63,EF!$D$84:$D$99,0))*INDEX(EF!$H$100:$H$115,MATCH(Emissions!$D63,EF!$D$100:$D$115,0))*INDEX(EF!$H$116:$H$131,MATCH(Emissions!$D63,EF!$D$116:$D$131,0))*kgtoGg</f>
        <v>21.32116337434601</v>
      </c>
      <c r="AR63" s="22">
        <f>INDEX('Activity data'!AR$24:AR$39,MATCH(Emissions!$D63,'Activity data'!$D$24:$D$39,0))*INDEX(EF!$H$84:$H$99,MATCH(Emissions!$D63,EF!$D$84:$D$99,0))*INDEX(EF!$H$100:$H$115,MATCH(Emissions!$D63,EF!$D$100:$D$115,0))*INDEX(EF!$H$116:$H$131,MATCH(Emissions!$D63,EF!$D$116:$D$131,0))*kgtoGg</f>
        <v>21.527385939252397</v>
      </c>
      <c r="AS63" s="22">
        <f>INDEX('Activity data'!AS$24:AS$39,MATCH(Emissions!$D63,'Activity data'!$D$24:$D$39,0))*INDEX(EF!$H$84:$H$99,MATCH(Emissions!$D63,EF!$D$84:$D$99,0))*INDEX(EF!$H$100:$H$115,MATCH(Emissions!$D63,EF!$D$100:$D$115,0))*INDEX(EF!$H$116:$H$131,MATCH(Emissions!$D63,EF!$D$116:$D$131,0))*kgtoGg</f>
        <v>21.733608504158784</v>
      </c>
      <c r="AT63" s="22">
        <f>INDEX('Activity data'!AT$24:AT$39,MATCH(Emissions!$D63,'Activity data'!$D$24:$D$39,0))*INDEX(EF!$H$84:$H$99,MATCH(Emissions!$D63,EF!$D$84:$D$99,0))*INDEX(EF!$H$100:$H$115,MATCH(Emissions!$D63,EF!$D$100:$D$115,0))*INDEX(EF!$H$116:$H$131,MATCH(Emissions!$D63,EF!$D$116:$D$131,0))*kgtoGg</f>
        <v>21.939831069065175</v>
      </c>
      <c r="AU63" s="22">
        <f>INDEX('Activity data'!AU$24:AU$39,MATCH(Emissions!$D63,'Activity data'!$D$24:$D$39,0))*INDEX(EF!$H$84:$H$99,MATCH(Emissions!$D63,EF!$D$84:$D$99,0))*INDEX(EF!$H$100:$H$115,MATCH(Emissions!$D63,EF!$D$100:$D$115,0))*INDEX(EF!$H$116:$H$131,MATCH(Emissions!$D63,EF!$D$116:$D$131,0))*kgtoGg</f>
        <v>22.146053633971565</v>
      </c>
      <c r="AV63" s="22">
        <f>INDEX('Activity data'!AV$24:AV$39,MATCH(Emissions!$D63,'Activity data'!$D$24:$D$39,0))*INDEX(EF!$H$84:$H$99,MATCH(Emissions!$D63,EF!$D$84:$D$99,0))*INDEX(EF!$H$100:$H$115,MATCH(Emissions!$D63,EF!$D$100:$D$115,0))*INDEX(EF!$H$116:$H$131,MATCH(Emissions!$D63,EF!$D$116:$D$131,0))*kgtoGg</f>
        <v>22.352276198877952</v>
      </c>
      <c r="AW63" s="22">
        <f>INDEX('Activity data'!AW$24:AW$39,MATCH(Emissions!$D63,'Activity data'!$D$24:$D$39,0))*INDEX(EF!$H$84:$H$99,MATCH(Emissions!$D63,EF!$D$84:$D$99,0))*INDEX(EF!$H$100:$H$115,MATCH(Emissions!$D63,EF!$D$100:$D$115,0))*INDEX(EF!$H$116:$H$131,MATCH(Emissions!$D63,EF!$D$116:$D$131,0))*kgtoGg</f>
        <v>22.56201626272437</v>
      </c>
      <c r="AX63" s="22">
        <f>INDEX('Activity data'!AX$24:AX$39,MATCH(Emissions!$D63,'Activity data'!$D$24:$D$39,0))*INDEX(EF!$H$84:$H$99,MATCH(Emissions!$D63,EF!$D$84:$D$99,0))*INDEX(EF!$H$100:$H$115,MATCH(Emissions!$D63,EF!$D$100:$D$115,0))*INDEX(EF!$H$116:$H$131,MATCH(Emissions!$D63,EF!$D$116:$D$131,0))*kgtoGg</f>
        <v>22.771756326570781</v>
      </c>
      <c r="AY63" s="22">
        <f>INDEX('Activity data'!AY$24:AY$39,MATCH(Emissions!$D63,'Activity data'!$D$24:$D$39,0))*INDEX(EF!$H$84:$H$99,MATCH(Emissions!$D63,EF!$D$84:$D$99,0))*INDEX(EF!$H$100:$H$115,MATCH(Emissions!$D63,EF!$D$100:$D$115,0))*INDEX(EF!$H$116:$H$131,MATCH(Emissions!$D63,EF!$D$116:$D$131,0))*kgtoGg</f>
        <v>22.981496390417199</v>
      </c>
      <c r="AZ63" s="22">
        <f>INDEX('Activity data'!AZ$24:AZ$39,MATCH(Emissions!$D63,'Activity data'!$D$24:$D$39,0))*INDEX(EF!$H$84:$H$99,MATCH(Emissions!$D63,EF!$D$84:$D$99,0))*INDEX(EF!$H$100:$H$115,MATCH(Emissions!$D63,EF!$D$100:$D$115,0))*INDEX(EF!$H$116:$H$131,MATCH(Emissions!$D63,EF!$D$116:$D$131,0))*kgtoGg</f>
        <v>23.191236454263613</v>
      </c>
      <c r="BA63" s="22">
        <f>INDEX('Activity data'!BA$24:BA$39,MATCH(Emissions!$D63,'Activity data'!$D$24:$D$39,0))*INDEX(EF!$H$84:$H$99,MATCH(Emissions!$D63,EF!$D$84:$D$99,0))*INDEX(EF!$H$100:$H$115,MATCH(Emissions!$D63,EF!$D$100:$D$115,0))*INDEX(EF!$H$116:$H$131,MATCH(Emissions!$D63,EF!$D$116:$D$131,0))*kgtoGg</f>
        <v>23.400976518110024</v>
      </c>
      <c r="BB63" s="22">
        <f>INDEX('Activity data'!BB$24:BB$39,MATCH(Emissions!$D63,'Activity data'!$D$24:$D$39,0))*INDEX(EF!$H$84:$H$99,MATCH(Emissions!$D63,EF!$D$84:$D$99,0))*INDEX(EF!$H$100:$H$115,MATCH(Emissions!$D63,EF!$D$100:$D$115,0))*INDEX(EF!$H$116:$H$131,MATCH(Emissions!$D63,EF!$D$116:$D$131,0))*kgtoGg</f>
        <v>23.610716581956442</v>
      </c>
      <c r="BC63" s="22">
        <f>INDEX('Activity data'!BC$24:BC$39,MATCH(Emissions!$D63,'Activity data'!$D$24:$D$39,0))*INDEX(EF!$H$84:$H$99,MATCH(Emissions!$D63,EF!$D$84:$D$99,0))*INDEX(EF!$H$100:$H$115,MATCH(Emissions!$D63,EF!$D$100:$D$115,0))*INDEX(EF!$H$116:$H$131,MATCH(Emissions!$D63,EF!$D$116:$D$131,0))*kgtoGg</f>
        <v>23.820456645802853</v>
      </c>
      <c r="BD63" s="22">
        <f>INDEX('Activity data'!BD$24:BD$39,MATCH(Emissions!$D63,'Activity data'!$D$24:$D$39,0))*INDEX(EF!$H$84:$H$99,MATCH(Emissions!$D63,EF!$D$84:$D$99,0))*INDEX(EF!$H$100:$H$115,MATCH(Emissions!$D63,EF!$D$100:$D$115,0))*INDEX(EF!$H$116:$H$131,MATCH(Emissions!$D63,EF!$D$116:$D$131,0))*kgtoGg</f>
        <v>24.030196709649267</v>
      </c>
      <c r="BE63" s="22">
        <f>INDEX('Activity data'!BE$24:BE$39,MATCH(Emissions!$D63,'Activity data'!$D$24:$D$39,0))*INDEX(EF!$H$84:$H$99,MATCH(Emissions!$D63,EF!$D$84:$D$99,0))*INDEX(EF!$H$100:$H$115,MATCH(Emissions!$D63,EF!$D$100:$D$115,0))*INDEX(EF!$H$116:$H$131,MATCH(Emissions!$D63,EF!$D$116:$D$131,0))*kgtoGg</f>
        <v>24.239936773495682</v>
      </c>
      <c r="BF63" s="22">
        <f>INDEX('Activity data'!BF$24:BF$39,MATCH(Emissions!$D63,'Activity data'!$D$24:$D$39,0))*INDEX(EF!$H$84:$H$99,MATCH(Emissions!$D63,EF!$D$84:$D$99,0))*INDEX(EF!$H$100:$H$115,MATCH(Emissions!$D63,EF!$D$100:$D$115,0))*INDEX(EF!$H$116:$H$131,MATCH(Emissions!$D63,EF!$D$116:$D$131,0))*kgtoGg</f>
        <v>24.449676837342093</v>
      </c>
      <c r="BG63" s="22">
        <f>INDEX('Activity data'!BG$24:BG$39,MATCH(Emissions!$D63,'Activity data'!$D$24:$D$39,0))*INDEX(EF!$H$84:$H$99,MATCH(Emissions!$D63,EF!$D$84:$D$99,0))*INDEX(EF!$H$100:$H$115,MATCH(Emissions!$D63,EF!$D$100:$D$115,0))*INDEX(EF!$H$116:$H$131,MATCH(Emissions!$D63,EF!$D$116:$D$131,0))*kgtoGg</f>
        <v>24.659416901188511</v>
      </c>
      <c r="BH63" s="22">
        <f>INDEX('Activity data'!BH$24:BH$39,MATCH(Emissions!$D63,'Activity data'!$D$24:$D$39,0))*INDEX(EF!$H$84:$H$99,MATCH(Emissions!$D63,EF!$D$84:$D$99,0))*INDEX(EF!$H$100:$H$115,MATCH(Emissions!$D63,EF!$D$100:$D$115,0))*INDEX(EF!$H$116:$H$131,MATCH(Emissions!$D63,EF!$D$116:$D$131,0))*kgtoGg</f>
        <v>24.869156965034922</v>
      </c>
      <c r="BI63" s="22">
        <f>INDEX('Activity data'!BI$24:BI$39,MATCH(Emissions!$D63,'Activity data'!$D$24:$D$39,0))*INDEX(EF!$H$84:$H$99,MATCH(Emissions!$D63,EF!$D$84:$D$99,0))*INDEX(EF!$H$100:$H$115,MATCH(Emissions!$D63,EF!$D$100:$D$115,0))*INDEX(EF!$H$116:$H$131,MATCH(Emissions!$D63,EF!$D$116:$D$131,0))*kgtoGg</f>
        <v>25.078897028881336</v>
      </c>
      <c r="BJ63" s="22">
        <f>INDEX('Activity data'!BJ$24:BJ$39,MATCH(Emissions!$D63,'Activity data'!$D$24:$D$39,0))*INDEX(EF!$H$84:$H$99,MATCH(Emissions!$D63,EF!$D$84:$D$99,0))*INDEX(EF!$H$100:$H$115,MATCH(Emissions!$D63,EF!$D$100:$D$115,0))*INDEX(EF!$H$116:$H$131,MATCH(Emissions!$D63,EF!$D$116:$D$131,0))*kgtoGg</f>
        <v>25.28863709272775</v>
      </c>
      <c r="BK63" s="22">
        <f>INDEX('Activity data'!BK$24:BK$39,MATCH(Emissions!$D63,'Activity data'!$D$24:$D$39,0))*INDEX(EF!$H$84:$H$99,MATCH(Emissions!$D63,EF!$D$84:$D$99,0))*INDEX(EF!$H$100:$H$115,MATCH(Emissions!$D63,EF!$D$100:$D$115,0))*INDEX(EF!$H$116:$H$131,MATCH(Emissions!$D63,EF!$D$116:$D$131,0))*kgtoGg</f>
        <v>25.498377156574168</v>
      </c>
      <c r="BL63" s="22">
        <f>INDEX('Activity data'!BL$24:BL$39,MATCH(Emissions!$D63,'Activity data'!$D$24:$D$39,0))*INDEX(EF!$H$84:$H$99,MATCH(Emissions!$D63,EF!$D$84:$D$99,0))*INDEX(EF!$H$100:$H$115,MATCH(Emissions!$D63,EF!$D$100:$D$115,0))*INDEX(EF!$H$116:$H$131,MATCH(Emissions!$D63,EF!$D$116:$D$131,0))*kgtoGg</f>
        <v>25.708117220420583</v>
      </c>
      <c r="BM63" s="22">
        <f>INDEX('Activity data'!BM$24:BM$39,MATCH(Emissions!$D63,'Activity data'!$D$24:$D$39,0))*INDEX(EF!$H$84:$H$99,MATCH(Emissions!$D63,EF!$D$84:$D$99,0))*INDEX(EF!$H$100:$H$115,MATCH(Emissions!$D63,EF!$D$100:$D$115,0))*INDEX(EF!$H$116:$H$131,MATCH(Emissions!$D63,EF!$D$116:$D$131,0))*kgtoGg</f>
        <v>25.917857284266997</v>
      </c>
      <c r="BN63" s="22">
        <f>INDEX('Activity data'!BN$24:BN$39,MATCH(Emissions!$D63,'Activity data'!$D$24:$D$39,0))*INDEX(EF!$H$84:$H$99,MATCH(Emissions!$D63,EF!$D$84:$D$99,0))*INDEX(EF!$H$100:$H$115,MATCH(Emissions!$D63,EF!$D$100:$D$115,0))*INDEX(EF!$H$116:$H$131,MATCH(Emissions!$D63,EF!$D$116:$D$131,0))*kgtoGg</f>
        <v>26.127597348113408</v>
      </c>
      <c r="BO63" s="22">
        <f>INDEX('Activity data'!BO$24:BO$39,MATCH(Emissions!$D63,'Activity data'!$D$24:$D$39,0))*INDEX(EF!$H$84:$H$99,MATCH(Emissions!$D63,EF!$D$84:$D$99,0))*INDEX(EF!$H$100:$H$115,MATCH(Emissions!$D63,EF!$D$100:$D$115,0))*INDEX(EF!$H$116:$H$131,MATCH(Emissions!$D63,EF!$D$116:$D$131,0))*kgtoGg</f>
        <v>26.337337411959826</v>
      </c>
      <c r="BP63" s="22">
        <f>INDEX('Activity data'!BP$24:BP$39,MATCH(Emissions!$D63,'Activity data'!$D$24:$D$39,0))*INDEX(EF!$H$84:$H$99,MATCH(Emissions!$D63,EF!$D$84:$D$99,0))*INDEX(EF!$H$100:$H$115,MATCH(Emissions!$D63,EF!$D$100:$D$115,0))*INDEX(EF!$H$116:$H$131,MATCH(Emissions!$D63,EF!$D$116:$D$131,0))*kgtoGg</f>
        <v>26.54707747580624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2.803719836697308</v>
      </c>
      <c r="AE64" s="22">
        <f>INDEX('Activity data'!AE$24:AE$39,MATCH(Emissions!$D64,'Activity data'!$D$24:$D$39,0))*INDEX(EF!$H$84:$H$99,MATCH(Emissions!$D64,EF!$D$84:$D$99,0))*INDEX(EF!$H$100:$H$115,MATCH(Emissions!$D64,EF!$D$100:$D$115,0))*INDEX(EF!$H$116:$H$131,MATCH(Emissions!$D64,EF!$D$116:$D$131,0))*kgtoGg</f>
        <v>2.7952952347709599</v>
      </c>
      <c r="AF64" s="22">
        <f>INDEX('Activity data'!AF$24:AF$39,MATCH(Emissions!$D64,'Activity data'!$D$24:$D$39,0))*INDEX(EF!$H$84:$H$99,MATCH(Emissions!$D64,EF!$D$84:$D$99,0))*INDEX(EF!$H$100:$H$115,MATCH(Emissions!$D64,EF!$D$100:$D$115,0))*INDEX(EF!$H$116:$H$131,MATCH(Emissions!$D64,EF!$D$116:$D$131,0))*kgtoGg</f>
        <v>2.7868706328446127</v>
      </c>
      <c r="AG64" s="22">
        <f>INDEX('Activity data'!AG$24:AG$39,MATCH(Emissions!$D64,'Activity data'!$D$24:$D$39,0))*INDEX(EF!$H$84:$H$99,MATCH(Emissions!$D64,EF!$D$84:$D$99,0))*INDEX(EF!$H$100:$H$115,MATCH(Emissions!$D64,EF!$D$100:$D$115,0))*INDEX(EF!$H$116:$H$131,MATCH(Emissions!$D64,EF!$D$116:$D$131,0))*kgtoGg</f>
        <v>2.7784460309182646</v>
      </c>
      <c r="AH64" s="22">
        <f>INDEX('Activity data'!AH$24:AH$39,MATCH(Emissions!$D64,'Activity data'!$D$24:$D$39,0))*INDEX(EF!$H$84:$H$99,MATCH(Emissions!$D64,EF!$D$84:$D$99,0))*INDEX(EF!$H$100:$H$115,MATCH(Emissions!$D64,EF!$D$100:$D$115,0))*INDEX(EF!$H$116:$H$131,MATCH(Emissions!$D64,EF!$D$116:$D$131,0))*kgtoGg</f>
        <v>2.7700214289919165</v>
      </c>
      <c r="AI64" s="22">
        <f>INDEX('Activity data'!AI$24:AI$39,MATCH(Emissions!$D64,'Activity data'!$D$24:$D$39,0))*INDEX(EF!$H$84:$H$99,MATCH(Emissions!$D64,EF!$D$84:$D$99,0))*INDEX(EF!$H$100:$H$115,MATCH(Emissions!$D64,EF!$D$100:$D$115,0))*INDEX(EF!$H$116:$H$131,MATCH(Emissions!$D64,EF!$D$116:$D$131,0))*kgtoGg</f>
        <v>2.7615968270655689</v>
      </c>
      <c r="AJ64" s="22">
        <f>INDEX('Activity data'!AJ$24:AJ$39,MATCH(Emissions!$D64,'Activity data'!$D$24:$D$39,0))*INDEX(EF!$H$84:$H$99,MATCH(Emissions!$D64,EF!$D$84:$D$99,0))*INDEX(EF!$H$100:$H$115,MATCH(Emissions!$D64,EF!$D$100:$D$115,0))*INDEX(EF!$H$116:$H$131,MATCH(Emissions!$D64,EF!$D$116:$D$131,0))*kgtoGg</f>
        <v>2.7531722251392212</v>
      </c>
      <c r="AK64" s="22">
        <f>INDEX('Activity data'!AK$24:AK$39,MATCH(Emissions!$D64,'Activity data'!$D$24:$D$39,0))*INDEX(EF!$H$84:$H$99,MATCH(Emissions!$D64,EF!$D$84:$D$99,0))*INDEX(EF!$H$100:$H$115,MATCH(Emissions!$D64,EF!$D$100:$D$115,0))*INDEX(EF!$H$116:$H$131,MATCH(Emissions!$D64,EF!$D$116:$D$131,0))*kgtoGg</f>
        <v>2.7447476232128731</v>
      </c>
      <c r="AL64" s="22">
        <f>INDEX('Activity data'!AL$24:AL$39,MATCH(Emissions!$D64,'Activity data'!$D$24:$D$39,0))*INDEX(EF!$H$84:$H$99,MATCH(Emissions!$D64,EF!$D$84:$D$99,0))*INDEX(EF!$H$100:$H$115,MATCH(Emissions!$D64,EF!$D$100:$D$115,0))*INDEX(EF!$H$116:$H$131,MATCH(Emissions!$D64,EF!$D$116:$D$131,0))*kgtoGg</f>
        <v>2.7363230212865255</v>
      </c>
      <c r="AM64" s="22">
        <f>INDEX('Activity data'!AM$24:AM$39,MATCH(Emissions!$D64,'Activity data'!$D$24:$D$39,0))*INDEX(EF!$H$84:$H$99,MATCH(Emissions!$D64,EF!$D$84:$D$99,0))*INDEX(EF!$H$100:$H$115,MATCH(Emissions!$D64,EF!$D$100:$D$115,0))*INDEX(EF!$H$116:$H$131,MATCH(Emissions!$D64,EF!$D$116:$D$131,0))*kgtoGg</f>
        <v>2.7278984193601779</v>
      </c>
      <c r="AN64" s="22">
        <f>INDEX('Activity data'!AN$24:AN$39,MATCH(Emissions!$D64,'Activity data'!$D$24:$D$39,0))*INDEX(EF!$H$84:$H$99,MATCH(Emissions!$D64,EF!$D$84:$D$99,0))*INDEX(EF!$H$100:$H$115,MATCH(Emissions!$D64,EF!$D$100:$D$115,0))*INDEX(EF!$H$116:$H$131,MATCH(Emissions!$D64,EF!$D$116:$D$131,0))*kgtoGg</f>
        <v>2.7194738174338302</v>
      </c>
      <c r="AO64" s="22">
        <f>INDEX('Activity data'!AO$24:AO$39,MATCH(Emissions!$D64,'Activity data'!$D$24:$D$39,0))*INDEX(EF!$H$84:$H$99,MATCH(Emissions!$D64,EF!$D$84:$D$99,0))*INDEX(EF!$H$100:$H$115,MATCH(Emissions!$D64,EF!$D$100:$D$115,0))*INDEX(EF!$H$116:$H$131,MATCH(Emissions!$D64,EF!$D$116:$D$131,0))*kgtoGg</f>
        <v>2.7110492155074826</v>
      </c>
      <c r="AP64" s="22">
        <f>INDEX('Activity data'!AP$24:AP$39,MATCH(Emissions!$D64,'Activity data'!$D$24:$D$39,0))*INDEX(EF!$H$84:$H$99,MATCH(Emissions!$D64,EF!$D$84:$D$99,0))*INDEX(EF!$H$100:$H$115,MATCH(Emissions!$D64,EF!$D$100:$D$115,0))*INDEX(EF!$H$116:$H$131,MATCH(Emissions!$D64,EF!$D$116:$D$131,0))*kgtoGg</f>
        <v>2.7026246135811345</v>
      </c>
      <c r="AQ64" s="22">
        <f>INDEX('Activity data'!AQ$24:AQ$39,MATCH(Emissions!$D64,'Activity data'!$D$24:$D$39,0))*INDEX(EF!$H$84:$H$99,MATCH(Emissions!$D64,EF!$D$84:$D$99,0))*INDEX(EF!$H$100:$H$115,MATCH(Emissions!$D64,EF!$D$100:$D$115,0))*INDEX(EF!$H$116:$H$131,MATCH(Emissions!$D64,EF!$D$116:$D$131,0))*kgtoGg</f>
        <v>2.6942000116547864</v>
      </c>
      <c r="AR64" s="22">
        <f>INDEX('Activity data'!AR$24:AR$39,MATCH(Emissions!$D64,'Activity data'!$D$24:$D$39,0))*INDEX(EF!$H$84:$H$99,MATCH(Emissions!$D64,EF!$D$84:$D$99,0))*INDEX(EF!$H$100:$H$115,MATCH(Emissions!$D64,EF!$D$100:$D$115,0))*INDEX(EF!$H$116:$H$131,MATCH(Emissions!$D64,EF!$D$116:$D$131,0))*kgtoGg</f>
        <v>2.6857754097284392</v>
      </c>
      <c r="AS64" s="22">
        <f>INDEX('Activity data'!AS$24:AS$39,MATCH(Emissions!$D64,'Activity data'!$D$24:$D$39,0))*INDEX(EF!$H$84:$H$99,MATCH(Emissions!$D64,EF!$D$84:$D$99,0))*INDEX(EF!$H$100:$H$115,MATCH(Emissions!$D64,EF!$D$100:$D$115,0))*INDEX(EF!$H$116:$H$131,MATCH(Emissions!$D64,EF!$D$116:$D$131,0))*kgtoGg</f>
        <v>2.6773508078020911</v>
      </c>
      <c r="AT64" s="22">
        <f>INDEX('Activity data'!AT$24:AT$39,MATCH(Emissions!$D64,'Activity data'!$D$24:$D$39,0))*INDEX(EF!$H$84:$H$99,MATCH(Emissions!$D64,EF!$D$84:$D$99,0))*INDEX(EF!$H$100:$H$115,MATCH(Emissions!$D64,EF!$D$100:$D$115,0))*INDEX(EF!$H$116:$H$131,MATCH(Emissions!$D64,EF!$D$116:$D$131,0))*kgtoGg</f>
        <v>2.668926205875743</v>
      </c>
      <c r="AU64" s="22">
        <f>INDEX('Activity data'!AU$24:AU$39,MATCH(Emissions!$D64,'Activity data'!$D$24:$D$39,0))*INDEX(EF!$H$84:$H$99,MATCH(Emissions!$D64,EF!$D$84:$D$99,0))*INDEX(EF!$H$100:$H$115,MATCH(Emissions!$D64,EF!$D$100:$D$115,0))*INDEX(EF!$H$116:$H$131,MATCH(Emissions!$D64,EF!$D$116:$D$131,0))*kgtoGg</f>
        <v>2.6605016039493949</v>
      </c>
      <c r="AV64" s="22">
        <f>INDEX('Activity data'!AV$24:AV$39,MATCH(Emissions!$D64,'Activity data'!$D$24:$D$39,0))*INDEX(EF!$H$84:$H$99,MATCH(Emissions!$D64,EF!$D$84:$D$99,0))*INDEX(EF!$H$100:$H$115,MATCH(Emissions!$D64,EF!$D$100:$D$115,0))*INDEX(EF!$H$116:$H$131,MATCH(Emissions!$D64,EF!$D$116:$D$131,0))*kgtoGg</f>
        <v>2.6520770020230477</v>
      </c>
      <c r="AW64" s="22">
        <f>INDEX('Activity data'!AW$24:AW$39,MATCH(Emissions!$D64,'Activity data'!$D$24:$D$39,0))*INDEX(EF!$H$84:$H$99,MATCH(Emissions!$D64,EF!$D$84:$D$99,0))*INDEX(EF!$H$100:$H$115,MATCH(Emissions!$D64,EF!$D$100:$D$115,0))*INDEX(EF!$H$116:$H$131,MATCH(Emissions!$D64,EF!$D$116:$D$131,0))*kgtoGg</f>
        <v>2.6436524000967001</v>
      </c>
      <c r="AX64" s="22">
        <f>INDEX('Activity data'!AX$24:AX$39,MATCH(Emissions!$D64,'Activity data'!$D$24:$D$39,0))*INDEX(EF!$H$84:$H$99,MATCH(Emissions!$D64,EF!$D$84:$D$99,0))*INDEX(EF!$H$100:$H$115,MATCH(Emissions!$D64,EF!$D$100:$D$115,0))*INDEX(EF!$H$116:$H$131,MATCH(Emissions!$D64,EF!$D$116:$D$131,0))*kgtoGg</f>
        <v>2.6352277981703516</v>
      </c>
      <c r="AY64" s="22">
        <f>INDEX('Activity data'!AY$24:AY$39,MATCH(Emissions!$D64,'Activity data'!$D$24:$D$39,0))*INDEX(EF!$H$84:$H$99,MATCH(Emissions!$D64,EF!$D$84:$D$99,0))*INDEX(EF!$H$100:$H$115,MATCH(Emissions!$D64,EF!$D$100:$D$115,0))*INDEX(EF!$H$116:$H$131,MATCH(Emissions!$D64,EF!$D$116:$D$131,0))*kgtoGg</f>
        <v>2.6268031962440044</v>
      </c>
      <c r="AZ64" s="22">
        <f>INDEX('Activity data'!AZ$24:AZ$39,MATCH(Emissions!$D64,'Activity data'!$D$24:$D$39,0))*INDEX(EF!$H$84:$H$99,MATCH(Emissions!$D64,EF!$D$84:$D$99,0))*INDEX(EF!$H$100:$H$115,MATCH(Emissions!$D64,EF!$D$100:$D$115,0))*INDEX(EF!$H$116:$H$131,MATCH(Emissions!$D64,EF!$D$116:$D$131,0))*kgtoGg</f>
        <v>2.6183785943176563</v>
      </c>
      <c r="BA64" s="22">
        <f>INDEX('Activity data'!BA$24:BA$39,MATCH(Emissions!$D64,'Activity data'!$D$24:$D$39,0))*INDEX(EF!$H$84:$H$99,MATCH(Emissions!$D64,EF!$D$84:$D$99,0))*INDEX(EF!$H$100:$H$115,MATCH(Emissions!$D64,EF!$D$100:$D$115,0))*INDEX(EF!$H$116:$H$131,MATCH(Emissions!$D64,EF!$D$116:$D$131,0))*kgtoGg</f>
        <v>2.6099539923913087</v>
      </c>
      <c r="BB64" s="22">
        <f>INDEX('Activity data'!BB$24:BB$39,MATCH(Emissions!$D64,'Activity data'!$D$24:$D$39,0))*INDEX(EF!$H$84:$H$99,MATCH(Emissions!$D64,EF!$D$84:$D$99,0))*INDEX(EF!$H$100:$H$115,MATCH(Emissions!$D64,EF!$D$100:$D$115,0))*INDEX(EF!$H$116:$H$131,MATCH(Emissions!$D64,EF!$D$116:$D$131,0))*kgtoGg</f>
        <v>2.601529390464961</v>
      </c>
      <c r="BC64" s="22">
        <f>INDEX('Activity data'!BC$24:BC$39,MATCH(Emissions!$D64,'Activity data'!$D$24:$D$39,0))*INDEX(EF!$H$84:$H$99,MATCH(Emissions!$D64,EF!$D$84:$D$99,0))*INDEX(EF!$H$100:$H$115,MATCH(Emissions!$D64,EF!$D$100:$D$115,0))*INDEX(EF!$H$116:$H$131,MATCH(Emissions!$D64,EF!$D$116:$D$131,0))*kgtoGg</f>
        <v>2.5931047885386134</v>
      </c>
      <c r="BD64" s="22">
        <f>INDEX('Activity data'!BD$24:BD$39,MATCH(Emissions!$D64,'Activity data'!$D$24:$D$39,0))*INDEX(EF!$H$84:$H$99,MATCH(Emissions!$D64,EF!$D$84:$D$99,0))*INDEX(EF!$H$100:$H$115,MATCH(Emissions!$D64,EF!$D$100:$D$115,0))*INDEX(EF!$H$116:$H$131,MATCH(Emissions!$D64,EF!$D$116:$D$131,0))*kgtoGg</f>
        <v>2.5846801866122653</v>
      </c>
      <c r="BE64" s="22">
        <f>INDEX('Activity data'!BE$24:BE$39,MATCH(Emissions!$D64,'Activity data'!$D$24:$D$39,0))*INDEX(EF!$H$84:$H$99,MATCH(Emissions!$D64,EF!$D$84:$D$99,0))*INDEX(EF!$H$100:$H$115,MATCH(Emissions!$D64,EF!$D$100:$D$115,0))*INDEX(EF!$H$116:$H$131,MATCH(Emissions!$D64,EF!$D$116:$D$131,0))*kgtoGg</f>
        <v>2.5762555846859176</v>
      </c>
      <c r="BF64" s="22">
        <f>INDEX('Activity data'!BF$24:BF$39,MATCH(Emissions!$D64,'Activity data'!$D$24:$D$39,0))*INDEX(EF!$H$84:$H$99,MATCH(Emissions!$D64,EF!$D$84:$D$99,0))*INDEX(EF!$H$100:$H$115,MATCH(Emissions!$D64,EF!$D$100:$D$115,0))*INDEX(EF!$H$116:$H$131,MATCH(Emissions!$D64,EF!$D$116:$D$131,0))*kgtoGg</f>
        <v>2.56783098275957</v>
      </c>
      <c r="BG64" s="22">
        <f>INDEX('Activity data'!BG$24:BG$39,MATCH(Emissions!$D64,'Activity data'!$D$24:$D$39,0))*INDEX(EF!$H$84:$H$99,MATCH(Emissions!$D64,EF!$D$84:$D$99,0))*INDEX(EF!$H$100:$H$115,MATCH(Emissions!$D64,EF!$D$100:$D$115,0))*INDEX(EF!$H$116:$H$131,MATCH(Emissions!$D64,EF!$D$116:$D$131,0))*kgtoGg</f>
        <v>2.5594063808332219</v>
      </c>
      <c r="BH64" s="22">
        <f>INDEX('Activity data'!BH$24:BH$39,MATCH(Emissions!$D64,'Activity data'!$D$24:$D$39,0))*INDEX(EF!$H$84:$H$99,MATCH(Emissions!$D64,EF!$D$84:$D$99,0))*INDEX(EF!$H$100:$H$115,MATCH(Emissions!$D64,EF!$D$100:$D$115,0))*INDEX(EF!$H$116:$H$131,MATCH(Emissions!$D64,EF!$D$116:$D$131,0))*kgtoGg</f>
        <v>2.5509817789068738</v>
      </c>
      <c r="BI64" s="22">
        <f>INDEX('Activity data'!BI$24:BI$39,MATCH(Emissions!$D64,'Activity data'!$D$24:$D$39,0))*INDEX(EF!$H$84:$H$99,MATCH(Emissions!$D64,EF!$D$84:$D$99,0))*INDEX(EF!$H$100:$H$115,MATCH(Emissions!$D64,EF!$D$100:$D$115,0))*INDEX(EF!$H$116:$H$131,MATCH(Emissions!$D64,EF!$D$116:$D$131,0))*kgtoGg</f>
        <v>2.5425571769805266</v>
      </c>
      <c r="BJ64" s="22">
        <f>INDEX('Activity data'!BJ$24:BJ$39,MATCH(Emissions!$D64,'Activity data'!$D$24:$D$39,0))*INDEX(EF!$H$84:$H$99,MATCH(Emissions!$D64,EF!$D$84:$D$99,0))*INDEX(EF!$H$100:$H$115,MATCH(Emissions!$D64,EF!$D$100:$D$115,0))*INDEX(EF!$H$116:$H$131,MATCH(Emissions!$D64,EF!$D$116:$D$131,0))*kgtoGg</f>
        <v>2.5341325750541785</v>
      </c>
      <c r="BK64" s="22">
        <f>INDEX('Activity data'!BK$24:BK$39,MATCH(Emissions!$D64,'Activity data'!$D$24:$D$39,0))*INDEX(EF!$H$84:$H$99,MATCH(Emissions!$D64,EF!$D$84:$D$99,0))*INDEX(EF!$H$100:$H$115,MATCH(Emissions!$D64,EF!$D$100:$D$115,0))*INDEX(EF!$H$116:$H$131,MATCH(Emissions!$D64,EF!$D$116:$D$131,0))*kgtoGg</f>
        <v>2.52570797312783</v>
      </c>
      <c r="BL64" s="22">
        <f>INDEX('Activity data'!BL$24:BL$39,MATCH(Emissions!$D64,'Activity data'!$D$24:$D$39,0))*INDEX(EF!$H$84:$H$99,MATCH(Emissions!$D64,EF!$D$84:$D$99,0))*INDEX(EF!$H$100:$H$115,MATCH(Emissions!$D64,EF!$D$100:$D$115,0))*INDEX(EF!$H$116:$H$131,MATCH(Emissions!$D64,EF!$D$116:$D$131,0))*kgtoGg</f>
        <v>2.5172833712014828</v>
      </c>
      <c r="BM64" s="22">
        <f>INDEX('Activity data'!BM$24:BM$39,MATCH(Emissions!$D64,'Activity data'!$D$24:$D$39,0))*INDEX(EF!$H$84:$H$99,MATCH(Emissions!$D64,EF!$D$84:$D$99,0))*INDEX(EF!$H$100:$H$115,MATCH(Emissions!$D64,EF!$D$100:$D$115,0))*INDEX(EF!$H$116:$H$131,MATCH(Emissions!$D64,EF!$D$116:$D$131,0))*kgtoGg</f>
        <v>2.5088587692751347</v>
      </c>
      <c r="BN64" s="22">
        <f>INDEX('Activity data'!BN$24:BN$39,MATCH(Emissions!$D64,'Activity data'!$D$24:$D$39,0))*INDEX(EF!$H$84:$H$99,MATCH(Emissions!$D64,EF!$D$84:$D$99,0))*INDEX(EF!$H$100:$H$115,MATCH(Emissions!$D64,EF!$D$100:$D$115,0))*INDEX(EF!$H$116:$H$131,MATCH(Emissions!$D64,EF!$D$116:$D$131,0))*kgtoGg</f>
        <v>2.5004341673487875</v>
      </c>
      <c r="BO64" s="22">
        <f>INDEX('Activity data'!BO$24:BO$39,MATCH(Emissions!$D64,'Activity data'!$D$24:$D$39,0))*INDEX(EF!$H$84:$H$99,MATCH(Emissions!$D64,EF!$D$84:$D$99,0))*INDEX(EF!$H$100:$H$115,MATCH(Emissions!$D64,EF!$D$100:$D$115,0))*INDEX(EF!$H$116:$H$131,MATCH(Emissions!$D64,EF!$D$116:$D$131,0))*kgtoGg</f>
        <v>2.4920095654224399</v>
      </c>
      <c r="BP64" s="22">
        <f>INDEX('Activity data'!BP$24:BP$39,MATCH(Emissions!$D64,'Activity data'!$D$24:$D$39,0))*INDEX(EF!$H$84:$H$99,MATCH(Emissions!$D64,EF!$D$84:$D$99,0))*INDEX(EF!$H$100:$H$115,MATCH(Emissions!$D64,EF!$D$100:$D$115,0))*INDEX(EF!$H$116:$H$131,MATCH(Emissions!$D64,EF!$D$116:$D$131,0))*kgtoGg</f>
        <v>2.4835849634960923</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6.9999126484672408E-2</v>
      </c>
      <c r="AE70" s="22">
        <f>INDEX('Activity data'!AE$24:AE$39,MATCH(Emissions!$D70,'Activity data'!$D$24:$D$39,0))*INDEX(EF!$H$84:$H$99,MATCH(Emissions!$D70,EF!$D$84:$D$99,0))*INDEX(EF!$H$100:$H$115,MATCH(Emissions!$D70,EF!$D$100:$D$115,0))*INDEX(EF!$H$132:$H$147,MATCH(Emissions!$D70,EF!$D$132:$D$147,0))*kgtoGg</f>
        <v>6.9969256669183813E-2</v>
      </c>
      <c r="AF70" s="22">
        <f>INDEX('Activity data'!AF$24:AF$39,MATCH(Emissions!$D70,'Activity data'!$D$24:$D$39,0))*INDEX(EF!$H$84:$H$99,MATCH(Emissions!$D70,EF!$D$84:$D$99,0))*INDEX(EF!$H$100:$H$115,MATCH(Emissions!$D70,EF!$D$100:$D$115,0))*INDEX(EF!$H$132:$H$147,MATCH(Emissions!$D70,EF!$D$132:$D$147,0))*kgtoGg</f>
        <v>6.9939386853695204E-2</v>
      </c>
      <c r="AG70" s="22">
        <f>INDEX('Activity data'!AG$24:AG$39,MATCH(Emissions!$D70,'Activity data'!$D$24:$D$39,0))*INDEX(EF!$H$84:$H$99,MATCH(Emissions!$D70,EF!$D$84:$D$99,0))*INDEX(EF!$H$100:$H$115,MATCH(Emissions!$D70,EF!$D$100:$D$115,0))*INDEX(EF!$H$132:$H$147,MATCH(Emissions!$D70,EF!$D$132:$D$147,0))*kgtoGg</f>
        <v>6.9909517038206595E-2</v>
      </c>
      <c r="AH70" s="22">
        <f>INDEX('Activity data'!AH$24:AH$39,MATCH(Emissions!$D70,'Activity data'!$D$24:$D$39,0))*INDEX(EF!$H$84:$H$99,MATCH(Emissions!$D70,EF!$D$84:$D$99,0))*INDEX(EF!$H$100:$H$115,MATCH(Emissions!$D70,EF!$D$100:$D$115,0))*INDEX(EF!$H$132:$H$147,MATCH(Emissions!$D70,EF!$D$132:$D$147,0))*kgtoGg</f>
        <v>6.9879647222718E-2</v>
      </c>
      <c r="AI70" s="22">
        <f>INDEX('Activity data'!AI$24:AI$39,MATCH(Emissions!$D70,'Activity data'!$D$24:$D$39,0))*INDEX(EF!$H$84:$H$99,MATCH(Emissions!$D70,EF!$D$84:$D$99,0))*INDEX(EF!$H$100:$H$115,MATCH(Emissions!$D70,EF!$D$100:$D$115,0))*INDEX(EF!$H$132:$H$147,MATCH(Emissions!$D70,EF!$D$132:$D$147,0))*kgtoGg</f>
        <v>6.9849777407229377E-2</v>
      </c>
      <c r="AJ70" s="22">
        <f>INDEX('Activity data'!AJ$24:AJ$39,MATCH(Emissions!$D70,'Activity data'!$D$24:$D$39,0))*INDEX(EF!$H$84:$H$99,MATCH(Emissions!$D70,EF!$D$84:$D$99,0))*INDEX(EF!$H$100:$H$115,MATCH(Emissions!$D70,EF!$D$100:$D$115,0))*INDEX(EF!$H$132:$H$147,MATCH(Emissions!$D70,EF!$D$132:$D$147,0))*kgtoGg</f>
        <v>6.9819907591740768E-2</v>
      </c>
      <c r="AK70" s="22">
        <f>INDEX('Activity data'!AK$24:AK$39,MATCH(Emissions!$D70,'Activity data'!$D$24:$D$39,0))*INDEX(EF!$H$84:$H$99,MATCH(Emissions!$D70,EF!$D$84:$D$99,0))*INDEX(EF!$H$100:$H$115,MATCH(Emissions!$D70,EF!$D$100:$D$115,0))*INDEX(EF!$H$132:$H$147,MATCH(Emissions!$D70,EF!$D$132:$D$147,0))*kgtoGg</f>
        <v>6.9790037776252159E-2</v>
      </c>
      <c r="AL70" s="22">
        <f>INDEX('Activity data'!AL$24:AL$39,MATCH(Emissions!$D70,'Activity data'!$D$24:$D$39,0))*INDEX(EF!$H$84:$H$99,MATCH(Emissions!$D70,EF!$D$84:$D$99,0))*INDEX(EF!$H$100:$H$115,MATCH(Emissions!$D70,EF!$D$100:$D$115,0))*INDEX(EF!$H$132:$H$147,MATCH(Emissions!$D70,EF!$D$132:$D$147,0))*kgtoGg</f>
        <v>6.9760167960763578E-2</v>
      </c>
      <c r="AM70" s="22">
        <f>INDEX('Activity data'!AM$24:AM$39,MATCH(Emissions!$D70,'Activity data'!$D$24:$D$39,0))*INDEX(EF!$H$84:$H$99,MATCH(Emissions!$D70,EF!$D$84:$D$99,0))*INDEX(EF!$H$100:$H$115,MATCH(Emissions!$D70,EF!$D$100:$D$115,0))*INDEX(EF!$H$132:$H$147,MATCH(Emissions!$D70,EF!$D$132:$D$147,0))*kgtoGg</f>
        <v>6.9730298145274969E-2</v>
      </c>
      <c r="AN70" s="22">
        <f>INDEX('Activity data'!AN$24:AN$39,MATCH(Emissions!$D70,'Activity data'!$D$24:$D$39,0))*INDEX(EF!$H$84:$H$99,MATCH(Emissions!$D70,EF!$D$84:$D$99,0))*INDEX(EF!$H$100:$H$115,MATCH(Emissions!$D70,EF!$D$100:$D$115,0))*INDEX(EF!$H$132:$H$147,MATCH(Emissions!$D70,EF!$D$132:$D$147,0))*kgtoGg</f>
        <v>6.9700428329786346E-2</v>
      </c>
      <c r="AO70" s="22">
        <f>INDEX('Activity data'!AO$24:AO$39,MATCH(Emissions!$D70,'Activity data'!$D$24:$D$39,0))*INDEX(EF!$H$84:$H$99,MATCH(Emissions!$D70,EF!$D$84:$D$99,0))*INDEX(EF!$H$100:$H$115,MATCH(Emissions!$D70,EF!$D$100:$D$115,0))*INDEX(EF!$H$132:$H$147,MATCH(Emissions!$D70,EF!$D$132:$D$147,0))*kgtoGg</f>
        <v>6.9670558514297751E-2</v>
      </c>
      <c r="AP70" s="22">
        <f>INDEX('Activity data'!AP$24:AP$39,MATCH(Emissions!$D70,'Activity data'!$D$24:$D$39,0))*INDEX(EF!$H$84:$H$99,MATCH(Emissions!$D70,EF!$D$84:$D$99,0))*INDEX(EF!$H$100:$H$115,MATCH(Emissions!$D70,EF!$D$100:$D$115,0))*INDEX(EF!$H$132:$H$147,MATCH(Emissions!$D70,EF!$D$132:$D$147,0))*kgtoGg</f>
        <v>6.9640688698809156E-2</v>
      </c>
      <c r="AQ70" s="22">
        <f>INDEX('Activity data'!AQ$24:AQ$39,MATCH(Emissions!$D70,'Activity data'!$D$24:$D$39,0))*INDEX(EF!$H$84:$H$99,MATCH(Emissions!$D70,EF!$D$84:$D$99,0))*INDEX(EF!$H$100:$H$115,MATCH(Emissions!$D70,EF!$D$100:$D$115,0))*INDEX(EF!$H$132:$H$147,MATCH(Emissions!$D70,EF!$D$132:$D$147,0))*kgtoGg</f>
        <v>6.9610818883320533E-2</v>
      </c>
      <c r="AR70" s="22">
        <f>INDEX('Activity data'!AR$24:AR$39,MATCH(Emissions!$D70,'Activity data'!$D$24:$D$39,0))*INDEX(EF!$H$84:$H$99,MATCH(Emissions!$D70,EF!$D$84:$D$99,0))*INDEX(EF!$H$100:$H$115,MATCH(Emissions!$D70,EF!$D$100:$D$115,0))*INDEX(EF!$H$132:$H$147,MATCH(Emissions!$D70,EF!$D$132:$D$147,0))*kgtoGg</f>
        <v>6.9580949067831938E-2</v>
      </c>
      <c r="AS70" s="22">
        <f>INDEX('Activity data'!AS$24:AS$39,MATCH(Emissions!$D70,'Activity data'!$D$24:$D$39,0))*INDEX(EF!$H$84:$H$99,MATCH(Emissions!$D70,EF!$D$84:$D$99,0))*INDEX(EF!$H$100:$H$115,MATCH(Emissions!$D70,EF!$D$100:$D$115,0))*INDEX(EF!$H$132:$H$147,MATCH(Emissions!$D70,EF!$D$132:$D$147,0))*kgtoGg</f>
        <v>6.9551079252343315E-2</v>
      </c>
      <c r="AT70" s="22">
        <f>INDEX('Activity data'!AT$24:AT$39,MATCH(Emissions!$D70,'Activity data'!$D$24:$D$39,0))*INDEX(EF!$H$84:$H$99,MATCH(Emissions!$D70,EF!$D$84:$D$99,0))*INDEX(EF!$H$100:$H$115,MATCH(Emissions!$D70,EF!$D$100:$D$115,0))*INDEX(EF!$H$132:$H$147,MATCH(Emissions!$D70,EF!$D$132:$D$147,0))*kgtoGg</f>
        <v>6.9521209436854706E-2</v>
      </c>
      <c r="AU70" s="22">
        <f>INDEX('Activity data'!AU$24:AU$39,MATCH(Emissions!$D70,'Activity data'!$D$24:$D$39,0))*INDEX(EF!$H$84:$H$99,MATCH(Emissions!$D70,EF!$D$84:$D$99,0))*INDEX(EF!$H$100:$H$115,MATCH(Emissions!$D70,EF!$D$100:$D$115,0))*INDEX(EF!$H$132:$H$147,MATCH(Emissions!$D70,EF!$D$132:$D$147,0))*kgtoGg</f>
        <v>6.9491339621366111E-2</v>
      </c>
      <c r="AV70" s="22">
        <f>INDEX('Activity data'!AV$24:AV$39,MATCH(Emissions!$D70,'Activity data'!$D$24:$D$39,0))*INDEX(EF!$H$84:$H$99,MATCH(Emissions!$D70,EF!$D$84:$D$99,0))*INDEX(EF!$H$100:$H$115,MATCH(Emissions!$D70,EF!$D$100:$D$115,0))*INDEX(EF!$H$132:$H$147,MATCH(Emissions!$D70,EF!$D$132:$D$147,0))*kgtoGg</f>
        <v>6.9461469805877502E-2</v>
      </c>
      <c r="AW70" s="22">
        <f>INDEX('Activity data'!AW$24:AW$39,MATCH(Emissions!$D70,'Activity data'!$D$24:$D$39,0))*INDEX(EF!$H$84:$H$99,MATCH(Emissions!$D70,EF!$D$84:$D$99,0))*INDEX(EF!$H$100:$H$115,MATCH(Emissions!$D70,EF!$D$100:$D$115,0))*INDEX(EF!$H$132:$H$147,MATCH(Emissions!$D70,EF!$D$132:$D$147,0))*kgtoGg</f>
        <v>6.9431599990388893E-2</v>
      </c>
      <c r="AX70" s="22">
        <f>INDEX('Activity data'!AX$24:AX$39,MATCH(Emissions!$D70,'Activity data'!$D$24:$D$39,0))*INDEX(EF!$H$84:$H$99,MATCH(Emissions!$D70,EF!$D$84:$D$99,0))*INDEX(EF!$H$100:$H$115,MATCH(Emissions!$D70,EF!$D$100:$D$115,0))*INDEX(EF!$H$132:$H$147,MATCH(Emissions!$D70,EF!$D$132:$D$147,0))*kgtoGg</f>
        <v>6.9401730174900297E-2</v>
      </c>
      <c r="AY70" s="22">
        <f>INDEX('Activity data'!AY$24:AY$39,MATCH(Emissions!$D70,'Activity data'!$D$24:$D$39,0))*INDEX(EF!$H$84:$H$99,MATCH(Emissions!$D70,EF!$D$84:$D$99,0))*INDEX(EF!$H$100:$H$115,MATCH(Emissions!$D70,EF!$D$100:$D$115,0))*INDEX(EF!$H$132:$H$147,MATCH(Emissions!$D70,EF!$D$132:$D$147,0))*kgtoGg</f>
        <v>6.9371860359411688E-2</v>
      </c>
      <c r="AZ70" s="22">
        <f>INDEX('Activity data'!AZ$24:AZ$39,MATCH(Emissions!$D70,'Activity data'!$D$24:$D$39,0))*INDEX(EF!$H$84:$H$99,MATCH(Emissions!$D70,EF!$D$84:$D$99,0))*INDEX(EF!$H$100:$H$115,MATCH(Emissions!$D70,EF!$D$100:$D$115,0))*INDEX(EF!$H$132:$H$147,MATCH(Emissions!$D70,EF!$D$132:$D$147,0))*kgtoGg</f>
        <v>6.9341990543923093E-2</v>
      </c>
      <c r="BA70" s="22">
        <f>INDEX('Activity data'!BA$24:BA$39,MATCH(Emissions!$D70,'Activity data'!$D$24:$D$39,0))*INDEX(EF!$H$84:$H$99,MATCH(Emissions!$D70,EF!$D$84:$D$99,0))*INDEX(EF!$H$100:$H$115,MATCH(Emissions!$D70,EF!$D$100:$D$115,0))*INDEX(EF!$H$132:$H$147,MATCH(Emissions!$D70,EF!$D$132:$D$147,0))*kgtoGg</f>
        <v>6.931212072843447E-2</v>
      </c>
      <c r="BB70" s="22">
        <f>INDEX('Activity data'!BB$24:BB$39,MATCH(Emissions!$D70,'Activity data'!$D$24:$D$39,0))*INDEX(EF!$H$84:$H$99,MATCH(Emissions!$D70,EF!$D$84:$D$99,0))*INDEX(EF!$H$100:$H$115,MATCH(Emissions!$D70,EF!$D$100:$D$115,0))*INDEX(EF!$H$132:$H$147,MATCH(Emissions!$D70,EF!$D$132:$D$147,0))*kgtoGg</f>
        <v>6.9282250912945875E-2</v>
      </c>
      <c r="BC70" s="22">
        <f>INDEX('Activity data'!BC$24:BC$39,MATCH(Emissions!$D70,'Activity data'!$D$24:$D$39,0))*INDEX(EF!$H$84:$H$99,MATCH(Emissions!$D70,EF!$D$84:$D$99,0))*INDEX(EF!$H$100:$H$115,MATCH(Emissions!$D70,EF!$D$100:$D$115,0))*INDEX(EF!$H$132:$H$147,MATCH(Emissions!$D70,EF!$D$132:$D$147,0))*kgtoGg</f>
        <v>6.9252381097457266E-2</v>
      </c>
      <c r="BD70" s="22">
        <f>INDEX('Activity data'!BD$24:BD$39,MATCH(Emissions!$D70,'Activity data'!$D$24:$D$39,0))*INDEX(EF!$H$84:$H$99,MATCH(Emissions!$D70,EF!$D$84:$D$99,0))*INDEX(EF!$H$100:$H$115,MATCH(Emissions!$D70,EF!$D$100:$D$115,0))*INDEX(EF!$H$132:$H$147,MATCH(Emissions!$D70,EF!$D$132:$D$147,0))*kgtoGg</f>
        <v>6.9222511281968643E-2</v>
      </c>
      <c r="BE70" s="22">
        <f>INDEX('Activity data'!BE$24:BE$39,MATCH(Emissions!$D70,'Activity data'!$D$24:$D$39,0))*INDEX(EF!$H$84:$H$99,MATCH(Emissions!$D70,EF!$D$84:$D$99,0))*INDEX(EF!$H$100:$H$115,MATCH(Emissions!$D70,EF!$D$100:$D$115,0))*INDEX(EF!$H$132:$H$147,MATCH(Emissions!$D70,EF!$D$132:$D$147,0))*kgtoGg</f>
        <v>6.9192641466480048E-2</v>
      </c>
      <c r="BF70" s="22">
        <f>INDEX('Activity data'!BF$24:BF$39,MATCH(Emissions!$D70,'Activity data'!$D$24:$D$39,0))*INDEX(EF!$H$84:$H$99,MATCH(Emissions!$D70,EF!$D$84:$D$99,0))*INDEX(EF!$H$100:$H$115,MATCH(Emissions!$D70,EF!$D$100:$D$115,0))*INDEX(EF!$H$132:$H$147,MATCH(Emissions!$D70,EF!$D$132:$D$147,0))*kgtoGg</f>
        <v>6.9162771650991453E-2</v>
      </c>
      <c r="BG70" s="22">
        <f>INDEX('Activity data'!BG$24:BG$39,MATCH(Emissions!$D70,'Activity data'!$D$24:$D$39,0))*INDEX(EF!$H$84:$H$99,MATCH(Emissions!$D70,EF!$D$84:$D$99,0))*INDEX(EF!$H$100:$H$115,MATCH(Emissions!$D70,EF!$D$100:$D$115,0))*INDEX(EF!$H$132:$H$147,MATCH(Emissions!$D70,EF!$D$132:$D$147,0))*kgtoGg</f>
        <v>6.913290183550283E-2</v>
      </c>
      <c r="BH70" s="22">
        <f>INDEX('Activity data'!BH$24:BH$39,MATCH(Emissions!$D70,'Activity data'!$D$24:$D$39,0))*INDEX(EF!$H$84:$H$99,MATCH(Emissions!$D70,EF!$D$84:$D$99,0))*INDEX(EF!$H$100:$H$115,MATCH(Emissions!$D70,EF!$D$100:$D$115,0))*INDEX(EF!$H$132:$H$147,MATCH(Emissions!$D70,EF!$D$132:$D$147,0))*kgtoGg</f>
        <v>6.9103032020014235E-2</v>
      </c>
      <c r="BI70" s="22">
        <f>INDEX('Activity data'!BI$24:BI$39,MATCH(Emissions!$D70,'Activity data'!$D$24:$D$39,0))*INDEX(EF!$H$84:$H$99,MATCH(Emissions!$D70,EF!$D$84:$D$99,0))*INDEX(EF!$H$100:$H$115,MATCH(Emissions!$D70,EF!$D$100:$D$115,0))*INDEX(EF!$H$132:$H$147,MATCH(Emissions!$D70,EF!$D$132:$D$147,0))*kgtoGg</f>
        <v>6.9073162204525626E-2</v>
      </c>
      <c r="BJ70" s="22">
        <f>INDEX('Activity data'!BJ$24:BJ$39,MATCH(Emissions!$D70,'Activity data'!$D$24:$D$39,0))*INDEX(EF!$H$84:$H$99,MATCH(Emissions!$D70,EF!$D$84:$D$99,0))*INDEX(EF!$H$100:$H$115,MATCH(Emissions!$D70,EF!$D$100:$D$115,0))*INDEX(EF!$H$132:$H$147,MATCH(Emissions!$D70,EF!$D$132:$D$147,0))*kgtoGg</f>
        <v>6.9043292389037031E-2</v>
      </c>
      <c r="BK70" s="22">
        <f>INDEX('Activity data'!BK$24:BK$39,MATCH(Emissions!$D70,'Activity data'!$D$24:$D$39,0))*INDEX(EF!$H$84:$H$99,MATCH(Emissions!$D70,EF!$D$84:$D$99,0))*INDEX(EF!$H$100:$H$115,MATCH(Emissions!$D70,EF!$D$100:$D$115,0))*INDEX(EF!$H$132:$H$147,MATCH(Emissions!$D70,EF!$D$132:$D$147,0))*kgtoGg</f>
        <v>6.9013422573548422E-2</v>
      </c>
      <c r="BL70" s="22">
        <f>INDEX('Activity data'!BL$24:BL$39,MATCH(Emissions!$D70,'Activity data'!$D$24:$D$39,0))*INDEX(EF!$H$84:$H$99,MATCH(Emissions!$D70,EF!$D$84:$D$99,0))*INDEX(EF!$H$100:$H$115,MATCH(Emissions!$D70,EF!$D$100:$D$115,0))*INDEX(EF!$H$132:$H$147,MATCH(Emissions!$D70,EF!$D$132:$D$147,0))*kgtoGg</f>
        <v>6.8983552758059813E-2</v>
      </c>
      <c r="BM70" s="22">
        <f>INDEX('Activity data'!BM$24:BM$39,MATCH(Emissions!$D70,'Activity data'!$D$24:$D$39,0))*INDEX(EF!$H$84:$H$99,MATCH(Emissions!$D70,EF!$D$84:$D$99,0))*INDEX(EF!$H$100:$H$115,MATCH(Emissions!$D70,EF!$D$100:$D$115,0))*INDEX(EF!$H$132:$H$147,MATCH(Emissions!$D70,EF!$D$132:$D$147,0))*kgtoGg</f>
        <v>6.8953682942571204E-2</v>
      </c>
      <c r="BN70" s="22">
        <f>INDEX('Activity data'!BN$24:BN$39,MATCH(Emissions!$D70,'Activity data'!$D$24:$D$39,0))*INDEX(EF!$H$84:$H$99,MATCH(Emissions!$D70,EF!$D$84:$D$99,0))*INDEX(EF!$H$100:$H$115,MATCH(Emissions!$D70,EF!$D$100:$D$115,0))*INDEX(EF!$H$132:$H$147,MATCH(Emissions!$D70,EF!$D$132:$D$147,0))*kgtoGg</f>
        <v>6.8923813127082581E-2</v>
      </c>
      <c r="BO70" s="22">
        <f>INDEX('Activity data'!BO$24:BO$39,MATCH(Emissions!$D70,'Activity data'!$D$24:$D$39,0))*INDEX(EF!$H$84:$H$99,MATCH(Emissions!$D70,EF!$D$84:$D$99,0))*INDEX(EF!$H$100:$H$115,MATCH(Emissions!$D70,EF!$D$100:$D$115,0))*INDEX(EF!$H$132:$H$147,MATCH(Emissions!$D70,EF!$D$132:$D$147,0))*kgtoGg</f>
        <v>6.8893943311593986E-2</v>
      </c>
      <c r="BP70" s="22">
        <f>INDEX('Activity data'!BP$24:BP$39,MATCH(Emissions!$D70,'Activity data'!$D$24:$D$39,0))*INDEX(EF!$H$84:$H$99,MATCH(Emissions!$D70,EF!$D$84:$D$99,0))*INDEX(EF!$H$100:$H$115,MATCH(Emissions!$D70,EF!$D$100:$D$115,0))*INDEX(EF!$H$132:$H$147,MATCH(Emissions!$D70,EF!$D$132:$D$147,0))*kgtoGg</f>
        <v>6.8864073496105391E-2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0.49279385642925139</v>
      </c>
      <c r="AL72" s="22">
        <f>INDEX('Activity data'!AL$24:AL$39,MATCH(Emissions!$D72,'Activity data'!$D$24:$D$39,0))*INDEX(EF!$H$84:$H$99,MATCH(Emissions!$D72,EF!$D$84:$D$99,0))*INDEX(EF!$H$100:$H$115,MATCH(Emissions!$D72,EF!$D$100:$D$115,0))*INDEX(EF!$H$132:$H$147,MATCH(Emissions!$D72,EF!$D$132:$D$147,0))*kgtoGg</f>
        <v>0.48933524822504815</v>
      </c>
      <c r="AM72" s="22">
        <f>INDEX('Activity data'!AM$24:AM$39,MATCH(Emissions!$D72,'Activity data'!$D$24:$D$39,0))*INDEX(EF!$H$84:$H$99,MATCH(Emissions!$D72,EF!$D$84:$D$99,0))*INDEX(EF!$H$100:$H$115,MATCH(Emissions!$D72,EF!$D$100:$D$115,0))*INDEX(EF!$H$132:$H$147,MATCH(Emissions!$D72,EF!$D$132:$D$147,0))*kgtoGg</f>
        <v>0.48587664002084496</v>
      </c>
      <c r="AN72" s="22">
        <f>INDEX('Activity data'!AN$24:AN$39,MATCH(Emissions!$D72,'Activity data'!$D$24:$D$39,0))*INDEX(EF!$H$84:$H$99,MATCH(Emissions!$D72,EF!$D$84:$D$99,0))*INDEX(EF!$H$100:$H$115,MATCH(Emissions!$D72,EF!$D$100:$D$115,0))*INDEX(EF!$H$132:$H$147,MATCH(Emissions!$D72,EF!$D$132:$D$147,0))*kgtoGg</f>
        <v>0.48241803181664178</v>
      </c>
      <c r="AO72" s="22">
        <f>INDEX('Activity data'!AO$24:AO$39,MATCH(Emissions!$D72,'Activity data'!$D$24:$D$39,0))*INDEX(EF!$H$84:$H$99,MATCH(Emissions!$D72,EF!$D$84:$D$99,0))*INDEX(EF!$H$100:$H$115,MATCH(Emissions!$D72,EF!$D$100:$D$115,0))*INDEX(EF!$H$132:$H$147,MATCH(Emissions!$D72,EF!$D$132:$D$147,0))*kgtoGg</f>
        <v>0.47895942361243865</v>
      </c>
      <c r="AP72" s="22">
        <f>INDEX('Activity data'!AP$24:AP$39,MATCH(Emissions!$D72,'Activity data'!$D$24:$D$39,0))*INDEX(EF!$H$84:$H$99,MATCH(Emissions!$D72,EF!$D$84:$D$99,0))*INDEX(EF!$H$100:$H$115,MATCH(Emissions!$D72,EF!$D$100:$D$115,0))*INDEX(EF!$H$132:$H$147,MATCH(Emissions!$D72,EF!$D$132:$D$147,0))*kgtoGg</f>
        <v>0.47550081540823552</v>
      </c>
      <c r="AQ72" s="22">
        <f>INDEX('Activity data'!AQ$24:AQ$39,MATCH(Emissions!$D72,'Activity data'!$D$24:$D$39,0))*INDEX(EF!$H$84:$H$99,MATCH(Emissions!$D72,EF!$D$84:$D$99,0))*INDEX(EF!$H$100:$H$115,MATCH(Emissions!$D72,EF!$D$100:$D$115,0))*INDEX(EF!$H$132:$H$147,MATCH(Emissions!$D72,EF!$D$132:$D$147,0))*kgtoGg</f>
        <v>0.47204220720403234</v>
      </c>
      <c r="AR72" s="22">
        <f>INDEX('Activity data'!AR$24:AR$39,MATCH(Emissions!$D72,'Activity data'!$D$24:$D$39,0))*INDEX(EF!$H$84:$H$99,MATCH(Emissions!$D72,EF!$D$84:$D$99,0))*INDEX(EF!$H$100:$H$115,MATCH(Emissions!$D72,EF!$D$100:$D$115,0))*INDEX(EF!$H$132:$H$147,MATCH(Emissions!$D72,EF!$D$132:$D$147,0))*kgtoGg</f>
        <v>0.46858359899982904</v>
      </c>
      <c r="AS72" s="22">
        <f>INDEX('Activity data'!AS$24:AS$39,MATCH(Emissions!$D72,'Activity data'!$D$24:$D$39,0))*INDEX(EF!$H$84:$H$99,MATCH(Emissions!$D72,EF!$D$84:$D$99,0))*INDEX(EF!$H$100:$H$115,MATCH(Emissions!$D72,EF!$D$100:$D$115,0))*INDEX(EF!$H$132:$H$147,MATCH(Emissions!$D72,EF!$D$132:$D$147,0))*kgtoGg</f>
        <v>0.46512499079562586</v>
      </c>
      <c r="AT72" s="22">
        <f>INDEX('Activity data'!AT$24:AT$39,MATCH(Emissions!$D72,'Activity data'!$D$24:$D$39,0))*INDEX(EF!$H$84:$H$99,MATCH(Emissions!$D72,EF!$D$84:$D$99,0))*INDEX(EF!$H$100:$H$115,MATCH(Emissions!$D72,EF!$D$100:$D$115,0))*INDEX(EF!$H$132:$H$147,MATCH(Emissions!$D72,EF!$D$132:$D$147,0))*kgtoGg</f>
        <v>0.46166638259142267</v>
      </c>
      <c r="AU72" s="22">
        <f>INDEX('Activity data'!AU$24:AU$39,MATCH(Emissions!$D72,'Activity data'!$D$24:$D$39,0))*INDEX(EF!$H$84:$H$99,MATCH(Emissions!$D72,EF!$D$84:$D$99,0))*INDEX(EF!$H$100:$H$115,MATCH(Emissions!$D72,EF!$D$100:$D$115,0))*INDEX(EF!$H$132:$H$147,MATCH(Emissions!$D72,EF!$D$132:$D$147,0))*kgtoGg</f>
        <v>0.45820777438721955</v>
      </c>
      <c r="AV72" s="22">
        <f>INDEX('Activity data'!AV$24:AV$39,MATCH(Emissions!$D72,'Activity data'!$D$24:$D$39,0))*INDEX(EF!$H$84:$H$99,MATCH(Emissions!$D72,EF!$D$84:$D$99,0))*INDEX(EF!$H$100:$H$115,MATCH(Emissions!$D72,EF!$D$100:$D$115,0))*INDEX(EF!$H$132:$H$147,MATCH(Emissions!$D72,EF!$D$132:$D$147,0))*kgtoGg</f>
        <v>0.45474916618301631</v>
      </c>
      <c r="AW72" s="22">
        <f>INDEX('Activity data'!AW$24:AW$39,MATCH(Emissions!$D72,'Activity data'!$D$24:$D$39,0))*INDEX(EF!$H$84:$H$99,MATCH(Emissions!$D72,EF!$D$84:$D$99,0))*INDEX(EF!$H$100:$H$115,MATCH(Emissions!$D72,EF!$D$100:$D$115,0))*INDEX(EF!$H$132:$H$147,MATCH(Emissions!$D72,EF!$D$132:$D$147,0))*kgtoGg</f>
        <v>0.45129055797881312</v>
      </c>
      <c r="AX72" s="22">
        <f>INDEX('Activity data'!AX$24:AX$39,MATCH(Emissions!$D72,'Activity data'!$D$24:$D$39,0))*INDEX(EF!$H$84:$H$99,MATCH(Emissions!$D72,EF!$D$84:$D$99,0))*INDEX(EF!$H$100:$H$115,MATCH(Emissions!$D72,EF!$D$100:$D$115,0))*INDEX(EF!$H$132:$H$147,MATCH(Emissions!$D72,EF!$D$132:$D$147,0))*kgtoGg</f>
        <v>0.44783194977460994</v>
      </c>
      <c r="AY72" s="22">
        <f>INDEX('Activity data'!AY$24:AY$39,MATCH(Emissions!$D72,'Activity data'!$D$24:$D$39,0))*INDEX(EF!$H$84:$H$99,MATCH(Emissions!$D72,EF!$D$84:$D$99,0))*INDEX(EF!$H$100:$H$115,MATCH(Emissions!$D72,EF!$D$100:$D$115,0))*INDEX(EF!$H$132:$H$147,MATCH(Emissions!$D72,EF!$D$132:$D$147,0))*kgtoGg</f>
        <v>0.44437334157040664</v>
      </c>
      <c r="AZ72" s="22">
        <f>INDEX('Activity data'!AZ$24:AZ$39,MATCH(Emissions!$D72,'Activity data'!$D$24:$D$39,0))*INDEX(EF!$H$84:$H$99,MATCH(Emissions!$D72,EF!$D$84:$D$99,0))*INDEX(EF!$H$100:$H$115,MATCH(Emissions!$D72,EF!$D$100:$D$115,0))*INDEX(EF!$H$132:$H$147,MATCH(Emissions!$D72,EF!$D$132:$D$147,0))*kgtoGg</f>
        <v>0.44091473336620357</v>
      </c>
      <c r="BA72" s="22">
        <f>INDEX('Activity data'!BA$24:BA$39,MATCH(Emissions!$D72,'Activity data'!$D$24:$D$39,0))*INDEX(EF!$H$84:$H$99,MATCH(Emissions!$D72,EF!$D$84:$D$99,0))*INDEX(EF!$H$100:$H$115,MATCH(Emissions!$D72,EF!$D$100:$D$115,0))*INDEX(EF!$H$132:$H$147,MATCH(Emissions!$D72,EF!$D$132:$D$147,0))*kgtoGg</f>
        <v>0.43745612516200039</v>
      </c>
      <c r="BB72" s="22">
        <f>INDEX('Activity data'!BB$24:BB$39,MATCH(Emissions!$D72,'Activity data'!$D$24:$D$39,0))*INDEX(EF!$H$84:$H$99,MATCH(Emissions!$D72,EF!$D$84:$D$99,0))*INDEX(EF!$H$100:$H$115,MATCH(Emissions!$D72,EF!$D$100:$D$115,0))*INDEX(EF!$H$132:$H$147,MATCH(Emissions!$D72,EF!$D$132:$D$147,0))*kgtoGg</f>
        <v>0.4339975169577972</v>
      </c>
      <c r="BC72" s="22">
        <f>INDEX('Activity data'!BC$24:BC$39,MATCH(Emissions!$D72,'Activity data'!$D$24:$D$39,0))*INDEX(EF!$H$84:$H$99,MATCH(Emissions!$D72,EF!$D$84:$D$99,0))*INDEX(EF!$H$100:$H$115,MATCH(Emissions!$D72,EF!$D$100:$D$115,0))*INDEX(EF!$H$132:$H$147,MATCH(Emissions!$D72,EF!$D$132:$D$147,0))*kgtoGg</f>
        <v>0.43053890875359402</v>
      </c>
      <c r="BD72" s="22">
        <f>INDEX('Activity data'!BD$24:BD$39,MATCH(Emissions!$D72,'Activity data'!$D$24:$D$39,0))*INDEX(EF!$H$84:$H$99,MATCH(Emissions!$D72,EF!$D$84:$D$99,0))*INDEX(EF!$H$100:$H$115,MATCH(Emissions!$D72,EF!$D$100:$D$115,0))*INDEX(EF!$H$132:$H$147,MATCH(Emissions!$D72,EF!$D$132:$D$147,0))*kgtoGg</f>
        <v>0.42708030054939083</v>
      </c>
      <c r="BE72" s="22">
        <f>INDEX('Activity data'!BE$24:BE$39,MATCH(Emissions!$D72,'Activity data'!$D$24:$D$39,0))*INDEX(EF!$H$84:$H$99,MATCH(Emissions!$D72,EF!$D$84:$D$99,0))*INDEX(EF!$H$100:$H$115,MATCH(Emissions!$D72,EF!$D$100:$D$115,0))*INDEX(EF!$H$132:$H$147,MATCH(Emissions!$D72,EF!$D$132:$D$147,0))*kgtoGg</f>
        <v>0.42362169234518765</v>
      </c>
      <c r="BF72" s="22">
        <f>INDEX('Activity data'!BF$24:BF$39,MATCH(Emissions!$D72,'Activity data'!$D$24:$D$39,0))*INDEX(EF!$H$84:$H$99,MATCH(Emissions!$D72,EF!$D$84:$D$99,0))*INDEX(EF!$H$100:$H$115,MATCH(Emissions!$D72,EF!$D$100:$D$115,0))*INDEX(EF!$H$132:$H$147,MATCH(Emissions!$D72,EF!$D$132:$D$147,0))*kgtoGg</f>
        <v>0.42016308414098436</v>
      </c>
      <c r="BG72" s="22">
        <f>INDEX('Activity data'!BG$24:BG$39,MATCH(Emissions!$D72,'Activity data'!$D$24:$D$39,0))*INDEX(EF!$H$84:$H$99,MATCH(Emissions!$D72,EF!$D$84:$D$99,0))*INDEX(EF!$H$100:$H$115,MATCH(Emissions!$D72,EF!$D$100:$D$115,0))*INDEX(EF!$H$132:$H$147,MATCH(Emissions!$D72,EF!$D$132:$D$147,0))*kgtoGg</f>
        <v>0.41670447593678112</v>
      </c>
      <c r="BH72" s="22">
        <f>INDEX('Activity data'!BH$24:BH$39,MATCH(Emissions!$D72,'Activity data'!$D$24:$D$39,0))*INDEX(EF!$H$84:$H$99,MATCH(Emissions!$D72,EF!$D$84:$D$99,0))*INDEX(EF!$H$100:$H$115,MATCH(Emissions!$D72,EF!$D$100:$D$115,0))*INDEX(EF!$H$132:$H$147,MATCH(Emissions!$D72,EF!$D$132:$D$147,0))*kgtoGg</f>
        <v>0.41324586773257804</v>
      </c>
      <c r="BI72" s="22">
        <f>INDEX('Activity data'!BI$24:BI$39,MATCH(Emissions!$D72,'Activity data'!$D$24:$D$39,0))*INDEX(EF!$H$84:$H$99,MATCH(Emissions!$D72,EF!$D$84:$D$99,0))*INDEX(EF!$H$100:$H$115,MATCH(Emissions!$D72,EF!$D$100:$D$115,0))*INDEX(EF!$H$132:$H$147,MATCH(Emissions!$D72,EF!$D$132:$D$147,0))*kgtoGg</f>
        <v>0.4097872595283748</v>
      </c>
      <c r="BJ72" s="22">
        <f>INDEX('Activity data'!BJ$24:BJ$39,MATCH(Emissions!$D72,'Activity data'!$D$24:$D$39,0))*INDEX(EF!$H$84:$H$99,MATCH(Emissions!$D72,EF!$D$84:$D$99,0))*INDEX(EF!$H$100:$H$115,MATCH(Emissions!$D72,EF!$D$100:$D$115,0))*INDEX(EF!$H$132:$H$147,MATCH(Emissions!$D72,EF!$D$132:$D$147,0))*kgtoGg</f>
        <v>0.40632865132417167</v>
      </c>
      <c r="BK72" s="22">
        <f>INDEX('Activity data'!BK$24:BK$39,MATCH(Emissions!$D72,'Activity data'!$D$24:$D$39,0))*INDEX(EF!$H$84:$H$99,MATCH(Emissions!$D72,EF!$D$84:$D$99,0))*INDEX(EF!$H$100:$H$115,MATCH(Emissions!$D72,EF!$D$100:$D$115,0))*INDEX(EF!$H$132:$H$147,MATCH(Emissions!$D72,EF!$D$132:$D$147,0))*kgtoGg</f>
        <v>0.40287004311996844</v>
      </c>
      <c r="BL72" s="22">
        <f>INDEX('Activity data'!BL$24:BL$39,MATCH(Emissions!$D72,'Activity data'!$D$24:$D$39,0))*INDEX(EF!$H$84:$H$99,MATCH(Emissions!$D72,EF!$D$84:$D$99,0))*INDEX(EF!$H$100:$H$115,MATCH(Emissions!$D72,EF!$D$100:$D$115,0))*INDEX(EF!$H$132:$H$147,MATCH(Emissions!$D72,EF!$D$132:$D$147,0))*kgtoGg</f>
        <v>0.39941143491576536</v>
      </c>
      <c r="BM72" s="22">
        <f>INDEX('Activity data'!BM$24:BM$39,MATCH(Emissions!$D72,'Activity data'!$D$24:$D$39,0))*INDEX(EF!$H$84:$H$99,MATCH(Emissions!$D72,EF!$D$84:$D$99,0))*INDEX(EF!$H$100:$H$115,MATCH(Emissions!$D72,EF!$D$100:$D$115,0))*INDEX(EF!$H$132:$H$147,MATCH(Emissions!$D72,EF!$D$132:$D$147,0))*kgtoGg</f>
        <v>0.39595282671156223</v>
      </c>
      <c r="BN72" s="22">
        <f>INDEX('Activity data'!BN$24:BN$39,MATCH(Emissions!$D72,'Activity data'!$D$24:$D$39,0))*INDEX(EF!$H$84:$H$99,MATCH(Emissions!$D72,EF!$D$84:$D$99,0))*INDEX(EF!$H$100:$H$115,MATCH(Emissions!$D72,EF!$D$100:$D$115,0))*INDEX(EF!$H$132:$H$147,MATCH(Emissions!$D72,EF!$D$132:$D$147,0))*kgtoGg</f>
        <v>0.3924942185073591</v>
      </c>
      <c r="BO72" s="22">
        <f>INDEX('Activity data'!BO$24:BO$39,MATCH(Emissions!$D72,'Activity data'!$D$24:$D$39,0))*INDEX(EF!$H$84:$H$99,MATCH(Emissions!$D72,EF!$D$84:$D$99,0))*INDEX(EF!$H$100:$H$115,MATCH(Emissions!$D72,EF!$D$100:$D$115,0))*INDEX(EF!$H$132:$H$147,MATCH(Emissions!$D72,EF!$D$132:$D$147,0))*kgtoGg</f>
        <v>0.38903561030315592</v>
      </c>
      <c r="BP72" s="22">
        <f>INDEX('Activity data'!BP$24:BP$39,MATCH(Emissions!$D72,'Activity data'!$D$24:$D$39,0))*INDEX(EF!$H$84:$H$99,MATCH(Emissions!$D72,EF!$D$84:$D$99,0))*INDEX(EF!$H$100:$H$115,MATCH(Emissions!$D72,EF!$D$100:$D$115,0))*INDEX(EF!$H$132:$H$147,MATCH(Emissions!$D72,EF!$D$132:$D$147,0))*kgtoGg</f>
        <v>0.38557700209895263</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1.7476396139750874</v>
      </c>
      <c r="AE79" s="22">
        <f>INDEX('Activity data'!AE$24:AE$39,MATCH(Emissions!$D79,'Activity data'!$D$24:$D$39,0))*INDEX(EF!$H$84:$H$99,MATCH(Emissions!$D79,EF!$D$84:$D$99,0))*INDEX(EF!$H$100:$H$115,MATCH(Emissions!$D79,EF!$D$100:$D$115,0))*INDEX(EF!$H$132:$H$147,MATCH(Emissions!$D79,EF!$D$132:$D$147,0))*kgtoGg</f>
        <v>1.7588516448488245</v>
      </c>
      <c r="AF79" s="22">
        <f>INDEX('Activity data'!AF$24:AF$39,MATCH(Emissions!$D79,'Activity data'!$D$24:$D$39,0))*INDEX(EF!$H$84:$H$99,MATCH(Emissions!$D79,EF!$D$84:$D$99,0))*INDEX(EF!$H$100:$H$115,MATCH(Emissions!$D79,EF!$D$100:$D$115,0))*INDEX(EF!$H$132:$H$147,MATCH(Emissions!$D79,EF!$D$132:$D$147,0))*kgtoGg</f>
        <v>1.7700636757225612</v>
      </c>
      <c r="AG79" s="22">
        <f>INDEX('Activity data'!AG$24:AG$39,MATCH(Emissions!$D79,'Activity data'!$D$24:$D$39,0))*INDEX(EF!$H$84:$H$99,MATCH(Emissions!$D79,EF!$D$84:$D$99,0))*INDEX(EF!$H$100:$H$115,MATCH(Emissions!$D79,EF!$D$100:$D$115,0))*INDEX(EF!$H$132:$H$147,MATCH(Emissions!$D79,EF!$D$132:$D$147,0))*kgtoGg</f>
        <v>1.7812757065962979</v>
      </c>
      <c r="AH79" s="22">
        <f>INDEX('Activity data'!AH$24:AH$39,MATCH(Emissions!$D79,'Activity data'!$D$24:$D$39,0))*INDEX(EF!$H$84:$H$99,MATCH(Emissions!$D79,EF!$D$84:$D$99,0))*INDEX(EF!$H$100:$H$115,MATCH(Emissions!$D79,EF!$D$100:$D$115,0))*INDEX(EF!$H$132:$H$147,MATCH(Emissions!$D79,EF!$D$132:$D$147,0))*kgtoGg</f>
        <v>1.7924877374700352</v>
      </c>
      <c r="AI79" s="22">
        <f>INDEX('Activity data'!AI$24:AI$39,MATCH(Emissions!$D79,'Activity data'!$D$24:$D$39,0))*INDEX(EF!$H$84:$H$99,MATCH(Emissions!$D79,EF!$D$84:$D$99,0))*INDEX(EF!$H$100:$H$115,MATCH(Emissions!$D79,EF!$D$100:$D$115,0))*INDEX(EF!$H$132:$H$147,MATCH(Emissions!$D79,EF!$D$132:$D$147,0))*kgtoGg</f>
        <v>1.8036997683437717</v>
      </c>
      <c r="AJ79" s="22">
        <f>INDEX('Activity data'!AJ$24:AJ$39,MATCH(Emissions!$D79,'Activity data'!$D$24:$D$39,0))*INDEX(EF!$H$84:$H$99,MATCH(Emissions!$D79,EF!$D$84:$D$99,0))*INDEX(EF!$H$100:$H$115,MATCH(Emissions!$D79,EF!$D$100:$D$115,0))*INDEX(EF!$H$132:$H$147,MATCH(Emissions!$D79,EF!$D$132:$D$147,0))*kgtoGg</f>
        <v>1.8149117992175088</v>
      </c>
      <c r="AK79" s="22">
        <f>INDEX('Activity data'!AK$24:AK$39,MATCH(Emissions!$D79,'Activity data'!$D$24:$D$39,0))*INDEX(EF!$H$84:$H$99,MATCH(Emissions!$D79,EF!$D$84:$D$99,0))*INDEX(EF!$H$100:$H$115,MATCH(Emissions!$D79,EF!$D$100:$D$115,0))*INDEX(EF!$H$132:$H$147,MATCH(Emissions!$D79,EF!$D$132:$D$147,0))*kgtoGg</f>
        <v>1.8337408160133097</v>
      </c>
      <c r="AL79" s="22">
        <f>INDEX('Activity data'!AL$24:AL$39,MATCH(Emissions!$D79,'Activity data'!$D$24:$D$39,0))*INDEX(EF!$H$84:$H$99,MATCH(Emissions!$D79,EF!$D$84:$D$99,0))*INDEX(EF!$H$100:$H$115,MATCH(Emissions!$D79,EF!$D$100:$D$115,0))*INDEX(EF!$H$132:$H$147,MATCH(Emissions!$D79,EF!$D$132:$D$147,0))*kgtoGg</f>
        <v>1.8525698328091103</v>
      </c>
      <c r="AM79" s="22">
        <f>INDEX('Activity data'!AM$24:AM$39,MATCH(Emissions!$D79,'Activity data'!$D$24:$D$39,0))*INDEX(EF!$H$84:$H$99,MATCH(Emissions!$D79,EF!$D$84:$D$99,0))*INDEX(EF!$H$100:$H$115,MATCH(Emissions!$D79,EF!$D$100:$D$115,0))*INDEX(EF!$H$132:$H$147,MATCH(Emissions!$D79,EF!$D$132:$D$147,0))*kgtoGg</f>
        <v>1.8713988496049114</v>
      </c>
      <c r="AN79" s="22">
        <f>INDEX('Activity data'!AN$24:AN$39,MATCH(Emissions!$D79,'Activity data'!$D$24:$D$39,0))*INDEX(EF!$H$84:$H$99,MATCH(Emissions!$D79,EF!$D$84:$D$99,0))*INDEX(EF!$H$100:$H$115,MATCH(Emissions!$D79,EF!$D$100:$D$115,0))*INDEX(EF!$H$132:$H$147,MATCH(Emissions!$D79,EF!$D$132:$D$147,0))*kgtoGg</f>
        <v>1.8902278664007113</v>
      </c>
      <c r="AO79" s="22">
        <f>INDEX('Activity data'!AO$24:AO$39,MATCH(Emissions!$D79,'Activity data'!$D$24:$D$39,0))*INDEX(EF!$H$84:$H$99,MATCH(Emissions!$D79,EF!$D$84:$D$99,0))*INDEX(EF!$H$100:$H$115,MATCH(Emissions!$D79,EF!$D$100:$D$115,0))*INDEX(EF!$H$132:$H$147,MATCH(Emissions!$D79,EF!$D$132:$D$147,0))*kgtoGg</f>
        <v>1.9090568831965125</v>
      </c>
      <c r="AP79" s="22">
        <f>INDEX('Activity data'!AP$24:AP$39,MATCH(Emissions!$D79,'Activity data'!$D$24:$D$39,0))*INDEX(EF!$H$84:$H$99,MATCH(Emissions!$D79,EF!$D$84:$D$99,0))*INDEX(EF!$H$100:$H$115,MATCH(Emissions!$D79,EF!$D$100:$D$115,0))*INDEX(EF!$H$132:$H$147,MATCH(Emissions!$D79,EF!$D$132:$D$147,0))*kgtoGg</f>
        <v>1.9278858999923132</v>
      </c>
      <c r="AQ79" s="22">
        <f>INDEX('Activity data'!AQ$24:AQ$39,MATCH(Emissions!$D79,'Activity data'!$D$24:$D$39,0))*INDEX(EF!$H$84:$H$99,MATCH(Emissions!$D79,EF!$D$84:$D$99,0))*INDEX(EF!$H$100:$H$115,MATCH(Emissions!$D79,EF!$D$100:$D$115,0))*INDEX(EF!$H$132:$H$147,MATCH(Emissions!$D79,EF!$D$132:$D$147,0))*kgtoGg</f>
        <v>1.9467149167881139</v>
      </c>
      <c r="AR79" s="22">
        <f>INDEX('Activity data'!AR$24:AR$39,MATCH(Emissions!$D79,'Activity data'!$D$24:$D$39,0))*INDEX(EF!$H$84:$H$99,MATCH(Emissions!$D79,EF!$D$84:$D$99,0))*INDEX(EF!$H$100:$H$115,MATCH(Emissions!$D79,EF!$D$100:$D$115,0))*INDEX(EF!$H$132:$H$147,MATCH(Emissions!$D79,EF!$D$132:$D$147,0))*kgtoGg</f>
        <v>1.9655439335839147</v>
      </c>
      <c r="AS79" s="22">
        <f>INDEX('Activity data'!AS$24:AS$39,MATCH(Emissions!$D79,'Activity data'!$D$24:$D$39,0))*INDEX(EF!$H$84:$H$99,MATCH(Emissions!$D79,EF!$D$84:$D$99,0))*INDEX(EF!$H$100:$H$115,MATCH(Emissions!$D79,EF!$D$100:$D$115,0))*INDEX(EF!$H$132:$H$147,MATCH(Emissions!$D79,EF!$D$132:$D$147,0))*kgtoGg</f>
        <v>1.9843729503797152</v>
      </c>
      <c r="AT79" s="22">
        <f>INDEX('Activity data'!AT$24:AT$39,MATCH(Emissions!$D79,'Activity data'!$D$24:$D$39,0))*INDEX(EF!$H$84:$H$99,MATCH(Emissions!$D79,EF!$D$84:$D$99,0))*INDEX(EF!$H$100:$H$115,MATCH(Emissions!$D79,EF!$D$100:$D$115,0))*INDEX(EF!$H$132:$H$147,MATCH(Emissions!$D79,EF!$D$132:$D$147,0))*kgtoGg</f>
        <v>2.0032019671755164</v>
      </c>
      <c r="AU79" s="22">
        <f>INDEX('Activity data'!AU$24:AU$39,MATCH(Emissions!$D79,'Activity data'!$D$24:$D$39,0))*INDEX(EF!$H$84:$H$99,MATCH(Emissions!$D79,EF!$D$84:$D$99,0))*INDEX(EF!$H$100:$H$115,MATCH(Emissions!$D79,EF!$D$100:$D$115,0))*INDEX(EF!$H$132:$H$147,MATCH(Emissions!$D79,EF!$D$132:$D$147,0))*kgtoGg</f>
        <v>2.0220309839713169</v>
      </c>
      <c r="AV79" s="22">
        <f>INDEX('Activity data'!AV$24:AV$39,MATCH(Emissions!$D79,'Activity data'!$D$24:$D$39,0))*INDEX(EF!$H$84:$H$99,MATCH(Emissions!$D79,EF!$D$84:$D$99,0))*INDEX(EF!$H$100:$H$115,MATCH(Emissions!$D79,EF!$D$100:$D$115,0))*INDEX(EF!$H$132:$H$147,MATCH(Emissions!$D79,EF!$D$132:$D$147,0))*kgtoGg</f>
        <v>2.0408600007671174</v>
      </c>
      <c r="AW79" s="22">
        <f>INDEX('Activity data'!AW$24:AW$39,MATCH(Emissions!$D79,'Activity data'!$D$24:$D$39,0))*INDEX(EF!$H$84:$H$99,MATCH(Emissions!$D79,EF!$D$84:$D$99,0))*INDEX(EF!$H$100:$H$115,MATCH(Emissions!$D79,EF!$D$100:$D$115,0))*INDEX(EF!$H$132:$H$147,MATCH(Emissions!$D79,EF!$D$132:$D$147,0))*kgtoGg</f>
        <v>2.0600101805096163</v>
      </c>
      <c r="AX79" s="22">
        <f>INDEX('Activity data'!AX$24:AX$39,MATCH(Emissions!$D79,'Activity data'!$D$24:$D$39,0))*INDEX(EF!$H$84:$H$99,MATCH(Emissions!$D79,EF!$D$84:$D$99,0))*INDEX(EF!$H$100:$H$115,MATCH(Emissions!$D79,EF!$D$100:$D$115,0))*INDEX(EF!$H$132:$H$147,MATCH(Emissions!$D79,EF!$D$132:$D$147,0))*kgtoGg</f>
        <v>2.0791603602521147</v>
      </c>
      <c r="AY79" s="22">
        <f>INDEX('Activity data'!AY$24:AY$39,MATCH(Emissions!$D79,'Activity data'!$D$24:$D$39,0))*INDEX(EF!$H$84:$H$99,MATCH(Emissions!$D79,EF!$D$84:$D$99,0))*INDEX(EF!$H$100:$H$115,MATCH(Emissions!$D79,EF!$D$100:$D$115,0))*INDEX(EF!$H$132:$H$147,MATCH(Emissions!$D79,EF!$D$132:$D$147,0))*kgtoGg</f>
        <v>2.0983105399946136</v>
      </c>
      <c r="AZ79" s="22">
        <f>INDEX('Activity data'!AZ$24:AZ$39,MATCH(Emissions!$D79,'Activity data'!$D$24:$D$39,0))*INDEX(EF!$H$84:$H$99,MATCH(Emissions!$D79,EF!$D$84:$D$99,0))*INDEX(EF!$H$100:$H$115,MATCH(Emissions!$D79,EF!$D$100:$D$115,0))*INDEX(EF!$H$132:$H$147,MATCH(Emissions!$D79,EF!$D$132:$D$147,0))*kgtoGg</f>
        <v>2.1174607197371125</v>
      </c>
      <c r="BA79" s="22">
        <f>INDEX('Activity data'!BA$24:BA$39,MATCH(Emissions!$D79,'Activity data'!$D$24:$D$39,0))*INDEX(EF!$H$84:$H$99,MATCH(Emissions!$D79,EF!$D$84:$D$99,0))*INDEX(EF!$H$100:$H$115,MATCH(Emissions!$D79,EF!$D$100:$D$115,0))*INDEX(EF!$H$132:$H$147,MATCH(Emissions!$D79,EF!$D$132:$D$147,0))*kgtoGg</f>
        <v>2.1366108994796109</v>
      </c>
      <c r="BB79" s="22">
        <f>INDEX('Activity data'!BB$24:BB$39,MATCH(Emissions!$D79,'Activity data'!$D$24:$D$39,0))*INDEX(EF!$H$84:$H$99,MATCH(Emissions!$D79,EF!$D$84:$D$99,0))*INDEX(EF!$H$100:$H$115,MATCH(Emissions!$D79,EF!$D$100:$D$115,0))*INDEX(EF!$H$132:$H$147,MATCH(Emissions!$D79,EF!$D$132:$D$147,0))*kgtoGg</f>
        <v>2.1557610792221098</v>
      </c>
      <c r="BC79" s="22">
        <f>INDEX('Activity data'!BC$24:BC$39,MATCH(Emissions!$D79,'Activity data'!$D$24:$D$39,0))*INDEX(EF!$H$84:$H$99,MATCH(Emissions!$D79,EF!$D$84:$D$99,0))*INDEX(EF!$H$100:$H$115,MATCH(Emissions!$D79,EF!$D$100:$D$115,0))*INDEX(EF!$H$132:$H$147,MATCH(Emissions!$D79,EF!$D$132:$D$147,0))*kgtoGg</f>
        <v>2.1749112589646082</v>
      </c>
      <c r="BD79" s="22">
        <f>INDEX('Activity data'!BD$24:BD$39,MATCH(Emissions!$D79,'Activity data'!$D$24:$D$39,0))*INDEX(EF!$H$84:$H$99,MATCH(Emissions!$D79,EF!$D$84:$D$99,0))*INDEX(EF!$H$100:$H$115,MATCH(Emissions!$D79,EF!$D$100:$D$115,0))*INDEX(EF!$H$132:$H$147,MATCH(Emissions!$D79,EF!$D$132:$D$147,0))*kgtoGg</f>
        <v>2.1940614387071071</v>
      </c>
      <c r="BE79" s="22">
        <f>INDEX('Activity data'!BE$24:BE$39,MATCH(Emissions!$D79,'Activity data'!$D$24:$D$39,0))*INDEX(EF!$H$84:$H$99,MATCH(Emissions!$D79,EF!$D$84:$D$99,0))*INDEX(EF!$H$100:$H$115,MATCH(Emissions!$D79,EF!$D$100:$D$115,0))*INDEX(EF!$H$132:$H$147,MATCH(Emissions!$D79,EF!$D$132:$D$147,0))*kgtoGg</f>
        <v>2.2132116184496056</v>
      </c>
      <c r="BF79" s="22">
        <f>INDEX('Activity data'!BF$24:BF$39,MATCH(Emissions!$D79,'Activity data'!$D$24:$D$39,0))*INDEX(EF!$H$84:$H$99,MATCH(Emissions!$D79,EF!$D$84:$D$99,0))*INDEX(EF!$H$100:$H$115,MATCH(Emissions!$D79,EF!$D$100:$D$115,0))*INDEX(EF!$H$132:$H$147,MATCH(Emissions!$D79,EF!$D$132:$D$147,0))*kgtoGg</f>
        <v>2.232361798192104</v>
      </c>
      <c r="BG79" s="22">
        <f>INDEX('Activity data'!BG$24:BG$39,MATCH(Emissions!$D79,'Activity data'!$D$24:$D$39,0))*INDEX(EF!$H$84:$H$99,MATCH(Emissions!$D79,EF!$D$84:$D$99,0))*INDEX(EF!$H$100:$H$115,MATCH(Emissions!$D79,EF!$D$100:$D$115,0))*INDEX(EF!$H$132:$H$147,MATCH(Emissions!$D79,EF!$D$132:$D$147,0))*kgtoGg</f>
        <v>2.2515119779346029</v>
      </c>
      <c r="BH79" s="22">
        <f>INDEX('Activity data'!BH$24:BH$39,MATCH(Emissions!$D79,'Activity data'!$D$24:$D$39,0))*INDEX(EF!$H$84:$H$99,MATCH(Emissions!$D79,EF!$D$84:$D$99,0))*INDEX(EF!$H$100:$H$115,MATCH(Emissions!$D79,EF!$D$100:$D$115,0))*INDEX(EF!$H$132:$H$147,MATCH(Emissions!$D79,EF!$D$132:$D$147,0))*kgtoGg</f>
        <v>2.2706621576771018</v>
      </c>
      <c r="BI79" s="22">
        <f>INDEX('Activity data'!BI$24:BI$39,MATCH(Emissions!$D79,'Activity data'!$D$24:$D$39,0))*INDEX(EF!$H$84:$H$99,MATCH(Emissions!$D79,EF!$D$84:$D$99,0))*INDEX(EF!$H$100:$H$115,MATCH(Emissions!$D79,EF!$D$100:$D$115,0))*INDEX(EF!$H$132:$H$147,MATCH(Emissions!$D79,EF!$D$132:$D$147,0))*kgtoGg</f>
        <v>2.2898123374196002</v>
      </c>
      <c r="BJ79" s="22">
        <f>INDEX('Activity data'!BJ$24:BJ$39,MATCH(Emissions!$D79,'Activity data'!$D$24:$D$39,0))*INDEX(EF!$H$84:$H$99,MATCH(Emissions!$D79,EF!$D$84:$D$99,0))*INDEX(EF!$H$100:$H$115,MATCH(Emissions!$D79,EF!$D$100:$D$115,0))*INDEX(EF!$H$132:$H$147,MATCH(Emissions!$D79,EF!$D$132:$D$147,0))*kgtoGg</f>
        <v>2.3089625171620991</v>
      </c>
      <c r="BK79" s="22">
        <f>INDEX('Activity data'!BK$24:BK$39,MATCH(Emissions!$D79,'Activity data'!$D$24:$D$39,0))*INDEX(EF!$H$84:$H$99,MATCH(Emissions!$D79,EF!$D$84:$D$99,0))*INDEX(EF!$H$100:$H$115,MATCH(Emissions!$D79,EF!$D$100:$D$115,0))*INDEX(EF!$H$132:$H$147,MATCH(Emissions!$D79,EF!$D$132:$D$147,0))*kgtoGg</f>
        <v>2.328112696904598</v>
      </c>
      <c r="BL79" s="22">
        <f>INDEX('Activity data'!BL$24:BL$39,MATCH(Emissions!$D79,'Activity data'!$D$24:$D$39,0))*INDEX(EF!$H$84:$H$99,MATCH(Emissions!$D79,EF!$D$84:$D$99,0))*INDEX(EF!$H$100:$H$115,MATCH(Emissions!$D79,EF!$D$100:$D$115,0))*INDEX(EF!$H$132:$H$147,MATCH(Emissions!$D79,EF!$D$132:$D$147,0))*kgtoGg</f>
        <v>2.3472628766470964</v>
      </c>
      <c r="BM79" s="22">
        <f>INDEX('Activity data'!BM$24:BM$39,MATCH(Emissions!$D79,'Activity data'!$D$24:$D$39,0))*INDEX(EF!$H$84:$H$99,MATCH(Emissions!$D79,EF!$D$84:$D$99,0))*INDEX(EF!$H$100:$H$115,MATCH(Emissions!$D79,EF!$D$100:$D$115,0))*INDEX(EF!$H$132:$H$147,MATCH(Emissions!$D79,EF!$D$132:$D$147,0))*kgtoGg</f>
        <v>2.3664130563895953</v>
      </c>
      <c r="BN79" s="22">
        <f>INDEX('Activity data'!BN$24:BN$39,MATCH(Emissions!$D79,'Activity data'!$D$24:$D$39,0))*INDEX(EF!$H$84:$H$99,MATCH(Emissions!$D79,EF!$D$84:$D$99,0))*INDEX(EF!$H$100:$H$115,MATCH(Emissions!$D79,EF!$D$100:$D$115,0))*INDEX(EF!$H$132:$H$147,MATCH(Emissions!$D79,EF!$D$132:$D$147,0))*kgtoGg</f>
        <v>2.3855632361320942</v>
      </c>
      <c r="BO79" s="22">
        <f>INDEX('Activity data'!BO$24:BO$39,MATCH(Emissions!$D79,'Activity data'!$D$24:$D$39,0))*INDEX(EF!$H$84:$H$99,MATCH(Emissions!$D79,EF!$D$84:$D$99,0))*INDEX(EF!$H$100:$H$115,MATCH(Emissions!$D79,EF!$D$100:$D$115,0))*INDEX(EF!$H$132:$H$147,MATCH(Emissions!$D79,EF!$D$132:$D$147,0))*kgtoGg</f>
        <v>2.4047134158745926</v>
      </c>
      <c r="BP79" s="22">
        <f>INDEX('Activity data'!BP$24:BP$39,MATCH(Emissions!$D79,'Activity data'!$D$24:$D$39,0))*INDEX(EF!$H$84:$H$99,MATCH(Emissions!$D79,EF!$D$84:$D$99,0))*INDEX(EF!$H$100:$H$115,MATCH(Emissions!$D79,EF!$D$100:$D$115,0))*INDEX(EF!$H$132:$H$147,MATCH(Emissions!$D79,EF!$D$132:$D$147,0))*kgtoGg</f>
        <v>2.4238635956170911</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0.15509939522155319</v>
      </c>
      <c r="AE80" s="22">
        <f>INDEX('Activity data'!AE$24:AE$39,MATCH(Emissions!$D80,'Activity data'!$D$24:$D$39,0))*INDEX(EF!$H$84:$H$99,MATCH(Emissions!$D80,EF!$D$84:$D$99,0))*INDEX(EF!$H$100:$H$115,MATCH(Emissions!$D80,EF!$D$100:$D$115,0))*INDEX(EF!$H$132:$H$147,MATCH(Emissions!$D80,EF!$D$132:$D$147,0))*kgtoGg</f>
        <v>0.15463335341286163</v>
      </c>
      <c r="AF80" s="22">
        <f>INDEX('Activity data'!AF$24:AF$39,MATCH(Emissions!$D80,'Activity data'!$D$24:$D$39,0))*INDEX(EF!$H$84:$H$99,MATCH(Emissions!$D80,EF!$D$84:$D$99,0))*INDEX(EF!$H$100:$H$115,MATCH(Emissions!$D80,EF!$D$100:$D$115,0))*INDEX(EF!$H$132:$H$147,MATCH(Emissions!$D80,EF!$D$132:$D$147,0))*kgtoGg</f>
        <v>0.15416731160417008</v>
      </c>
      <c r="AG80" s="22">
        <f>INDEX('Activity data'!AG$24:AG$39,MATCH(Emissions!$D80,'Activity data'!$D$24:$D$39,0))*INDEX(EF!$H$84:$H$99,MATCH(Emissions!$D80,EF!$D$84:$D$99,0))*INDEX(EF!$H$100:$H$115,MATCH(Emissions!$D80,EF!$D$100:$D$115,0))*INDEX(EF!$H$132:$H$147,MATCH(Emissions!$D80,EF!$D$132:$D$147,0))*kgtoGg</f>
        <v>0.15370126979547846</v>
      </c>
      <c r="AH80" s="22">
        <f>INDEX('Activity data'!AH$24:AH$39,MATCH(Emissions!$D80,'Activity data'!$D$24:$D$39,0))*INDEX(EF!$H$84:$H$99,MATCH(Emissions!$D80,EF!$D$84:$D$99,0))*INDEX(EF!$H$100:$H$115,MATCH(Emissions!$D80,EF!$D$100:$D$115,0))*INDEX(EF!$H$132:$H$147,MATCH(Emissions!$D80,EF!$D$132:$D$147,0))*kgtoGg</f>
        <v>0.15323522798678688</v>
      </c>
      <c r="AI80" s="22">
        <f>INDEX('Activity data'!AI$24:AI$39,MATCH(Emissions!$D80,'Activity data'!$D$24:$D$39,0))*INDEX(EF!$H$84:$H$99,MATCH(Emissions!$D80,EF!$D$84:$D$99,0))*INDEX(EF!$H$100:$H$115,MATCH(Emissions!$D80,EF!$D$100:$D$115,0))*INDEX(EF!$H$132:$H$147,MATCH(Emissions!$D80,EF!$D$132:$D$147,0))*kgtoGg</f>
        <v>0.15276918617809529</v>
      </c>
      <c r="AJ80" s="22">
        <f>INDEX('Activity data'!AJ$24:AJ$39,MATCH(Emissions!$D80,'Activity data'!$D$24:$D$39,0))*INDEX(EF!$H$84:$H$99,MATCH(Emissions!$D80,EF!$D$84:$D$99,0))*INDEX(EF!$H$100:$H$115,MATCH(Emissions!$D80,EF!$D$100:$D$115,0))*INDEX(EF!$H$132:$H$147,MATCH(Emissions!$D80,EF!$D$132:$D$147,0))*kgtoGg</f>
        <v>0.1523031443694037</v>
      </c>
      <c r="AK80" s="22">
        <f>INDEX('Activity data'!AK$24:AK$39,MATCH(Emissions!$D80,'Activity data'!$D$24:$D$39,0))*INDEX(EF!$H$84:$H$99,MATCH(Emissions!$D80,EF!$D$84:$D$99,0))*INDEX(EF!$H$100:$H$115,MATCH(Emissions!$D80,EF!$D$100:$D$115,0))*INDEX(EF!$H$132:$H$147,MATCH(Emissions!$D80,EF!$D$132:$D$147,0))*kgtoGg</f>
        <v>0.15183710256071217</v>
      </c>
      <c r="AL80" s="22">
        <f>INDEX('Activity data'!AL$24:AL$39,MATCH(Emissions!$D80,'Activity data'!$D$24:$D$39,0))*INDEX(EF!$H$84:$H$99,MATCH(Emissions!$D80,EF!$D$84:$D$99,0))*INDEX(EF!$H$100:$H$115,MATCH(Emissions!$D80,EF!$D$100:$D$115,0))*INDEX(EF!$H$132:$H$147,MATCH(Emissions!$D80,EF!$D$132:$D$147,0))*kgtoGg</f>
        <v>0.15137106075202056</v>
      </c>
      <c r="AM80" s="22">
        <f>INDEX('Activity data'!AM$24:AM$39,MATCH(Emissions!$D80,'Activity data'!$D$24:$D$39,0))*INDEX(EF!$H$84:$H$99,MATCH(Emissions!$D80,EF!$D$84:$D$99,0))*INDEX(EF!$H$100:$H$115,MATCH(Emissions!$D80,EF!$D$100:$D$115,0))*INDEX(EF!$H$132:$H$147,MATCH(Emissions!$D80,EF!$D$132:$D$147,0))*kgtoGg</f>
        <v>0.15090501894332897</v>
      </c>
      <c r="AN80" s="22">
        <f>INDEX('Activity data'!AN$24:AN$39,MATCH(Emissions!$D80,'Activity data'!$D$24:$D$39,0))*INDEX(EF!$H$84:$H$99,MATCH(Emissions!$D80,EF!$D$84:$D$99,0))*INDEX(EF!$H$100:$H$115,MATCH(Emissions!$D80,EF!$D$100:$D$115,0))*INDEX(EF!$H$132:$H$147,MATCH(Emissions!$D80,EF!$D$132:$D$147,0))*kgtoGg</f>
        <v>0.15043897713463741</v>
      </c>
      <c r="AO80" s="22">
        <f>INDEX('Activity data'!AO$24:AO$39,MATCH(Emissions!$D80,'Activity data'!$D$24:$D$39,0))*INDEX(EF!$H$84:$H$99,MATCH(Emissions!$D80,EF!$D$84:$D$99,0))*INDEX(EF!$H$100:$H$115,MATCH(Emissions!$D80,EF!$D$100:$D$115,0))*INDEX(EF!$H$132:$H$147,MATCH(Emissions!$D80,EF!$D$132:$D$147,0))*kgtoGg</f>
        <v>0.14997293532594583</v>
      </c>
      <c r="AP80" s="22">
        <f>INDEX('Activity data'!AP$24:AP$39,MATCH(Emissions!$D80,'Activity data'!$D$24:$D$39,0))*INDEX(EF!$H$84:$H$99,MATCH(Emissions!$D80,EF!$D$84:$D$99,0))*INDEX(EF!$H$100:$H$115,MATCH(Emissions!$D80,EF!$D$100:$D$115,0))*INDEX(EF!$H$132:$H$147,MATCH(Emissions!$D80,EF!$D$132:$D$147,0))*kgtoGg</f>
        <v>0.14950689351725424</v>
      </c>
      <c r="AQ80" s="22">
        <f>INDEX('Activity data'!AQ$24:AQ$39,MATCH(Emissions!$D80,'Activity data'!$D$24:$D$39,0))*INDEX(EF!$H$84:$H$99,MATCH(Emissions!$D80,EF!$D$84:$D$99,0))*INDEX(EF!$H$100:$H$115,MATCH(Emissions!$D80,EF!$D$100:$D$115,0))*INDEX(EF!$H$132:$H$147,MATCH(Emissions!$D80,EF!$D$132:$D$147,0))*kgtoGg</f>
        <v>0.14904085170856263</v>
      </c>
      <c r="AR80" s="22">
        <f>INDEX('Activity data'!AR$24:AR$39,MATCH(Emissions!$D80,'Activity data'!$D$24:$D$39,0))*INDEX(EF!$H$84:$H$99,MATCH(Emissions!$D80,EF!$D$84:$D$99,0))*INDEX(EF!$H$100:$H$115,MATCH(Emissions!$D80,EF!$D$100:$D$115,0))*INDEX(EF!$H$132:$H$147,MATCH(Emissions!$D80,EF!$D$132:$D$147,0))*kgtoGg</f>
        <v>0.14857480989987112</v>
      </c>
      <c r="AS80" s="22">
        <f>INDEX('Activity data'!AS$24:AS$39,MATCH(Emissions!$D80,'Activity data'!$D$24:$D$39,0))*INDEX(EF!$H$84:$H$99,MATCH(Emissions!$D80,EF!$D$84:$D$99,0))*INDEX(EF!$H$100:$H$115,MATCH(Emissions!$D80,EF!$D$100:$D$115,0))*INDEX(EF!$H$132:$H$147,MATCH(Emissions!$D80,EF!$D$132:$D$147,0))*kgtoGg</f>
        <v>0.14810876809117951</v>
      </c>
      <c r="AT80" s="22">
        <f>INDEX('Activity data'!AT$24:AT$39,MATCH(Emissions!$D80,'Activity data'!$D$24:$D$39,0))*INDEX(EF!$H$84:$H$99,MATCH(Emissions!$D80,EF!$D$84:$D$99,0))*INDEX(EF!$H$100:$H$115,MATCH(Emissions!$D80,EF!$D$100:$D$115,0))*INDEX(EF!$H$132:$H$147,MATCH(Emissions!$D80,EF!$D$132:$D$147,0))*kgtoGg</f>
        <v>0.1476427262824879</v>
      </c>
      <c r="AU80" s="22">
        <f>INDEX('Activity data'!AU$24:AU$39,MATCH(Emissions!$D80,'Activity data'!$D$24:$D$39,0))*INDEX(EF!$H$84:$H$99,MATCH(Emissions!$D80,EF!$D$84:$D$99,0))*INDEX(EF!$H$100:$H$115,MATCH(Emissions!$D80,EF!$D$100:$D$115,0))*INDEX(EF!$H$132:$H$147,MATCH(Emissions!$D80,EF!$D$132:$D$147,0))*kgtoGg</f>
        <v>0.14717668447379634</v>
      </c>
      <c r="AV80" s="22">
        <f>INDEX('Activity data'!AV$24:AV$39,MATCH(Emissions!$D80,'Activity data'!$D$24:$D$39,0))*INDEX(EF!$H$84:$H$99,MATCH(Emissions!$D80,EF!$D$84:$D$99,0))*INDEX(EF!$H$100:$H$115,MATCH(Emissions!$D80,EF!$D$100:$D$115,0))*INDEX(EF!$H$132:$H$147,MATCH(Emissions!$D80,EF!$D$132:$D$147,0))*kgtoGg</f>
        <v>0.14671064266510475</v>
      </c>
      <c r="AW80" s="22">
        <f>INDEX('Activity data'!AW$24:AW$39,MATCH(Emissions!$D80,'Activity data'!$D$24:$D$39,0))*INDEX(EF!$H$84:$H$99,MATCH(Emissions!$D80,EF!$D$84:$D$99,0))*INDEX(EF!$H$100:$H$115,MATCH(Emissions!$D80,EF!$D$100:$D$115,0))*INDEX(EF!$H$132:$H$147,MATCH(Emissions!$D80,EF!$D$132:$D$147,0))*kgtoGg</f>
        <v>0.14624460085641319</v>
      </c>
      <c r="AX80" s="22">
        <f>INDEX('Activity data'!AX$24:AX$39,MATCH(Emissions!$D80,'Activity data'!$D$24:$D$39,0))*INDEX(EF!$H$84:$H$99,MATCH(Emissions!$D80,EF!$D$84:$D$99,0))*INDEX(EF!$H$100:$H$115,MATCH(Emissions!$D80,EF!$D$100:$D$115,0))*INDEX(EF!$H$132:$H$147,MATCH(Emissions!$D80,EF!$D$132:$D$147,0))*kgtoGg</f>
        <v>0.14577855904772158</v>
      </c>
      <c r="AY80" s="22">
        <f>INDEX('Activity data'!AY$24:AY$39,MATCH(Emissions!$D80,'Activity data'!$D$24:$D$39,0))*INDEX(EF!$H$84:$H$99,MATCH(Emissions!$D80,EF!$D$84:$D$99,0))*INDEX(EF!$H$100:$H$115,MATCH(Emissions!$D80,EF!$D$100:$D$115,0))*INDEX(EF!$H$132:$H$147,MATCH(Emissions!$D80,EF!$D$132:$D$147,0))*kgtoGg</f>
        <v>0.14531251723903005</v>
      </c>
      <c r="AZ80" s="22">
        <f>INDEX('Activity data'!AZ$24:AZ$39,MATCH(Emissions!$D80,'Activity data'!$D$24:$D$39,0))*INDEX(EF!$H$84:$H$99,MATCH(Emissions!$D80,EF!$D$84:$D$99,0))*INDEX(EF!$H$100:$H$115,MATCH(Emissions!$D80,EF!$D$100:$D$115,0))*INDEX(EF!$H$132:$H$147,MATCH(Emissions!$D80,EF!$D$132:$D$147,0))*kgtoGg</f>
        <v>0.14484647543033843</v>
      </c>
      <c r="BA80" s="22">
        <f>INDEX('Activity data'!BA$24:BA$39,MATCH(Emissions!$D80,'Activity data'!$D$24:$D$39,0))*INDEX(EF!$H$84:$H$99,MATCH(Emissions!$D80,EF!$D$84:$D$99,0))*INDEX(EF!$H$100:$H$115,MATCH(Emissions!$D80,EF!$D$100:$D$115,0))*INDEX(EF!$H$132:$H$147,MATCH(Emissions!$D80,EF!$D$132:$D$147,0))*kgtoGg</f>
        <v>0.14438043362164685</v>
      </c>
      <c r="BB80" s="22">
        <f>INDEX('Activity data'!BB$24:BB$39,MATCH(Emissions!$D80,'Activity data'!$D$24:$D$39,0))*INDEX(EF!$H$84:$H$99,MATCH(Emissions!$D80,EF!$D$84:$D$99,0))*INDEX(EF!$H$100:$H$115,MATCH(Emissions!$D80,EF!$D$100:$D$115,0))*INDEX(EF!$H$132:$H$147,MATCH(Emissions!$D80,EF!$D$132:$D$147,0))*kgtoGg</f>
        <v>0.14391439181295529</v>
      </c>
      <c r="BC80" s="22">
        <f>INDEX('Activity data'!BC$24:BC$39,MATCH(Emissions!$D80,'Activity data'!$D$24:$D$39,0))*INDEX(EF!$H$84:$H$99,MATCH(Emissions!$D80,EF!$D$84:$D$99,0))*INDEX(EF!$H$100:$H$115,MATCH(Emissions!$D80,EF!$D$100:$D$115,0))*INDEX(EF!$H$132:$H$147,MATCH(Emissions!$D80,EF!$D$132:$D$147,0))*kgtoGg</f>
        <v>0.1434483500042637</v>
      </c>
      <c r="BD80" s="22">
        <f>INDEX('Activity data'!BD$24:BD$39,MATCH(Emissions!$D80,'Activity data'!$D$24:$D$39,0))*INDEX(EF!$H$84:$H$99,MATCH(Emissions!$D80,EF!$D$84:$D$99,0))*INDEX(EF!$H$100:$H$115,MATCH(Emissions!$D80,EF!$D$100:$D$115,0))*INDEX(EF!$H$132:$H$147,MATCH(Emissions!$D80,EF!$D$132:$D$147,0))*kgtoGg</f>
        <v>0.14298230819557212</v>
      </c>
      <c r="BE80" s="22">
        <f>INDEX('Activity data'!BE$24:BE$39,MATCH(Emissions!$D80,'Activity data'!$D$24:$D$39,0))*INDEX(EF!$H$84:$H$99,MATCH(Emissions!$D80,EF!$D$84:$D$99,0))*INDEX(EF!$H$100:$H$115,MATCH(Emissions!$D80,EF!$D$100:$D$115,0))*INDEX(EF!$H$132:$H$147,MATCH(Emissions!$D80,EF!$D$132:$D$147,0))*kgtoGg</f>
        <v>0.14251626638688056</v>
      </c>
      <c r="BF80" s="22">
        <f>INDEX('Activity data'!BF$24:BF$39,MATCH(Emissions!$D80,'Activity data'!$D$24:$D$39,0))*INDEX(EF!$H$84:$H$99,MATCH(Emissions!$D80,EF!$D$84:$D$99,0))*INDEX(EF!$H$100:$H$115,MATCH(Emissions!$D80,EF!$D$100:$D$115,0))*INDEX(EF!$H$132:$H$147,MATCH(Emissions!$D80,EF!$D$132:$D$147,0))*kgtoGg</f>
        <v>0.142050224578189</v>
      </c>
      <c r="BG80" s="22">
        <f>INDEX('Activity data'!BG$24:BG$39,MATCH(Emissions!$D80,'Activity data'!$D$24:$D$39,0))*INDEX(EF!$H$84:$H$99,MATCH(Emissions!$D80,EF!$D$84:$D$99,0))*INDEX(EF!$H$100:$H$115,MATCH(Emissions!$D80,EF!$D$100:$D$115,0))*INDEX(EF!$H$132:$H$147,MATCH(Emissions!$D80,EF!$D$132:$D$147,0))*kgtoGg</f>
        <v>0.14158418276949739</v>
      </c>
      <c r="BH80" s="22">
        <f>INDEX('Activity data'!BH$24:BH$39,MATCH(Emissions!$D80,'Activity data'!$D$24:$D$39,0))*INDEX(EF!$H$84:$H$99,MATCH(Emissions!$D80,EF!$D$84:$D$99,0))*INDEX(EF!$H$100:$H$115,MATCH(Emissions!$D80,EF!$D$100:$D$115,0))*INDEX(EF!$H$132:$H$147,MATCH(Emissions!$D80,EF!$D$132:$D$147,0))*kgtoGg</f>
        <v>0.14111814096080577</v>
      </c>
      <c r="BI80" s="22">
        <f>INDEX('Activity data'!BI$24:BI$39,MATCH(Emissions!$D80,'Activity data'!$D$24:$D$39,0))*INDEX(EF!$H$84:$H$99,MATCH(Emissions!$D80,EF!$D$84:$D$99,0))*INDEX(EF!$H$100:$H$115,MATCH(Emissions!$D80,EF!$D$100:$D$115,0))*INDEX(EF!$H$132:$H$147,MATCH(Emissions!$D80,EF!$D$132:$D$147,0))*kgtoGg</f>
        <v>0.14065209915211424</v>
      </c>
      <c r="BJ80" s="22">
        <f>INDEX('Activity data'!BJ$24:BJ$39,MATCH(Emissions!$D80,'Activity data'!$D$24:$D$39,0))*INDEX(EF!$H$84:$H$99,MATCH(Emissions!$D80,EF!$D$84:$D$99,0))*INDEX(EF!$H$100:$H$115,MATCH(Emissions!$D80,EF!$D$100:$D$115,0))*INDEX(EF!$H$132:$H$147,MATCH(Emissions!$D80,EF!$D$132:$D$147,0))*kgtoGg</f>
        <v>0.14018605734342263</v>
      </c>
      <c r="BK80" s="22">
        <f>INDEX('Activity data'!BK$24:BK$39,MATCH(Emissions!$D80,'Activity data'!$D$24:$D$39,0))*INDEX(EF!$H$84:$H$99,MATCH(Emissions!$D80,EF!$D$84:$D$99,0))*INDEX(EF!$H$100:$H$115,MATCH(Emissions!$D80,EF!$D$100:$D$115,0))*INDEX(EF!$H$132:$H$147,MATCH(Emissions!$D80,EF!$D$132:$D$147,0))*kgtoGg</f>
        <v>0.13972001553473104</v>
      </c>
      <c r="BL80" s="22">
        <f>INDEX('Activity data'!BL$24:BL$39,MATCH(Emissions!$D80,'Activity data'!$D$24:$D$39,0))*INDEX(EF!$H$84:$H$99,MATCH(Emissions!$D80,EF!$D$84:$D$99,0))*INDEX(EF!$H$100:$H$115,MATCH(Emissions!$D80,EF!$D$100:$D$115,0))*INDEX(EF!$H$132:$H$147,MATCH(Emissions!$D80,EF!$D$132:$D$147,0))*kgtoGg</f>
        <v>0.13925397372603948</v>
      </c>
      <c r="BM80" s="22">
        <f>INDEX('Activity data'!BM$24:BM$39,MATCH(Emissions!$D80,'Activity data'!$D$24:$D$39,0))*INDEX(EF!$H$84:$H$99,MATCH(Emissions!$D80,EF!$D$84:$D$99,0))*INDEX(EF!$H$100:$H$115,MATCH(Emissions!$D80,EF!$D$100:$D$115,0))*INDEX(EF!$H$132:$H$147,MATCH(Emissions!$D80,EF!$D$132:$D$147,0))*kgtoGg</f>
        <v>0.13878793191734787</v>
      </c>
      <c r="BN80" s="22">
        <f>INDEX('Activity data'!BN$24:BN$39,MATCH(Emissions!$D80,'Activity data'!$D$24:$D$39,0))*INDEX(EF!$H$84:$H$99,MATCH(Emissions!$D80,EF!$D$84:$D$99,0))*INDEX(EF!$H$100:$H$115,MATCH(Emissions!$D80,EF!$D$100:$D$115,0))*INDEX(EF!$H$132:$H$147,MATCH(Emissions!$D80,EF!$D$132:$D$147,0))*kgtoGg</f>
        <v>0.13832189010865634</v>
      </c>
      <c r="BO80" s="22">
        <f>INDEX('Activity data'!BO$24:BO$39,MATCH(Emissions!$D80,'Activity data'!$D$24:$D$39,0))*INDEX(EF!$H$84:$H$99,MATCH(Emissions!$D80,EF!$D$84:$D$99,0))*INDEX(EF!$H$100:$H$115,MATCH(Emissions!$D80,EF!$D$100:$D$115,0))*INDEX(EF!$H$132:$H$147,MATCH(Emissions!$D80,EF!$D$132:$D$147,0))*kgtoGg</f>
        <v>0.13785584829996475</v>
      </c>
      <c r="BP80" s="22">
        <f>INDEX('Activity data'!BP$24:BP$39,MATCH(Emissions!$D80,'Activity data'!$D$24:$D$39,0))*INDEX(EF!$H$84:$H$99,MATCH(Emissions!$D80,EF!$D$84:$D$99,0))*INDEX(EF!$H$100:$H$115,MATCH(Emissions!$D80,EF!$D$100:$D$115,0))*INDEX(EF!$H$132:$H$147,MATCH(Emissions!$D80,EF!$D$132:$D$147,0))*kgtoGg</f>
        <v>0.13738980649127319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888.57208085405557</v>
      </c>
      <c r="AF86" s="22">
        <f>'Activity data'!AF45*EF!$H$149*CtoCO2*ttoGg</f>
        <v>892.20070002364412</v>
      </c>
      <c r="AG86" s="22">
        <f>'Activity data'!AG45*EF!$H$149*CtoCO2*ttoGg</f>
        <v>894.64435357422849</v>
      </c>
      <c r="AH86" s="22">
        <f>'Activity data'!AH45*EF!$H$149*CtoCO2*ttoGg</f>
        <v>896.31844852180859</v>
      </c>
      <c r="AI86" s="22">
        <f>'Activity data'!AI45*EF!$H$149*CtoCO2*ttoGg</f>
        <v>897.22405937393876</v>
      </c>
      <c r="AJ86" s="22">
        <f>'Activity data'!AJ45*EF!$H$149*CtoCO2*ttoGg</f>
        <v>898.69913946100451</v>
      </c>
      <c r="AK86" s="22">
        <f>'Activity data'!AK45*EF!$H$149*CtoCO2*ttoGg</f>
        <v>900.25052981674037</v>
      </c>
      <c r="AL86" s="22">
        <f>'Activity data'!AL45*EF!$H$149*CtoCO2*ttoGg</f>
        <v>901.70882631098289</v>
      </c>
      <c r="AM86" s="22">
        <f>'Activity data'!AM45*EF!$H$149*CtoCO2*ttoGg</f>
        <v>889.6739073219868</v>
      </c>
      <c r="AN86" s="22">
        <f>'Activity data'!AN45*EF!$H$149*CtoCO2*ttoGg</f>
        <v>892.75571593267489</v>
      </c>
      <c r="AO86" s="22">
        <f>'Activity data'!AO45*EF!$H$149*CtoCO2*ttoGg</f>
        <v>895.82268183583597</v>
      </c>
      <c r="AP86" s="22">
        <f>'Activity data'!AP45*EF!$H$149*CtoCO2*ttoGg</f>
        <v>899.15543566247482</v>
      </c>
      <c r="AQ86" s="22">
        <f>'Activity data'!AQ45*EF!$H$149*CtoCO2*ttoGg</f>
        <v>902.64698868418452</v>
      </c>
      <c r="AR86" s="22">
        <f>'Activity data'!AR45*EF!$H$149*CtoCO2*ttoGg</f>
        <v>906.04445976044599</v>
      </c>
      <c r="AS86" s="22">
        <f>'Activity data'!AS45*EF!$H$149*CtoCO2*ttoGg</f>
        <v>909.85980834658289</v>
      </c>
      <c r="AT86" s="22">
        <f>'Activity data'!AT45*EF!$H$149*CtoCO2*ttoGg</f>
        <v>913.73644104345385</v>
      </c>
      <c r="AU86" s="22">
        <f>'Activity data'!AU45*EF!$H$149*CtoCO2*ttoGg</f>
        <v>917.74364570216608</v>
      </c>
      <c r="AV86" s="22">
        <f>'Activity data'!AV45*EF!$H$149*CtoCO2*ttoGg</f>
        <v>921.80859312210237</v>
      </c>
      <c r="AW86" s="22">
        <f>'Activity data'!AW45*EF!$H$149*CtoCO2*ttoGg</f>
        <v>925.21863664894522</v>
      </c>
      <c r="AX86" s="22">
        <f>'Activity data'!AX45*EF!$H$149*CtoCO2*ttoGg</f>
        <v>929.3926191534847</v>
      </c>
      <c r="AY86" s="22">
        <f>'Activity data'!AY45*EF!$H$149*CtoCO2*ttoGg</f>
        <v>933.5778061383545</v>
      </c>
      <c r="AZ86" s="22">
        <f>'Activity data'!AZ45*EF!$H$149*CtoCO2*ttoGg</f>
        <v>937.7867943289574</v>
      </c>
      <c r="BA86" s="22">
        <f>'Activity data'!BA45*EF!$H$149*CtoCO2*ttoGg</f>
        <v>941.76030725087708</v>
      </c>
      <c r="BB86" s="22">
        <f>'Activity data'!BB45*EF!$H$149*CtoCO2*ttoGg</f>
        <v>945.8857900095195</v>
      </c>
      <c r="BC86" s="22">
        <f>'Activity data'!BC45*EF!$H$149*CtoCO2*ttoGg</f>
        <v>950.12388617476472</v>
      </c>
      <c r="BD86" s="22">
        <f>'Activity data'!BD45*EF!$H$149*CtoCO2*ttoGg</f>
        <v>954.41413732979026</v>
      </c>
      <c r="BE86" s="22">
        <f>'Activity data'!BE45*EF!$H$149*CtoCO2*ttoGg</f>
        <v>958.57349546996136</v>
      </c>
      <c r="BF86" s="22">
        <f>'Activity data'!BF45*EF!$H$149*CtoCO2*ttoGg</f>
        <v>962.78504545462829</v>
      </c>
      <c r="BG86" s="22">
        <f>'Activity data'!BG45*EF!$H$149*CtoCO2*ttoGg</f>
        <v>967.14886960752847</v>
      </c>
      <c r="BH86" s="22">
        <f>'Activity data'!BH45*EF!$H$149*CtoCO2*ttoGg</f>
        <v>971.60301895040618</v>
      </c>
      <c r="BI86" s="22">
        <f>'Activity data'!BI45*EF!$H$149*CtoCO2*ttoGg</f>
        <v>976.12849570089838</v>
      </c>
      <c r="BJ86" s="22">
        <f>'Activity data'!BJ45*EF!$H$149*CtoCO2*ttoGg</f>
        <v>980.7262783844435</v>
      </c>
      <c r="BK86" s="22">
        <f>'Activity data'!BK45*EF!$H$149*CtoCO2*ttoGg</f>
        <v>985.39188362641733</v>
      </c>
      <c r="BL86" s="22">
        <f>'Activity data'!BL45*EF!$H$149*CtoCO2*ttoGg</f>
        <v>990.1573333273077</v>
      </c>
      <c r="BM86" s="22">
        <f>'Activity data'!BM45*EF!$H$149*CtoCO2*ttoGg</f>
        <v>994.56098073234</v>
      </c>
      <c r="BN86" s="22">
        <f>'Activity data'!BN45*EF!$H$149*CtoCO2*ttoGg</f>
        <v>999.04912069507679</v>
      </c>
      <c r="BO86" s="22">
        <f>'Activity data'!BO45*EF!$H$149*CtoCO2*ttoGg</f>
        <v>1003.6481787108582</v>
      </c>
      <c r="BP86" s="22">
        <f>'Activity data'!BP45*EF!$H$149*CtoCO2*ttoGg</f>
        <v>1008.3665965125625</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470.0424678837532</v>
      </c>
      <c r="AF87" s="22">
        <f>'Activity data'!AF46*EF!$H$150*CtoCO2*ttoGg</f>
        <v>469.95104179909873</v>
      </c>
      <c r="AG87" s="22">
        <f>'Activity data'!AG46*EF!$H$150*CtoCO2*ttoGg</f>
        <v>469.88947191095667</v>
      </c>
      <c r="AH87" s="22">
        <f>'Activity data'!AH46*EF!$H$150*CtoCO2*ttoGg</f>
        <v>469.84729169329165</v>
      </c>
      <c r="AI87" s="22">
        <f>'Activity data'!AI46*EF!$H$150*CtoCO2*ttoGg</f>
        <v>469.82447407299009</v>
      </c>
      <c r="AJ87" s="22">
        <f>'Activity data'!AJ46*EF!$H$150*CtoCO2*ttoGg</f>
        <v>469.78730820062668</v>
      </c>
      <c r="AK87" s="22">
        <f>'Activity data'!AK46*EF!$H$150*CtoCO2*ttoGg</f>
        <v>469.74821962743499</v>
      </c>
      <c r="AL87" s="22">
        <f>'Activity data'!AL46*EF!$H$150*CtoCO2*ttoGg</f>
        <v>469.71147663168296</v>
      </c>
      <c r="AM87" s="22">
        <f>'Activity data'!AM46*EF!$H$150*CtoCO2*ttoGg</f>
        <v>470.0147064474537</v>
      </c>
      <c r="AN87" s="22">
        <f>'Activity data'!AN46*EF!$H$150*CtoCO2*ttoGg</f>
        <v>469.93705771063094</v>
      </c>
      <c r="AO87" s="22">
        <f>'Activity data'!AO46*EF!$H$150*CtoCO2*ttoGg</f>
        <v>469.85978294819665</v>
      </c>
      <c r="AP87" s="22">
        <f>'Activity data'!AP46*EF!$H$150*CtoCO2*ttoGg</f>
        <v>469.77581143747983</v>
      </c>
      <c r="AQ87" s="22">
        <f>'Activity data'!AQ46*EF!$H$150*CtoCO2*ttoGg</f>
        <v>469.68783884867423</v>
      </c>
      <c r="AR87" s="22">
        <f>'Activity data'!AR46*EF!$H$150*CtoCO2*ttoGg</f>
        <v>469.60223673290739</v>
      </c>
      <c r="AS87" s="22">
        <f>'Activity data'!AS46*EF!$H$150*CtoCO2*ttoGg</f>
        <v>469.50610584495263</v>
      </c>
      <c r="AT87" s="22">
        <f>'Activity data'!AT46*EF!$H$150*CtoCO2*ttoGg</f>
        <v>469.40843085274383</v>
      </c>
      <c r="AU87" s="22">
        <f>'Activity data'!AU46*EF!$H$150*CtoCO2*ttoGg</f>
        <v>469.30746599111671</v>
      </c>
      <c r="AV87" s="22">
        <f>'Activity data'!AV46*EF!$H$150*CtoCO2*ttoGg</f>
        <v>469.2050462524885</v>
      </c>
      <c r="AW87" s="22">
        <f>'Activity data'!AW46*EF!$H$150*CtoCO2*ttoGg</f>
        <v>469.11912736334938</v>
      </c>
      <c r="AX87" s="22">
        <f>'Activity data'!AX46*EF!$H$150*CtoCO2*ttoGg</f>
        <v>469.01396039487713</v>
      </c>
      <c r="AY87" s="22">
        <f>'Activity data'!AY46*EF!$H$150*CtoCO2*ttoGg</f>
        <v>468.90851112018333</v>
      </c>
      <c r="AZ87" s="22">
        <f>'Activity data'!AZ46*EF!$H$150*CtoCO2*ttoGg</f>
        <v>468.80246215427121</v>
      </c>
      <c r="BA87" s="22">
        <f>'Activity data'!BA46*EF!$H$150*CtoCO2*ttoGg</f>
        <v>468.70234618403674</v>
      </c>
      <c r="BB87" s="22">
        <f>'Activity data'!BB46*EF!$H$150*CtoCO2*ttoGg</f>
        <v>468.59840120708992</v>
      </c>
      <c r="BC87" s="22">
        <f>'Activity data'!BC46*EF!$H$150*CtoCO2*ttoGg</f>
        <v>468.49161884149356</v>
      </c>
      <c r="BD87" s="22">
        <f>'Activity data'!BD46*EF!$H$150*CtoCO2*ttoGg</f>
        <v>468.38352238745512</v>
      </c>
      <c r="BE87" s="22">
        <f>'Activity data'!BE46*EF!$H$150*CtoCO2*ttoGg</f>
        <v>468.27872389203355</v>
      </c>
      <c r="BF87" s="22">
        <f>'Activity data'!BF46*EF!$H$150*CtoCO2*ttoGg</f>
        <v>468.17261037958468</v>
      </c>
      <c r="BG87" s="22">
        <f>'Activity data'!BG46*EF!$H$150*CtoCO2*ttoGg</f>
        <v>468.06266019253724</v>
      </c>
      <c r="BH87" s="22">
        <f>'Activity data'!BH46*EF!$H$150*CtoCO2*ttoGg</f>
        <v>467.95043418703682</v>
      </c>
      <c r="BI87" s="22">
        <f>'Activity data'!BI46*EF!$H$150*CtoCO2*ttoGg</f>
        <v>467.83641102804586</v>
      </c>
      <c r="BJ87" s="22">
        <f>'Activity data'!BJ46*EF!$H$150*CtoCO2*ttoGg</f>
        <v>467.72056606080008</v>
      </c>
      <c r="BK87" s="22">
        <f>'Activity data'!BK46*EF!$H$150*CtoCO2*ttoGg</f>
        <v>467.6030122476605</v>
      </c>
      <c r="BL87" s="22">
        <f>'Activity data'!BL46*EF!$H$150*CtoCO2*ttoGg</f>
        <v>467.48294277015196</v>
      </c>
      <c r="BM87" s="22">
        <f>'Activity data'!BM46*EF!$H$150*CtoCO2*ttoGg</f>
        <v>467.37198920307196</v>
      </c>
      <c r="BN87" s="22">
        <f>'Activity data'!BN46*EF!$H$150*CtoCO2*ttoGg</f>
        <v>467.25890677557101</v>
      </c>
      <c r="BO87" s="22">
        <f>'Activity data'!BO46*EF!$H$150*CtoCO2*ttoGg</f>
        <v>467.14302967526646</v>
      </c>
      <c r="BP87" s="22">
        <f>'Activity data'!BP46*EF!$H$150*CtoCO2*ttoGg</f>
        <v>467.02414520566191</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6.6056452102982215</v>
      </c>
      <c r="AF88" s="22">
        <f>'Activity data'!AF47*ttokg*SNEF*NtoN2O*kgtoGg</f>
        <v>6.6042042235766631</v>
      </c>
      <c r="AG88" s="22">
        <f>'Activity data'!AG47*ttokg*SNEF*NtoN2O*kgtoGg</f>
        <v>6.6032338069652994</v>
      </c>
      <c r="AH88" s="22">
        <f>'Activity data'!AH47*ttokg*SNEF*NtoN2O*kgtoGg</f>
        <v>6.6025689952346269</v>
      </c>
      <c r="AI88" s="22">
        <f>'Activity data'!AI47*ttokg*SNEF*NtoN2O*kgtoGg</f>
        <v>6.6022093616793178</v>
      </c>
      <c r="AJ88" s="22">
        <f>'Activity data'!AJ47*ttokg*SNEF*NtoN2O*kgtoGg</f>
        <v>6.6016235821529046</v>
      </c>
      <c r="AK88" s="22">
        <f>'Activity data'!AK47*ttokg*SNEF*NtoN2O*kgtoGg</f>
        <v>6.6010074985138987</v>
      </c>
      <c r="AL88" s="22">
        <f>'Activity data'!AL47*ttokg*SNEF*NtoN2O*kgtoGg</f>
        <v>6.6004283840391942</v>
      </c>
      <c r="AM88" s="22">
        <f>'Activity data'!AM47*ttokg*SNEF*NtoN2O*kgtoGg</f>
        <v>6.6052076561665949</v>
      </c>
      <c r="AN88" s="22">
        <f>'Activity data'!AN47*ttokg*SNEF*NtoN2O*kgtoGg</f>
        <v>6.6039838172684249</v>
      </c>
      <c r="AO88" s="22">
        <f>'Activity data'!AO47*ttokg*SNEF*NtoN2O*kgtoGg</f>
        <v>6.6027658726632259</v>
      </c>
      <c r="AP88" s="22">
        <f>'Activity data'!AP47*ttokg*SNEF*NtoN2O*kgtoGg</f>
        <v>6.6014423791286445</v>
      </c>
      <c r="AQ88" s="22">
        <f>'Activity data'!AQ47*ttokg*SNEF*NtoN2O*kgtoGg</f>
        <v>6.6000558237182396</v>
      </c>
      <c r="AR88" s="22">
        <f>'Activity data'!AR47*ttokg*SNEF*NtoN2O*kgtoGg</f>
        <v>6.5987066298571682</v>
      </c>
      <c r="AS88" s="22">
        <f>'Activity data'!AS47*ttokg*SNEF*NtoN2O*kgtoGg</f>
        <v>6.5971914896912294</v>
      </c>
      <c r="AT88" s="22">
        <f>'Activity data'!AT47*ttokg*SNEF*NtoN2O*kgtoGg</f>
        <v>6.5956520125569602</v>
      </c>
      <c r="AU88" s="22">
        <f>'Activity data'!AU47*ttokg*SNEF*NtoN2O*kgtoGg</f>
        <v>6.5940606830638693</v>
      </c>
      <c r="AV88" s="22">
        <f>'Activity data'!AV47*ttokg*SNEF*NtoN2O*kgtoGg</f>
        <v>6.592446422932893</v>
      </c>
      <c r="AW88" s="22">
        <f>'Activity data'!AW47*ttokg*SNEF*NtoN2O*kgtoGg</f>
        <v>6.591092236336709</v>
      </c>
      <c r="AX88" s="22">
        <f>'Activity data'!AX47*ttokg*SNEF*NtoN2O*kgtoGg</f>
        <v>6.5894346765091401</v>
      </c>
      <c r="AY88" s="22">
        <f>'Activity data'!AY47*ttokg*SNEF*NtoN2O*kgtoGg</f>
        <v>6.5877726671908352</v>
      </c>
      <c r="AZ88" s="22">
        <f>'Activity data'!AZ47*ttokg*SNEF*NtoN2O*kgtoGg</f>
        <v>6.5861012060067337</v>
      </c>
      <c r="BA88" s="22">
        <f>'Activity data'!BA47*ttokg*SNEF*NtoN2O*kgtoGg</f>
        <v>6.584523256078449</v>
      </c>
      <c r="BB88" s="22">
        <f>'Activity data'!BB47*ttokg*SNEF*NtoN2O*kgtoGg</f>
        <v>6.5828849563293215</v>
      </c>
      <c r="BC88" s="22">
        <f>'Activity data'!BC47*ttokg*SNEF*NtoN2O*kgtoGg</f>
        <v>6.5812019358707419</v>
      </c>
      <c r="BD88" s="22">
        <f>'Activity data'!BD47*ttokg*SNEF*NtoN2O*kgtoGg</f>
        <v>6.5794982037738734</v>
      </c>
      <c r="BE88" s="22">
        <f>'Activity data'!BE47*ttokg*SNEF*NtoN2O*kgtoGg</f>
        <v>6.5778464515314736</v>
      </c>
      <c r="BF88" s="22">
        <f>'Activity data'!BF47*ttokg*SNEF*NtoN2O*kgtoGg</f>
        <v>6.5761739730151421</v>
      </c>
      <c r="BG88" s="22">
        <f>'Activity data'!BG47*ttokg*SNEF*NtoN2O*kgtoGg</f>
        <v>6.57444102382272</v>
      </c>
      <c r="BH88" s="22">
        <f>'Activity data'!BH47*ttokg*SNEF*NtoN2O*kgtoGg</f>
        <v>6.5726722049528004</v>
      </c>
      <c r="BI88" s="22">
        <f>'Activity data'!BI47*ttokg*SNEF*NtoN2O*kgtoGg</f>
        <v>6.5708750607496187</v>
      </c>
      <c r="BJ88" s="22">
        <f>'Activity data'!BJ47*ttokg*SNEF*NtoN2O*kgtoGg</f>
        <v>6.5690492026239919</v>
      </c>
      <c r="BK88" s="22">
        <f>'Activity data'!BK47*ttokg*SNEF*NtoN2O*kgtoGg</f>
        <v>6.5671964110006504</v>
      </c>
      <c r="BL88" s="22">
        <f>'Activity data'!BL47*ttokg*SNEF*NtoN2O*kgtoGg</f>
        <v>6.5653039694353321</v>
      </c>
      <c r="BM88" s="22">
        <f>'Activity data'!BM47*ttokg*SNEF*NtoN2O*kgtoGg</f>
        <v>6.5635552057485125</v>
      </c>
      <c r="BN88" s="22">
        <f>'Activity data'!BN47*ttokg*SNEF*NtoN2O*kgtoGg</f>
        <v>6.5617728886222073</v>
      </c>
      <c r="BO88" s="22">
        <f>'Activity data'!BO47*ttokg*SNEF*NtoN2O*kgtoGg</f>
        <v>6.5599465240403418</v>
      </c>
      <c r="BP88" s="22">
        <f>'Activity data'!BP47*ttokg*SNEF*NtoN2O*kgtoGg</f>
        <v>6.5580727596464357</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4.3597258387968268E-2</v>
      </c>
      <c r="AF89" s="22">
        <f>'Activity data'!AF48*ttokg*ONEF*NtoN2O*kgtoGg</f>
        <v>4.3587747875605987E-2</v>
      </c>
      <c r="AG89" s="22">
        <f>'Activity data'!AG48*ttokg*ONEF*NtoN2O*kgtoGg</f>
        <v>4.3581343125970978E-2</v>
      </c>
      <c r="AH89" s="22">
        <f>'Activity data'!AH48*ttokg*ONEF*NtoN2O*kgtoGg</f>
        <v>4.3576955368548539E-2</v>
      </c>
      <c r="AI89" s="22">
        <f>'Activity data'!AI48*ttokg*ONEF*NtoN2O*kgtoGg</f>
        <v>4.3574581787083497E-2</v>
      </c>
      <c r="AJ89" s="22">
        <f>'Activity data'!AJ48*ttokg*ONEF*NtoN2O*kgtoGg</f>
        <v>4.3570715642209185E-2</v>
      </c>
      <c r="AK89" s="22">
        <f>'Activity data'!AK48*ttokg*ONEF*NtoN2O*kgtoGg</f>
        <v>4.356664949019174E-2</v>
      </c>
      <c r="AL89" s="22">
        <f>'Activity data'!AL48*ttokg*ONEF*NtoN2O*kgtoGg</f>
        <v>4.3562827334658688E-2</v>
      </c>
      <c r="AM89" s="22">
        <f>'Activity data'!AM48*ttokg*ONEF*NtoN2O*kgtoGg</f>
        <v>4.359437053069954E-2</v>
      </c>
      <c r="AN89" s="22">
        <f>'Activity data'!AN48*ttokg*ONEF*NtoN2O*kgtoGg</f>
        <v>4.3586293193971622E-2</v>
      </c>
      <c r="AO89" s="22">
        <f>'Activity data'!AO48*ttokg*ONEF*NtoN2O*kgtoGg</f>
        <v>4.3578254759577301E-2</v>
      </c>
      <c r="AP89" s="22">
        <f>'Activity data'!AP48*ttokg*ONEF*NtoN2O*kgtoGg</f>
        <v>4.3569519702249065E-2</v>
      </c>
      <c r="AQ89" s="22">
        <f>'Activity data'!AQ48*ttokg*ONEF*NtoN2O*kgtoGg</f>
        <v>4.3560368436540375E-2</v>
      </c>
      <c r="AR89" s="22">
        <f>'Activity data'!AR48*ttokg*ONEF*NtoN2O*kgtoGg</f>
        <v>4.3551463757057318E-2</v>
      </c>
      <c r="AS89" s="22">
        <f>'Activity data'!AS48*ttokg*ONEF*NtoN2O*kgtoGg</f>
        <v>4.3541463831962113E-2</v>
      </c>
      <c r="AT89" s="22">
        <f>'Activity data'!AT48*ttokg*ONEF*NtoN2O*kgtoGg</f>
        <v>4.3531303282875952E-2</v>
      </c>
      <c r="AU89" s="22">
        <f>'Activity data'!AU48*ttokg*ONEF*NtoN2O*kgtoGg</f>
        <v>4.352080050822154E-2</v>
      </c>
      <c r="AV89" s="22">
        <f>'Activity data'!AV48*ttokg*ONEF*NtoN2O*kgtoGg</f>
        <v>4.3510146391357099E-2</v>
      </c>
      <c r="AW89" s="22">
        <f>'Activity data'!AW48*ttokg*ONEF*NtoN2O*kgtoGg</f>
        <v>4.3501208759822281E-2</v>
      </c>
      <c r="AX89" s="22">
        <f>'Activity data'!AX48*ttokg*ONEF*NtoN2O*kgtoGg</f>
        <v>4.3490268864960331E-2</v>
      </c>
      <c r="AY89" s="22">
        <f>'Activity data'!AY48*ttokg*ONEF*NtoN2O*kgtoGg</f>
        <v>4.3479299603459524E-2</v>
      </c>
      <c r="AZ89" s="22">
        <f>'Activity data'!AZ48*ttokg*ONEF*NtoN2O*kgtoGg</f>
        <v>4.3468267959644459E-2</v>
      </c>
      <c r="BA89" s="22">
        <f>'Activity data'!BA48*ttokg*ONEF*NtoN2O*kgtoGg</f>
        <v>4.345785349011777E-2</v>
      </c>
      <c r="BB89" s="22">
        <f>'Activity data'!BB48*ttokg*ONEF*NtoN2O*kgtoGg</f>
        <v>4.3447040711773521E-2</v>
      </c>
      <c r="BC89" s="22">
        <f>'Activity data'!BC48*ttokg*ONEF*NtoN2O*kgtoGg</f>
        <v>4.3435932776746913E-2</v>
      </c>
      <c r="BD89" s="22">
        <f>'Activity data'!BD48*ttokg*ONEF*NtoN2O*kgtoGg</f>
        <v>4.3424688144907575E-2</v>
      </c>
      <c r="BE89" s="22">
        <f>'Activity data'!BE48*ttokg*ONEF*NtoN2O*kgtoGg</f>
        <v>4.3413786580107736E-2</v>
      </c>
      <c r="BF89" s="22">
        <f>'Activity data'!BF48*ttokg*ONEF*NtoN2O*kgtoGg</f>
        <v>4.3402748221899948E-2</v>
      </c>
      <c r="BG89" s="22">
        <f>'Activity data'!BG48*ttokg*ONEF*NtoN2O*kgtoGg</f>
        <v>4.3391310757229962E-2</v>
      </c>
      <c r="BH89" s="22">
        <f>'Activity data'!BH48*ttokg*ONEF*NtoN2O*kgtoGg</f>
        <v>4.3379636552688491E-2</v>
      </c>
      <c r="BI89" s="22">
        <f>'Activity data'!BI48*ttokg*ONEF*NtoN2O*kgtoGg</f>
        <v>4.3367775400947495E-2</v>
      </c>
      <c r="BJ89" s="22">
        <f>'Activity data'!BJ48*ttokg*ONEF*NtoN2O*kgtoGg</f>
        <v>4.3355724737318364E-2</v>
      </c>
      <c r="BK89" s="22">
        <f>'Activity data'!BK48*ttokg*ONEF*NtoN2O*kgtoGg</f>
        <v>4.3343496312604299E-2</v>
      </c>
      <c r="BL89" s="22">
        <f>'Activity data'!BL48*ttokg*ONEF*NtoN2O*kgtoGg</f>
        <v>4.3331006198273202E-2</v>
      </c>
      <c r="BM89" s="22">
        <f>'Activity data'!BM48*ttokg*ONEF*NtoN2O*kgtoGg</f>
        <v>4.3319464357940186E-2</v>
      </c>
      <c r="BN89" s="22">
        <f>'Activity data'!BN48*ttokg*ONEF*NtoN2O*kgtoGg</f>
        <v>4.3307701064906577E-2</v>
      </c>
      <c r="BO89" s="22">
        <f>'Activity data'!BO48*ttokg*ONEF*NtoN2O*kgtoGg</f>
        <v>4.3295647058666266E-2</v>
      </c>
      <c r="BP89" s="22">
        <f>'Activity data'!BP48*ttokg*ONEF*NtoN2O*kgtoGg</f>
        <v>4.3283280213666488E-2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2.94930909510781</v>
      </c>
      <c r="AE90" s="22">
        <f>'Activity data'!AE85*CREF*NtoN2O*kgtoGg</f>
        <v>2.9555502964612268</v>
      </c>
      <c r="AF90" s="22">
        <f>'Activity data'!AF85*CREF*NtoN2O*kgtoGg</f>
        <v>2.9663081085464502</v>
      </c>
      <c r="AG90" s="22">
        <f>'Activity data'!AG85*CREF*NtoN2O*kgtoGg</f>
        <v>2.9735528384202556</v>
      </c>
      <c r="AH90" s="22">
        <f>'Activity data'!AH85*CREF*NtoN2O*kgtoGg</f>
        <v>2.9785160483955067</v>
      </c>
      <c r="AI90" s="22">
        <f>'Activity data'!AI85*CREF*NtoN2O*kgtoGg</f>
        <v>2.9812009240780273</v>
      </c>
      <c r="AJ90" s="22">
        <f>'Activity data'!AJ85*CREF*NtoN2O*kgtoGg</f>
        <v>2.9855741122373982</v>
      </c>
      <c r="AK90" s="22">
        <f>'Activity data'!AK85*CREF*NtoN2O*kgtoGg</f>
        <v>2.9901735383931412</v>
      </c>
      <c r="AL90" s="22">
        <f>'Activity data'!AL85*CREF*NtoN2O*kgtoGg</f>
        <v>2.9944969680274993</v>
      </c>
      <c r="AM90" s="22">
        <f>'Activity data'!AM85*CREF*NtoN2O*kgtoGg</f>
        <v>2.9588168950042411</v>
      </c>
      <c r="AN90" s="22">
        <f>'Activity data'!AN85*CREF*NtoN2O*kgtoGg</f>
        <v>2.967953571069414</v>
      </c>
      <c r="AO90" s="22">
        <f>'Activity data'!AO85*CREF*NtoN2O*kgtoGg</f>
        <v>2.9770462427761948</v>
      </c>
      <c r="AP90" s="22">
        <f>'Activity data'!AP85*CREF*NtoN2O*kgtoGg</f>
        <v>2.9869268992236324</v>
      </c>
      <c r="AQ90" s="22">
        <f>'Activity data'!AQ85*CREF*NtoN2O*kgtoGg</f>
        <v>2.997278349606729</v>
      </c>
      <c r="AR90" s="22">
        <f>'Activity data'!AR85*CREF*NtoN2O*kgtoGg</f>
        <v>3.0073508740837327</v>
      </c>
      <c r="AS90" s="22">
        <f>'Activity data'!AS85*CREF*NtoN2O*kgtoGg</f>
        <v>3.0186622851773208</v>
      </c>
      <c r="AT90" s="22">
        <f>'Activity data'!AT85*CREF*NtoN2O*kgtoGg</f>
        <v>3.0301553860311925</v>
      </c>
      <c r="AU90" s="22">
        <f>'Activity data'!AU85*CREF*NtoN2O*kgtoGg</f>
        <v>3.042035595193608</v>
      </c>
      <c r="AV90" s="22">
        <f>'Activity data'!AV85*CREF*NtoN2O*kgtoGg</f>
        <v>3.0540869950336602</v>
      </c>
      <c r="AW90" s="22">
        <f>'Activity data'!AW85*CREF*NtoN2O*kgtoGg</f>
        <v>3.064196793210241</v>
      </c>
      <c r="AX90" s="22">
        <f>'Activity data'!AX85*CREF*NtoN2O*kgtoGg</f>
        <v>3.0765714507127924</v>
      </c>
      <c r="AY90" s="22">
        <f>'Activity data'!AY85*CREF*NtoN2O*kgtoGg</f>
        <v>3.0889793262766143</v>
      </c>
      <c r="AZ90" s="22">
        <f>'Activity data'!AZ85*CREF*NtoN2O*kgtoGg</f>
        <v>3.101457765569148</v>
      </c>
      <c r="BA90" s="22">
        <f>'Activity data'!BA85*CREF*NtoN2O*kgtoGg</f>
        <v>3.1132380884232194</v>
      </c>
      <c r="BB90" s="22">
        <f>'Activity data'!BB85*CREF*NtoN2O*kgtoGg</f>
        <v>3.1254689581298742</v>
      </c>
      <c r="BC90" s="22">
        <f>'Activity data'!BC85*CREF*NtoN2O*kgtoGg</f>
        <v>3.1380336941944713</v>
      </c>
      <c r="BD90" s="22">
        <f>'Activity data'!BD85*CREF*NtoN2O*kgtoGg</f>
        <v>3.1507530548016676</v>
      </c>
      <c r="BE90" s="22">
        <f>'Activity data'!BE85*CREF*NtoN2O*kgtoGg</f>
        <v>3.1630843552704846</v>
      </c>
      <c r="BF90" s="22">
        <f>'Activity data'!BF85*CREF*NtoN2O*kgtoGg</f>
        <v>3.1755703895455323</v>
      </c>
      <c r="BG90" s="22">
        <f>'Activity data'!BG85*CREF*NtoN2O*kgtoGg</f>
        <v>3.1885078729285539</v>
      </c>
      <c r="BH90" s="22">
        <f>'Activity data'!BH85*CREF*NtoN2O*kgtoGg</f>
        <v>3.2017131445183078</v>
      </c>
      <c r="BI90" s="22">
        <f>'Activity data'!BI85*CREF*NtoN2O*kgtoGg</f>
        <v>3.2151298813546969</v>
      </c>
      <c r="BJ90" s="22">
        <f>'Activity data'!BJ85*CREF*NtoN2O*kgtoGg</f>
        <v>3.2287609844841794</v>
      </c>
      <c r="BK90" s="22">
        <f>'Activity data'!BK85*CREF*NtoN2O*kgtoGg</f>
        <v>3.2425931619906119</v>
      </c>
      <c r="BL90" s="22">
        <f>'Activity data'!BL85*CREF*NtoN2O*kgtoGg</f>
        <v>3.2567213495980143</v>
      </c>
      <c r="BM90" s="22">
        <f>'Activity data'!BM85*CREF*NtoN2O*kgtoGg</f>
        <v>3.269776897468665</v>
      </c>
      <c r="BN90" s="22">
        <f>'Activity data'!BN85*CREF*NtoN2O*kgtoGg</f>
        <v>3.2830829414690839</v>
      </c>
      <c r="BO90" s="22">
        <f>'Activity data'!BO85*CREF*NtoN2O*kgtoGg</f>
        <v>3.2967178255918035</v>
      </c>
      <c r="BP90" s="22">
        <f>'Activity data'!BP85*CREF*NtoN2O*kgtoGg</f>
        <v>3.3107065771465907</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0.31912194329642302</v>
      </c>
      <c r="AE91" s="22">
        <f>'Activity data'!AE50*ManureNEF*NtoN2O*kgtoGg</f>
        <v>0.32144432883445173</v>
      </c>
      <c r="AF91" s="22">
        <f>'Activity data'!AF50*ManureNEF*NtoN2O*kgtoGg</f>
        <v>0.32288095221219981</v>
      </c>
      <c r="AG91" s="22">
        <f>'Activity data'!AG50*ManureNEF*NtoN2O*kgtoGg</f>
        <v>0.32378680243673102</v>
      </c>
      <c r="AH91" s="22">
        <f>'Activity data'!AH50*ManureNEF*NtoN2O*kgtoGg</f>
        <v>0.32414992408943921</v>
      </c>
      <c r="AI91" s="22">
        <f>'Activity data'!AI50*ManureNEF*NtoN2O*kgtoGg</f>
        <v>0.3251923292547213</v>
      </c>
      <c r="AJ91" s="22">
        <f>'Activity data'!AJ50*ManureNEF*NtoN2O*kgtoGg</f>
        <v>0.32640673725072722</v>
      </c>
      <c r="AK91" s="22">
        <f>'Activity data'!AK50*ManureNEF*NtoN2O*kgtoGg</f>
        <v>0.32763531661592993</v>
      </c>
      <c r="AL91" s="22">
        <f>'Activity data'!AL50*ManureNEF*NtoN2O*kgtoGg</f>
        <v>0.31692586371336273</v>
      </c>
      <c r="AM91" s="22">
        <f>'Activity data'!AM50*ManureNEF*NtoN2O*kgtoGg</f>
        <v>0.31936775959342528</v>
      </c>
      <c r="AN91" s="22">
        <f>'Activity data'!AN50*ManureNEF*NtoN2O*kgtoGg</f>
        <v>0.32177148757774177</v>
      </c>
      <c r="AO91" s="22">
        <f>'Activity data'!AO50*ManureNEF*NtoN2O*kgtoGg</f>
        <v>0.32438019413914831</v>
      </c>
      <c r="AP91" s="22">
        <f>'Activity data'!AP50*ManureNEF*NtoN2O*kgtoGg</f>
        <v>0.32717655719891975</v>
      </c>
      <c r="AQ91" s="22">
        <f>'Activity data'!AQ50*ManureNEF*NtoN2O*kgtoGg</f>
        <v>0.32993246520454333</v>
      </c>
      <c r="AR91" s="22">
        <f>'Activity data'!AR50*ManureNEF*NtoN2O*kgtoGg</f>
        <v>0.33311481182033409</v>
      </c>
      <c r="AS91" s="22">
        <f>'Activity data'!AS50*ManureNEF*NtoN2O*kgtoGg</f>
        <v>0.33640341858592798</v>
      </c>
      <c r="AT91" s="22">
        <f>'Activity data'!AT50*ManureNEF*NtoN2O*kgtoGg</f>
        <v>0.33986524793330131</v>
      </c>
      <c r="AU91" s="22">
        <f>'Activity data'!AU50*ManureNEF*NtoN2O*kgtoGg</f>
        <v>0.34344352660782074</v>
      </c>
      <c r="AV91" s="22">
        <f>'Activity data'!AV50*ManureNEF*NtoN2O*kgtoGg</f>
        <v>0.34643903953973554</v>
      </c>
      <c r="AW91" s="22">
        <f>'Activity data'!AW50*ManureNEF*NtoN2O*kgtoGg</f>
        <v>0.35023749847128544</v>
      </c>
      <c r="AX91" s="22">
        <f>'Activity data'!AX50*ManureNEF*NtoN2O*kgtoGg</f>
        <v>0.35411091990744331</v>
      </c>
      <c r="AY91" s="22">
        <f>'Activity data'!AY50*ManureNEF*NtoN2O*kgtoGg</f>
        <v>0.35807266317286146</v>
      </c>
      <c r="AZ91" s="22">
        <f>'Activity data'!AZ50*ManureNEF*NtoN2O*kgtoGg</f>
        <v>0.36185385416156884</v>
      </c>
      <c r="BA91" s="22">
        <f>'Activity data'!BA50*ManureNEF*NtoN2O*kgtoGg</f>
        <v>0.36585618185785024</v>
      </c>
      <c r="BB91" s="22">
        <f>'Activity data'!BB50*ManureNEF*NtoN2O*kgtoGg</f>
        <v>0.37004523199319594</v>
      </c>
      <c r="BC91" s="22">
        <f>'Activity data'!BC50*ManureNEF*NtoN2O*kgtoGg</f>
        <v>0.37436085289259791</v>
      </c>
      <c r="BD91" s="22">
        <f>'Activity data'!BD50*ManureNEF*NtoN2O*kgtoGg</f>
        <v>0.37860006852456424</v>
      </c>
      <c r="BE91" s="22">
        <f>'Activity data'!BE50*ManureNEF*NtoN2O*kgtoGg</f>
        <v>0.38296866212359154</v>
      </c>
      <c r="BF91" s="22">
        <f>'Activity data'!BF50*ManureNEF*NtoN2O*kgtoGg</f>
        <v>0.38758766938415573</v>
      </c>
      <c r="BG91" s="22">
        <f>'Activity data'!BG50*ManureNEF*NtoN2O*kgtoGg</f>
        <v>0.3923941121968384</v>
      </c>
      <c r="BH91" s="22">
        <f>'Activity data'!BH50*ManureNEF*NtoN2O*kgtoGg</f>
        <v>0.39737229800341883</v>
      </c>
      <c r="BI91" s="22">
        <f>'Activity data'!BI50*ManureNEF*NtoN2O*kgtoGg</f>
        <v>0.40253000024907626</v>
      </c>
      <c r="BJ91" s="22">
        <f>'Activity data'!BJ50*ManureNEF*NtoN2O*kgtoGg</f>
        <v>0.40786871861755325</v>
      </c>
      <c r="BK91" s="22">
        <f>'Activity data'!BK50*ManureNEF*NtoN2O*kgtoGg</f>
        <v>0.41343711155412083</v>
      </c>
      <c r="BL91" s="22">
        <f>'Activity data'!BL50*ManureNEF*NtoN2O*kgtoGg</f>
        <v>0.41863492080116133</v>
      </c>
      <c r="BM91" s="22">
        <f>'Activity data'!BM50*ManureNEF*NtoN2O*kgtoGg</f>
        <v>0.42403697429961901</v>
      </c>
      <c r="BN91" s="22">
        <f>'Activity data'!BN50*ManureNEF*NtoN2O*kgtoGg</f>
        <v>0.42968822612591462</v>
      </c>
      <c r="BO91" s="22">
        <f>'Activity data'!BO50*ManureNEF*NtoN2O*kgtoGg</f>
        <v>0.43561163939593739</v>
      </c>
      <c r="BP91" s="22">
        <f>'Activity data'!BP50*ManureNEF*NtoN2O*kgtoGg</f>
        <v>0.44194911613163324</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0.93310323238473292</v>
      </c>
      <c r="AE92" s="22">
        <f>'Activity data'!AE51*ManureNEF*NtoN2O*kgtoGg</f>
        <v>0.93989381980092102</v>
      </c>
      <c r="AF92" s="22">
        <f>'Activity data'!AF51*ManureNEF*NtoN2O*kgtoGg</f>
        <v>0.94409446455649337</v>
      </c>
      <c r="AG92" s="22">
        <f>'Activity data'!AG51*ManureNEF*NtoN2O*kgtoGg</f>
        <v>0.94674314412968519</v>
      </c>
      <c r="AH92" s="22">
        <f>'Activity data'!AH51*ManureNEF*NtoN2O*kgtoGg</f>
        <v>0.94780490122601946</v>
      </c>
      <c r="AI92" s="22">
        <f>'Activity data'!AI51*ManureNEF*NtoN2O*kgtoGg</f>
        <v>0.95085286345366138</v>
      </c>
      <c r="AJ92" s="22">
        <f>'Activity data'!AJ51*ManureNEF*NtoN2O*kgtoGg</f>
        <v>0.95440375692968427</v>
      </c>
      <c r="AK92" s="22">
        <f>'Activity data'!AK51*ManureNEF*NtoN2O*kgtoGg</f>
        <v>0.95799608707492589</v>
      </c>
      <c r="AL92" s="22">
        <f>'Activity data'!AL51*ManureNEF*NtoN2O*kgtoGg</f>
        <v>0.92668195988820545</v>
      </c>
      <c r="AM92" s="22">
        <f>'Activity data'!AM51*ManureNEF*NtoN2O*kgtoGg</f>
        <v>0.93382199205050931</v>
      </c>
      <c r="AN92" s="22">
        <f>'Activity data'!AN51*ManureNEF*NtoN2O*kgtoGg</f>
        <v>0.94085042240152406</v>
      </c>
      <c r="AO92" s="22">
        <f>'Activity data'!AO51*ManureNEF*NtoN2O*kgtoGg</f>
        <v>0.94847820411921901</v>
      </c>
      <c r="AP92" s="22">
        <f>'Activity data'!AP51*ManureNEF*NtoN2O*kgtoGg</f>
        <v>0.95665468795182795</v>
      </c>
      <c r="AQ92" s="22">
        <f>'Activity data'!AQ51*ManureNEF*NtoN2O*kgtoGg</f>
        <v>0.96471288238884834</v>
      </c>
      <c r="AR92" s="22">
        <f>'Activity data'!AR51*ManureNEF*NtoN2O*kgtoGg</f>
        <v>0.97401797085468511</v>
      </c>
      <c r="AS92" s="22">
        <f>'Activity data'!AS51*ManureNEF*NtoN2O*kgtoGg</f>
        <v>0.98363376089193599</v>
      </c>
      <c r="AT92" s="22">
        <f>'Activity data'!AT51*ManureNEF*NtoN2O*kgtoGg</f>
        <v>0.99375604869399403</v>
      </c>
      <c r="AU92" s="22">
        <f>'Activity data'!AU51*ManureNEF*NtoN2O*kgtoGg</f>
        <v>1.0042188309241273</v>
      </c>
      <c r="AV92" s="22">
        <f>'Activity data'!AV51*ManureNEF*NtoN2O*kgtoGg</f>
        <v>1.0129776231605598</v>
      </c>
      <c r="AW92" s="22">
        <f>'Activity data'!AW51*ManureNEF*NtoN2O*kgtoGg</f>
        <v>1.0240842060250845</v>
      </c>
      <c r="AX92" s="22">
        <f>'Activity data'!AX51*ManureNEF*NtoN2O*kgtoGg</f>
        <v>1.0354099770614873</v>
      </c>
      <c r="AY92" s="22">
        <f>'Activity data'!AY51*ManureNEF*NtoN2O*kgtoGg</f>
        <v>1.0469939985444801</v>
      </c>
      <c r="AZ92" s="22">
        <f>'Activity data'!AZ51*ManureNEF*NtoN2O*kgtoGg</f>
        <v>1.0580500904489769</v>
      </c>
      <c r="BA92" s="22">
        <f>'Activity data'!BA51*ManureNEF*NtoN2O*kgtoGg</f>
        <v>1.0697527796212916</v>
      </c>
      <c r="BB92" s="22">
        <f>'Activity data'!BB51*ManureNEF*NtoN2O*kgtoGg</f>
        <v>1.0820014397464339</v>
      </c>
      <c r="BC92" s="22">
        <f>'Activity data'!BC51*ManureNEF*NtoN2O*kgtoGg</f>
        <v>1.0946201890852676</v>
      </c>
      <c r="BD92" s="22">
        <f>'Activity data'!BD51*ManureNEF*NtoN2O*kgtoGg</f>
        <v>1.1070155316558958</v>
      </c>
      <c r="BE92" s="22">
        <f>'Activity data'!BE51*ManureNEF*NtoN2O*kgtoGg</f>
        <v>1.1197891716197297</v>
      </c>
      <c r="BF92" s="22">
        <f>'Activity data'!BF51*ManureNEF*NtoN2O*kgtoGg</f>
        <v>1.133295013808832</v>
      </c>
      <c r="BG92" s="22">
        <f>'Activity data'!BG51*ManureNEF*NtoN2O*kgtoGg</f>
        <v>1.1473489120724825</v>
      </c>
      <c r="BH92" s="22">
        <f>'Activity data'!BH51*ManureNEF*NtoN2O*kgtoGg</f>
        <v>1.1619049818292315</v>
      </c>
      <c r="BI92" s="22">
        <f>'Activity data'!BI51*ManureNEF*NtoN2O*kgtoGg</f>
        <v>1.1769859524055186</v>
      </c>
      <c r="BJ92" s="22">
        <f>'Activity data'!BJ51*ManureNEF*NtoN2O*kgtoGg</f>
        <v>1.1925962088327628</v>
      </c>
      <c r="BK92" s="22">
        <f>'Activity data'!BK51*ManureNEF*NtoN2O*kgtoGg</f>
        <v>1.2088780269823638</v>
      </c>
      <c r="BL92" s="22">
        <f>'Activity data'!BL51*ManureNEF*NtoN2O*kgtoGg</f>
        <v>1.2240762692581311</v>
      </c>
      <c r="BM92" s="22">
        <f>'Activity data'!BM51*ManureNEF*NtoN2O*kgtoGg</f>
        <v>1.23987171575378</v>
      </c>
      <c r="BN92" s="22">
        <f>'Activity data'!BN51*ManureNEF*NtoN2O*kgtoGg</f>
        <v>1.2563958108744915</v>
      </c>
      <c r="BO92" s="22">
        <f>'Activity data'!BO51*ManureNEF*NtoN2O*kgtoGg</f>
        <v>1.2737156980997799</v>
      </c>
      <c r="BP92" s="22">
        <f>'Activity data'!BP51*ManureNEF*NtoN2O*kgtoGg</f>
        <v>1.2922462947931823</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4.991576173690393E-2</v>
      </c>
      <c r="AE93" s="22">
        <f>'Activity data'!AE52*ManureNEF*NtoN2O*kgtoGg</f>
        <v>5.0279019875720775E-2</v>
      </c>
      <c r="AF93" s="22">
        <f>'Activity data'!AF52*ManureNEF*NtoN2O*kgtoGg</f>
        <v>5.0503730685289669E-2</v>
      </c>
      <c r="AG93" s="22">
        <f>'Activity data'!AG52*ManureNEF*NtoN2O*kgtoGg</f>
        <v>5.0645420108179101E-2</v>
      </c>
      <c r="AH93" s="22">
        <f>'Activity data'!AH52*ManureNEF*NtoN2O*kgtoGg</f>
        <v>5.0702218126237215E-2</v>
      </c>
      <c r="AI93" s="22">
        <f>'Activity data'!AI52*ManureNEF*NtoN2O*kgtoGg</f>
        <v>5.0865266919830232E-2</v>
      </c>
      <c r="AJ93" s="22">
        <f>'Activity data'!AJ52*ManureNEF*NtoN2O*kgtoGg</f>
        <v>5.1055219699491367E-2</v>
      </c>
      <c r="AK93" s="22">
        <f>'Activity data'!AK52*ManureNEF*NtoN2O*kgtoGg</f>
        <v>5.1247389107319817E-2</v>
      </c>
      <c r="AL93" s="22">
        <f>'Activity data'!AL52*ManureNEF*NtoN2O*kgtoGg</f>
        <v>4.9572259863949052E-2</v>
      </c>
      <c r="AM93" s="22">
        <f>'Activity data'!AM52*ManureNEF*NtoN2O*kgtoGg</f>
        <v>4.995421132637895E-2</v>
      </c>
      <c r="AN93" s="22">
        <f>'Activity data'!AN52*ManureNEF*NtoN2O*kgtoGg</f>
        <v>5.0330192721158865E-2</v>
      </c>
      <c r="AO93" s="22">
        <f>'Activity data'!AO52*ManureNEF*NtoN2O*kgtoGg</f>
        <v>5.073823603468218E-2</v>
      </c>
      <c r="AP93" s="22">
        <f>'Activity data'!AP52*ManureNEF*NtoN2O*kgtoGg</f>
        <v>5.117563181755936E-2</v>
      </c>
      <c r="AQ93" s="22">
        <f>'Activity data'!AQ52*ManureNEF*NtoN2O*kgtoGg</f>
        <v>5.1606699784733763E-2</v>
      </c>
      <c r="AR93" s="22">
        <f>'Activity data'!AR52*ManureNEF*NtoN2O*kgtoGg</f>
        <v>5.2104469551980712E-2</v>
      </c>
      <c r="AS93" s="22">
        <f>'Activity data'!AS52*ManureNEF*NtoN2O*kgtoGg</f>
        <v>5.2618860101443107E-2</v>
      </c>
      <c r="AT93" s="22">
        <f>'Activity data'!AT52*ManureNEF*NtoN2O*kgtoGg</f>
        <v>5.3160345425493055E-2</v>
      </c>
      <c r="AU93" s="22">
        <f>'Activity data'!AU52*ManureNEF*NtoN2O*kgtoGg</f>
        <v>5.372004528160617E-2</v>
      </c>
      <c r="AV93" s="22">
        <f>'Activity data'!AV52*ManureNEF*NtoN2O*kgtoGg</f>
        <v>5.4188591280808704E-2</v>
      </c>
      <c r="AW93" s="22">
        <f>'Activity data'!AW52*ManureNEF*NtoN2O*kgtoGg</f>
        <v>5.478273084086567E-2</v>
      </c>
      <c r="AX93" s="22">
        <f>'Activity data'!AX52*ManureNEF*NtoN2O*kgtoGg</f>
        <v>5.5388595732250724E-2</v>
      </c>
      <c r="AY93" s="22">
        <f>'Activity data'!AY52*ManureNEF*NtoN2O*kgtoGg</f>
        <v>5.6008275566412767E-2</v>
      </c>
      <c r="AZ93" s="22">
        <f>'Activity data'!AZ52*ManureNEF*NtoN2O*kgtoGg</f>
        <v>5.6599714144795713E-2</v>
      </c>
      <c r="BA93" s="22">
        <f>'Activity data'!BA52*ManureNEF*NtoN2O*kgtoGg</f>
        <v>5.7225742031242324E-2</v>
      </c>
      <c r="BB93" s="22">
        <f>'Activity data'!BB52*ManureNEF*NtoN2O*kgtoGg</f>
        <v>5.7880976285270544E-2</v>
      </c>
      <c r="BC93" s="22">
        <f>'Activity data'!BC52*ManureNEF*NtoN2O*kgtoGg</f>
        <v>5.8556008225525598E-2</v>
      </c>
      <c r="BD93" s="22">
        <f>'Activity data'!BD52*ManureNEF*NtoN2O*kgtoGg</f>
        <v>5.921908916333514E-2</v>
      </c>
      <c r="BE93" s="22">
        <f>'Activity data'!BE52*ManureNEF*NtoN2O*kgtoGg</f>
        <v>5.9902406878694664E-2</v>
      </c>
      <c r="BF93" s="22">
        <f>'Activity data'!BF52*ManureNEF*NtoN2O*kgtoGg</f>
        <v>6.0624893284667664E-2</v>
      </c>
      <c r="BG93" s="22">
        <f>'Activity data'!BG52*ManureNEF*NtoN2O*kgtoGg</f>
        <v>6.1376697600477634E-2</v>
      </c>
      <c r="BH93" s="22">
        <f>'Activity data'!BH52*ManureNEF*NtoN2O*kgtoGg</f>
        <v>6.2155365259731941E-2</v>
      </c>
      <c r="BI93" s="22">
        <f>'Activity data'!BI52*ManureNEF*NtoN2O*kgtoGg</f>
        <v>6.2962112153238409E-2</v>
      </c>
      <c r="BJ93" s="22">
        <f>'Activity data'!BJ52*ManureNEF*NtoN2O*kgtoGg</f>
        <v>6.3797172855453416E-2</v>
      </c>
      <c r="BK93" s="22">
        <f>'Activity data'!BK52*ManureNEF*NtoN2O*kgtoGg</f>
        <v>6.4668158323290648E-2</v>
      </c>
      <c r="BL93" s="22">
        <f>'Activity data'!BL52*ManureNEF*NtoN2O*kgtoGg</f>
        <v>6.5481178591496256E-2</v>
      </c>
      <c r="BM93" s="22">
        <f>'Activity data'!BM52*ManureNEF*NtoN2O*kgtoGg</f>
        <v>6.6326145918197923E-2</v>
      </c>
      <c r="BN93" s="22">
        <f>'Activity data'!BN52*ManureNEF*NtoN2O*kgtoGg</f>
        <v>6.7210091837938704E-2</v>
      </c>
      <c r="BO93" s="22">
        <f>'Activity data'!BO52*ManureNEF*NtoN2O*kgtoGg</f>
        <v>6.8136608148291644E-2</v>
      </c>
      <c r="BP93" s="22">
        <f>'Activity data'!BP52*ManureNEF*NtoN2O*kgtoGg</f>
        <v>6.9127890588742094E-2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0.40219432840660219</v>
      </c>
      <c r="AE94" s="22">
        <f>'Activity data'!AE53*ManureNEF*NtoN2O*kgtoGg</f>
        <v>0.40080177979954773</v>
      </c>
      <c r="AF94" s="22">
        <f>'Activity data'!AF53*ManureNEF*NtoN2O*kgtoGg</f>
        <v>0.39539401330387569</v>
      </c>
      <c r="AG94" s="22">
        <f>'Activity data'!AG53*ManureNEF*NtoN2O*kgtoGg</f>
        <v>0.38757822248774126</v>
      </c>
      <c r="AH94" s="22">
        <f>'Activity data'!AH53*ManureNEF*NtoN2O*kgtoGg</f>
        <v>0.37751283114339573</v>
      </c>
      <c r="AI94" s="22">
        <f>'Activity data'!AI53*ManureNEF*NtoN2O*kgtoGg</f>
        <v>0.36958283366830963</v>
      </c>
      <c r="AJ94" s="22">
        <f>'Activity data'!AJ53*ManureNEF*NtoN2O*kgtoGg</f>
        <v>0.36210371597703783</v>
      </c>
      <c r="AK94" s="22">
        <f>'Activity data'!AK53*ManureNEF*NtoN2O*kgtoGg</f>
        <v>0.35452220573463439</v>
      </c>
      <c r="AL94" s="22">
        <f>'Activity data'!AL53*ManureNEF*NtoN2O*kgtoGg</f>
        <v>0.30894716729594623</v>
      </c>
      <c r="AM94" s="22">
        <f>'Activity data'!AM53*ManureNEF*NtoN2O*kgtoGg</f>
        <v>0.31063100563853802</v>
      </c>
      <c r="AN94" s="22">
        <f>'Activity data'!AN53*ManureNEF*NtoN2O*kgtoGg</f>
        <v>0.31231127057805774</v>
      </c>
      <c r="AO94" s="22">
        <f>'Activity data'!AO53*ManureNEF*NtoN2O*kgtoGg</f>
        <v>0.31473855571206261</v>
      </c>
      <c r="AP94" s="22">
        <f>'Activity data'!AP53*ManureNEF*NtoN2O*kgtoGg</f>
        <v>0.31760420330268618</v>
      </c>
      <c r="AQ94" s="22">
        <f>'Activity data'!AQ53*ManureNEF*NtoN2O*kgtoGg</f>
        <v>0.32022297911078135</v>
      </c>
      <c r="AR94" s="22">
        <f>'Activity data'!AR53*ManureNEF*NtoN2O*kgtoGg</f>
        <v>0.32396491150302109</v>
      </c>
      <c r="AS94" s="22">
        <f>'Activity data'!AS53*ManureNEF*NtoN2O*kgtoGg</f>
        <v>0.32786948152782586</v>
      </c>
      <c r="AT94" s="22">
        <f>'Activity data'!AT53*ManureNEF*NtoN2O*kgtoGg</f>
        <v>0.33212096602827068</v>
      </c>
      <c r="AU94" s="22">
        <f>'Activity data'!AU53*ManureNEF*NtoN2O*kgtoGg</f>
        <v>0.3365218119730623</v>
      </c>
      <c r="AV94" s="22">
        <f>'Activity data'!AV53*ManureNEF*NtoN2O*kgtoGg</f>
        <v>0.33915213367321873</v>
      </c>
      <c r="AW94" s="22">
        <f>'Activity data'!AW53*ManureNEF*NtoN2O*kgtoGg</f>
        <v>0.34093801868844165</v>
      </c>
      <c r="AX94" s="22">
        <f>'Activity data'!AX53*ManureNEF*NtoN2O*kgtoGg</f>
        <v>0.34261671635384816</v>
      </c>
      <c r="AY94" s="22">
        <f>'Activity data'!AY53*ManureNEF*NtoN2O*kgtoGg</f>
        <v>0.34421666196335016</v>
      </c>
      <c r="AZ94" s="22">
        <f>'Activity data'!AZ53*ManureNEF*NtoN2O*kgtoGg</f>
        <v>0.34505173536898837</v>
      </c>
      <c r="BA94" s="22">
        <f>'Activity data'!BA53*ManureNEF*NtoN2O*kgtoGg</f>
        <v>0.34613945266257196</v>
      </c>
      <c r="BB94" s="22">
        <f>'Activity data'!BB53*ManureNEF*NtoN2O*kgtoGg</f>
        <v>0.3473656758475292</v>
      </c>
      <c r="BC94" s="22">
        <f>'Activity data'!BC53*ManureNEF*NtoN2O*kgtoGg</f>
        <v>0.34856479566101745</v>
      </c>
      <c r="BD94" s="22">
        <f>'Activity data'!BD53*ManureNEF*NtoN2O*kgtoGg</f>
        <v>0.34926156687013782</v>
      </c>
      <c r="BE94" s="22">
        <f>'Activity data'!BE53*ManureNEF*NtoN2O*kgtoGg</f>
        <v>0.34992254286544311</v>
      </c>
      <c r="BF94" s="22">
        <f>'Activity data'!BF53*ManureNEF*NtoN2O*kgtoGg</f>
        <v>0.35079247241954159</v>
      </c>
      <c r="BG94" s="22">
        <f>'Activity data'!BG53*ManureNEF*NtoN2O*kgtoGg</f>
        <v>0.35349788758111295</v>
      </c>
      <c r="BH94" s="22">
        <f>'Activity data'!BH53*ManureNEF*NtoN2O*kgtoGg</f>
        <v>0.35627142511932858</v>
      </c>
      <c r="BI94" s="22">
        <f>'Activity data'!BI53*ManureNEF*NtoN2O*kgtoGg</f>
        <v>0.3591114396309838</v>
      </c>
      <c r="BJ94" s="22">
        <f>'Activity data'!BJ53*ManureNEF*NtoN2O*kgtoGg</f>
        <v>0.36200248216457875</v>
      </c>
      <c r="BK94" s="22">
        <f>'Activity data'!BK53*ManureNEF*NtoN2O*kgtoGg</f>
        <v>0.36502082767950628</v>
      </c>
      <c r="BL94" s="22">
        <f>'Activity data'!BL53*ManureNEF*NtoN2O*kgtoGg</f>
        <v>0.36700231974252517</v>
      </c>
      <c r="BM94" s="22">
        <f>'Activity data'!BM53*ManureNEF*NtoN2O*kgtoGg</f>
        <v>0.36906518401344746</v>
      </c>
      <c r="BN94" s="22">
        <f>'Activity data'!BN53*ManureNEF*NtoN2O*kgtoGg</f>
        <v>0.37127015521218432</v>
      </c>
      <c r="BO94" s="22">
        <f>'Activity data'!BO53*ManureNEF*NtoN2O*kgtoGg</f>
        <v>0.37363267260488553</v>
      </c>
      <c r="BP94" s="22">
        <f>'Activity data'!BP53*ManureNEF*NtoN2O*kgtoGg</f>
        <v>0.37637105830116341</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2.6748941837891045</v>
      </c>
      <c r="AE95" s="22">
        <f>'Activity data'!AE54*ManureNEF*NtoN2O*kgtoGg</f>
        <v>2.6656326902608121</v>
      </c>
      <c r="AF95" s="22">
        <f>'Activity data'!AF54*ManureNEF*NtoN2O*kgtoGg</f>
        <v>2.6296669838226574</v>
      </c>
      <c r="AG95" s="22">
        <f>'Activity data'!AG54*ManureNEF*NtoN2O*kgtoGg</f>
        <v>2.5776861081136024</v>
      </c>
      <c r="AH95" s="22">
        <f>'Activity data'!AH54*ManureNEF*NtoN2O*kgtoGg</f>
        <v>2.5107437002700692</v>
      </c>
      <c r="AI95" s="22">
        <f>'Activity data'!AI54*ManureNEF*NtoN2O*kgtoGg</f>
        <v>2.4580032645518255</v>
      </c>
      <c r="AJ95" s="22">
        <f>'Activity data'!AJ54*ManureNEF*NtoN2O*kgtoGg</f>
        <v>2.4082615178406894</v>
      </c>
      <c r="AK95" s="22">
        <f>'Activity data'!AK54*ManureNEF*NtoN2O*kgtoGg</f>
        <v>2.357838783805414</v>
      </c>
      <c r="AL95" s="22">
        <f>'Activity data'!AL54*ManureNEF*NtoN2O*kgtoGg</f>
        <v>2.0547305681113146</v>
      </c>
      <c r="AM95" s="22">
        <f>'Activity data'!AM54*ManureNEF*NtoN2O*kgtoGg</f>
        <v>2.0659293570322923</v>
      </c>
      <c r="AN95" s="22">
        <f>'Activity data'!AN54*ManureNEF*NtoN2O*kgtoGg</f>
        <v>2.0771043801405296</v>
      </c>
      <c r="AO95" s="22">
        <f>'Activity data'!AO54*ManureNEF*NtoN2O*kgtoGg</f>
        <v>2.0932476482792675</v>
      </c>
      <c r="AP95" s="22">
        <f>'Activity data'!AP54*ManureNEF*NtoN2O*kgtoGg</f>
        <v>2.112306355803355</v>
      </c>
      <c r="AQ95" s="22">
        <f>'Activity data'!AQ54*ManureNEF*NtoN2O*kgtoGg</f>
        <v>2.1297231806637984</v>
      </c>
      <c r="AR95" s="22">
        <f>'Activity data'!AR54*ManureNEF*NtoN2O*kgtoGg</f>
        <v>2.1546098398859419</v>
      </c>
      <c r="AS95" s="22">
        <f>'Activity data'!AS54*ManureNEF*NtoN2O*kgtoGg</f>
        <v>2.1805781614456357</v>
      </c>
      <c r="AT95" s="22">
        <f>'Activity data'!AT54*ManureNEF*NtoN2O*kgtoGg</f>
        <v>2.2088537246734008</v>
      </c>
      <c r="AU95" s="22">
        <f>'Activity data'!AU54*ManureNEF*NtoN2O*kgtoGg</f>
        <v>2.238122653621534</v>
      </c>
      <c r="AV95" s="22">
        <f>'Activity data'!AV54*ManureNEF*NtoN2O*kgtoGg</f>
        <v>2.2556162673308986</v>
      </c>
      <c r="AW95" s="22">
        <f>'Activity data'!AW54*ManureNEF*NtoN2O*kgtoGg</f>
        <v>2.2674937432243589</v>
      </c>
      <c r="AX95" s="22">
        <f>'Activity data'!AX54*ManureNEF*NtoN2O*kgtoGg</f>
        <v>2.2786583427832987</v>
      </c>
      <c r="AY95" s="22">
        <f>'Activity data'!AY54*ManureNEF*NtoN2O*kgtoGg</f>
        <v>2.2892991820566686</v>
      </c>
      <c r="AZ95" s="22">
        <f>'Activity data'!AZ54*ManureNEF*NtoN2O*kgtoGg</f>
        <v>2.2948530470368849</v>
      </c>
      <c r="BA95" s="22">
        <f>'Activity data'!BA54*ManureNEF*NtoN2O*kgtoGg</f>
        <v>2.3020871835144936</v>
      </c>
      <c r="BB95" s="22">
        <f>'Activity data'!BB54*ManureNEF*NtoN2O*kgtoGg</f>
        <v>2.3102424881366743</v>
      </c>
      <c r="BC95" s="22">
        <f>'Activity data'!BC54*ManureNEF*NtoN2O*kgtoGg</f>
        <v>2.3182175349939325</v>
      </c>
      <c r="BD95" s="22">
        <f>'Activity data'!BD54*ManureNEF*NtoN2O*kgtoGg</f>
        <v>2.3228515865532655</v>
      </c>
      <c r="BE95" s="22">
        <f>'Activity data'!BE54*ManureNEF*NtoN2O*kgtoGg</f>
        <v>2.3272475730717006</v>
      </c>
      <c r="BF95" s="22">
        <f>'Activity data'!BF54*ManureNEF*NtoN2O*kgtoGg</f>
        <v>2.3330332576033133</v>
      </c>
      <c r="BG95" s="22">
        <f>'Activity data'!BG54*ManureNEF*NtoN2O*kgtoGg</f>
        <v>2.3510262991986335</v>
      </c>
      <c r="BH95" s="22">
        <f>'Activity data'!BH54*ManureNEF*NtoN2O*kgtoGg</f>
        <v>2.3694724057334664</v>
      </c>
      <c r="BI95" s="22">
        <f>'Activity data'!BI54*ManureNEF*NtoN2O*kgtoGg</f>
        <v>2.3883606340414087</v>
      </c>
      <c r="BJ95" s="22">
        <f>'Activity data'!BJ54*ManureNEF*NtoN2O*kgtoGg</f>
        <v>2.4075882369985084</v>
      </c>
      <c r="BK95" s="22">
        <f>'Activity data'!BK54*ManureNEF*NtoN2O*kgtoGg</f>
        <v>2.427662500339149</v>
      </c>
      <c r="BL95" s="22">
        <f>'Activity data'!BL54*ManureNEF*NtoN2O*kgtoGg</f>
        <v>2.4408409099293373</v>
      </c>
      <c r="BM95" s="22">
        <f>'Activity data'!BM54*ManureNEF*NtoN2O*kgtoGg</f>
        <v>2.4545605057826587</v>
      </c>
      <c r="BN95" s="22">
        <f>'Activity data'!BN54*ManureNEF*NtoN2O*kgtoGg</f>
        <v>2.4692252193759372</v>
      </c>
      <c r="BO95" s="22">
        <f>'Activity data'!BO54*ManureNEF*NtoN2O*kgtoGg</f>
        <v>2.484937733418275</v>
      </c>
      <c r="BP95" s="22">
        <f>'Activity data'!BP54*ManureNEF*NtoN2O*kgtoGg</f>
        <v>2.5031500538181275</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0.3447166033900384</v>
      </c>
      <c r="AE96" s="22">
        <f>'Activity data'!AE55*ManureNEF*NtoN2O*kgtoGg</f>
        <v>0.35815863670712128</v>
      </c>
      <c r="AF96" s="22">
        <f>'Activity data'!AF55*ManureNEF*NtoN2O*kgtoGg</f>
        <v>0.36817736224228564</v>
      </c>
      <c r="AG96" s="22">
        <f>'Activity data'!AG55*ManureNEF*NtoN2O*kgtoGg</f>
        <v>0.37589778277665697</v>
      </c>
      <c r="AH96" s="22">
        <f>'Activity data'!AH55*ManureNEF*NtoN2O*kgtoGg</f>
        <v>0.38120882092819208</v>
      </c>
      <c r="AI96" s="22">
        <f>'Activity data'!AI55*ManureNEF*NtoN2O*kgtoGg</f>
        <v>0.38844747114853201</v>
      </c>
      <c r="AJ96" s="22">
        <f>'Activity data'!AJ55*ManureNEF*NtoN2O*kgtoGg</f>
        <v>0.39603988701365911</v>
      </c>
      <c r="AK96" s="22">
        <f>'Activity data'!AK55*ManureNEF*NtoN2O*kgtoGg</f>
        <v>0.40341868574917272</v>
      </c>
      <c r="AL96" s="22">
        <f>'Activity data'!AL55*ManureNEF*NtoN2O*kgtoGg</f>
        <v>0.36571895613748917</v>
      </c>
      <c r="AM96" s="22">
        <f>'Activity data'!AM55*ManureNEF*NtoN2O*kgtoGg</f>
        <v>0.3765234924740134</v>
      </c>
      <c r="AN96" s="22">
        <f>'Activity data'!AN55*ManureNEF*NtoN2O*kgtoGg</f>
        <v>0.38750693184837165</v>
      </c>
      <c r="AO96" s="22">
        <f>'Activity data'!AO55*ManureNEF*NtoN2O*kgtoGg</f>
        <v>0.3996308036073376</v>
      </c>
      <c r="AP96" s="22">
        <f>'Activity data'!AP55*ManureNEF*NtoN2O*kgtoGg</f>
        <v>0.41256841136638628</v>
      </c>
      <c r="AQ96" s="22">
        <f>'Activity data'!AQ55*ManureNEF*NtoN2O*kgtoGg</f>
        <v>0.42545761266544685</v>
      </c>
      <c r="AR96" s="22">
        <f>'Activity data'!AR55*ManureNEF*NtoN2O*kgtoGg</f>
        <v>0.440147361949773</v>
      </c>
      <c r="AS96" s="22">
        <f>'Activity data'!AS55*ManureNEF*NtoN2O*kgtoGg</f>
        <v>0.45541548640026502</v>
      </c>
      <c r="AT96" s="22">
        <f>'Activity data'!AT55*ManureNEF*NtoN2O*kgtoGg</f>
        <v>0.4715497471939335</v>
      </c>
      <c r="AU96" s="22">
        <f>'Activity data'!AU55*ManureNEF*NtoN2O*kgtoGg</f>
        <v>0.48830751592170585</v>
      </c>
      <c r="AV96" s="22">
        <f>'Activity data'!AV55*ManureNEF*NtoN2O*kgtoGg</f>
        <v>0.50286858956255176</v>
      </c>
      <c r="AW96" s="22">
        <f>'Activity data'!AW55*ManureNEF*NtoN2O*kgtoGg</f>
        <v>0.52222189612957315</v>
      </c>
      <c r="AX96" s="22">
        <f>'Activity data'!AX55*ManureNEF*NtoN2O*kgtoGg</f>
        <v>0.54216942703524396</v>
      </c>
      <c r="AY96" s="22">
        <f>'Activity data'!AY55*ManureNEF*NtoN2O*kgtoGg</f>
        <v>0.56278337129569611</v>
      </c>
      <c r="AZ96" s="22">
        <f>'Activity data'!AZ55*ManureNEF*NtoN2O*kgtoGg</f>
        <v>0.58293662279461467</v>
      </c>
      <c r="BA96" s="22">
        <f>'Activity data'!BA55*ManureNEF*NtoN2O*kgtoGg</f>
        <v>0.60432364526290294</v>
      </c>
      <c r="BB96" s="22">
        <f>'Activity data'!BB55*ManureNEF*NtoN2O*kgtoGg</f>
        <v>0.62682899086342969</v>
      </c>
      <c r="BC96" s="22">
        <f>'Activity data'!BC55*ManureNEF*NtoN2O*kgtoGg</f>
        <v>0.65022021208464442</v>
      </c>
      <c r="BD96" s="22">
        <f>'Activity data'!BD55*ManureNEF*NtoN2O*kgtoGg</f>
        <v>0.67363156674934954</v>
      </c>
      <c r="BE96" s="22">
        <f>'Activity data'!BE55*ManureNEF*NtoN2O*kgtoGg</f>
        <v>0.69795450817450455</v>
      </c>
      <c r="BF96" s="22">
        <f>'Activity data'!BF55*ManureNEF*NtoN2O*kgtoGg</f>
        <v>0.72374740676693272</v>
      </c>
      <c r="BG96" s="22">
        <f>'Activity data'!BG55*ManureNEF*NtoN2O*kgtoGg</f>
        <v>0.7498282760016266</v>
      </c>
      <c r="BH96" s="22">
        <f>'Activity data'!BH55*ManureNEF*NtoN2O*kgtoGg</f>
        <v>0.77702616374524769</v>
      </c>
      <c r="BI96" s="22">
        <f>'Activity data'!BI55*ManureNEF*NtoN2O*kgtoGg</f>
        <v>0.80539761757864825</v>
      </c>
      <c r="BJ96" s="22">
        <f>'Activity data'!BJ55*ManureNEF*NtoN2O*kgtoGg</f>
        <v>0.83497075952949884</v>
      </c>
      <c r="BK96" s="22">
        <f>'Activity data'!BK55*ManureNEF*NtoN2O*kgtoGg</f>
        <v>0.8659913775349749</v>
      </c>
      <c r="BL96" s="22">
        <f>'Activity data'!BL55*ManureNEF*NtoN2O*kgtoGg</f>
        <v>0.89570293277790125</v>
      </c>
      <c r="BM96" s="22">
        <f>'Activity data'!BM55*ManureNEF*NtoN2O*kgtoGg</f>
        <v>0.92675756823319455</v>
      </c>
      <c r="BN96" s="22">
        <f>'Activity data'!BN55*ManureNEF*NtoN2O*kgtoGg</f>
        <v>0.95939011804035734</v>
      </c>
      <c r="BO96" s="22">
        <f>'Activity data'!BO55*ManureNEF*NtoN2O*kgtoGg</f>
        <v>0.99373872014784315</v>
      </c>
      <c r="BP96" s="22">
        <f>'Activity data'!BP55*ManureNEF*NtoN2O*kgtoGg</f>
        <v>1.030508743796432</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5.8357209889369273E-2</v>
      </c>
      <c r="AE97" s="22">
        <f>'Activity data'!AE56*ManureNEF*NtoN2O*kgtoGg</f>
        <v>5.8390023591779049E-2</v>
      </c>
      <c r="AF97" s="22">
        <f>'Activity data'!AF56*ManureNEF*NtoN2O*kgtoGg</f>
        <v>5.8461577133256303E-2</v>
      </c>
      <c r="AG97" s="22">
        <f>'Activity data'!AG56*ManureNEF*NtoN2O*kgtoGg</f>
        <v>5.8570489227771569E-2</v>
      </c>
      <c r="AH97" s="22">
        <f>'Activity data'!AH56*ManureNEF*NtoN2O*kgtoGg</f>
        <v>5.8714788232187128E-2</v>
      </c>
      <c r="AI97" s="22">
        <f>'Activity data'!AI56*ManureNEF*NtoN2O*kgtoGg</f>
        <v>5.8896668570882389E-2</v>
      </c>
      <c r="AJ97" s="22">
        <f>'Activity data'!AJ56*ManureNEF*NtoN2O*kgtoGg</f>
        <v>5.9099099117359312E-2</v>
      </c>
      <c r="AK97" s="22">
        <f>'Activity data'!AK56*ManureNEF*NtoN2O*kgtoGg</f>
        <v>5.9321908302074289E-2</v>
      </c>
      <c r="AL97" s="22">
        <f>'Activity data'!AL56*ManureNEF*NtoN2O*kgtoGg</f>
        <v>5.9527718511914907E-2</v>
      </c>
      <c r="AM97" s="22">
        <f>'Activity data'!AM56*ManureNEF*NtoN2O*kgtoGg</f>
        <v>5.9682091638643651E-2</v>
      </c>
      <c r="AN97" s="22">
        <f>'Activity data'!AN56*ManureNEF*NtoN2O*kgtoGg</f>
        <v>5.9815923491840527E-2</v>
      </c>
      <c r="AO97" s="22">
        <f>'Activity data'!AO56*ManureNEF*NtoN2O*kgtoGg</f>
        <v>5.9928384211190393E-2</v>
      </c>
      <c r="AP97" s="22">
        <f>'Activity data'!AP56*ManureNEF*NtoN2O*kgtoGg</f>
        <v>6.0041305362219279E-2</v>
      </c>
      <c r="AQ97" s="22">
        <f>'Activity data'!AQ56*ManureNEF*NtoN2O*kgtoGg</f>
        <v>6.0153086648497223E-2</v>
      </c>
      <c r="AR97" s="22">
        <f>'Activity data'!AR56*ManureNEF*NtoN2O*kgtoGg</f>
        <v>6.0264306814672777E-2</v>
      </c>
      <c r="AS97" s="22">
        <f>'Activity data'!AS56*ManureNEF*NtoN2O*kgtoGg</f>
        <v>6.0373228699062975E-2</v>
      </c>
      <c r="AT97" s="22">
        <f>'Activity data'!AT56*ManureNEF*NtoN2O*kgtoGg</f>
        <v>6.047934542732282E-2</v>
      </c>
      <c r="AU97" s="22">
        <f>'Activity data'!AU56*ManureNEF*NtoN2O*kgtoGg</f>
        <v>6.0584672803402149E-2</v>
      </c>
      <c r="AV97" s="22">
        <f>'Activity data'!AV56*ManureNEF*NtoN2O*kgtoGg</f>
        <v>6.0686526502223295E-2</v>
      </c>
      <c r="AW97" s="22">
        <f>'Activity data'!AW56*ManureNEF*NtoN2O*kgtoGg</f>
        <v>6.0788564798258844E-2</v>
      </c>
      <c r="AX97" s="22">
        <f>'Activity data'!AX56*ManureNEF*NtoN2O*kgtoGg</f>
        <v>6.0888091336304039E-2</v>
      </c>
      <c r="AY97" s="22">
        <f>'Activity data'!AY56*ManureNEF*NtoN2O*kgtoGg</f>
        <v>6.0984683418440266E-2</v>
      </c>
      <c r="AZ97" s="22">
        <f>'Activity data'!AZ56*ManureNEF*NtoN2O*kgtoGg</f>
        <v>6.1077905727140933E-2</v>
      </c>
      <c r="BA97" s="22">
        <f>'Activity data'!BA56*ManureNEF*NtoN2O*kgtoGg</f>
        <v>6.1168574336394409E-2</v>
      </c>
      <c r="BB97" s="22">
        <f>'Activity data'!BB56*ManureNEF*NtoN2O*kgtoGg</f>
        <v>6.1256211628009406E-2</v>
      </c>
      <c r="BC97" s="22">
        <f>'Activity data'!BC56*ManureNEF*NtoN2O*kgtoGg</f>
        <v>6.1340284413171055E-2</v>
      </c>
      <c r="BD97" s="22">
        <f>'Activity data'!BD56*ManureNEF*NtoN2O*kgtoGg</f>
        <v>6.1419848985349787E-2</v>
      </c>
      <c r="BE97" s="22">
        <f>'Activity data'!BE56*ManureNEF*NtoN2O*kgtoGg</f>
        <v>6.1496072144634956E-2</v>
      </c>
      <c r="BF97" s="22">
        <f>'Activity data'!BF56*ManureNEF*NtoN2O*kgtoGg</f>
        <v>6.1569032758777287E-2</v>
      </c>
      <c r="BG97" s="22">
        <f>'Activity data'!BG56*ManureNEF*NtoN2O*kgtoGg</f>
        <v>6.1638270244785784E-2</v>
      </c>
      <c r="BH97" s="22">
        <f>'Activity data'!BH56*ManureNEF*NtoN2O*kgtoGg</f>
        <v>6.1703481640277752E-2</v>
      </c>
      <c r="BI97" s="22">
        <f>'Activity data'!BI56*ManureNEF*NtoN2O*kgtoGg</f>
        <v>6.1764448785171421E-2</v>
      </c>
      <c r="BJ97" s="22">
        <f>'Activity data'!BJ56*ManureNEF*NtoN2O*kgtoGg</f>
        <v>6.1820982843095708E-2</v>
      </c>
      <c r="BK97" s="22">
        <f>'Activity data'!BK56*ManureNEF*NtoN2O*kgtoGg</f>
        <v>6.1873014953332424E-2</v>
      </c>
      <c r="BL97" s="22">
        <f>'Activity data'!BL56*ManureNEF*NtoN2O*kgtoGg</f>
        <v>6.1918532426644773E-2</v>
      </c>
      <c r="BM97" s="22">
        <f>'Activity data'!BM56*ManureNEF*NtoN2O*kgtoGg</f>
        <v>6.1959076045781283E-2</v>
      </c>
      <c r="BN97" s="22">
        <f>'Activity data'!BN56*ManureNEF*NtoN2O*kgtoGg</f>
        <v>6.1994600012921772E-2</v>
      </c>
      <c r="BO97" s="22">
        <f>'Activity data'!BO56*ManureNEF*NtoN2O*kgtoGg</f>
        <v>6.2024887271268932E-2</v>
      </c>
      <c r="BP97" s="22">
        <f>'Activity data'!BP56*ManureNEF*NtoN2O*kgtoGg</f>
        <v>6.2050204044353068E-2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4.7494836285654492E-2</v>
      </c>
      <c r="AE98" s="22">
        <f>'Activity data'!AE57*ManureNEF*NtoN2O*kgtoGg</f>
        <v>4.752154217901082E-2</v>
      </c>
      <c r="AF98" s="22">
        <f>'Activity data'!AF57*ManureNEF*NtoN2O*kgtoGg</f>
        <v>4.7579777035416118E-2</v>
      </c>
      <c r="AG98" s="22">
        <f>'Activity data'!AG57*ManureNEF*NtoN2O*kgtoGg</f>
        <v>4.7668416675802239E-2</v>
      </c>
      <c r="AH98" s="22">
        <f>'Activity data'!AH57*ManureNEF*NtoN2O*kgtoGg</f>
        <v>4.7785856450662821E-2</v>
      </c>
      <c r="AI98" s="22">
        <f>'Activity data'!AI57*ManureNEF*NtoN2O*kgtoGg</f>
        <v>4.7933882323152058E-2</v>
      </c>
      <c r="AJ98" s="22">
        <f>'Activity data'!AJ57*ManureNEF*NtoN2O*kgtoGg</f>
        <v>4.8098633271361602E-2</v>
      </c>
      <c r="AK98" s="22">
        <f>'Activity data'!AK57*ManureNEF*NtoN2O*kgtoGg</f>
        <v>4.8279969661004618E-2</v>
      </c>
      <c r="AL98" s="22">
        <f>'Activity data'!AL57*ManureNEF*NtoN2O*kgtoGg</f>
        <v>4.8447471195790584E-2</v>
      </c>
      <c r="AM98" s="22">
        <f>'Activity data'!AM57*ManureNEF*NtoN2O*kgtoGg</f>
        <v>4.8573109936826793E-2</v>
      </c>
      <c r="AN98" s="22">
        <f>'Activity data'!AN57*ManureNEF*NtoN2O*kgtoGg</f>
        <v>4.868203087340757E-2</v>
      </c>
      <c r="AO98" s="22">
        <f>'Activity data'!AO57*ManureNEF*NtoN2O*kgtoGg</f>
        <v>4.8773558612040295E-2</v>
      </c>
      <c r="AP98" s="22">
        <f>'Activity data'!AP57*ManureNEF*NtoN2O*kgtoGg</f>
        <v>4.8865461079472712E-2</v>
      </c>
      <c r="AQ98" s="22">
        <f>'Activity data'!AQ57*ManureNEF*NtoN2O*kgtoGg</f>
        <v>4.8956435851941031E-2</v>
      </c>
      <c r="AR98" s="22">
        <f>'Activity data'!AR57*ManureNEF*NtoN2O*kgtoGg</f>
        <v>4.9046953948919718E-2</v>
      </c>
      <c r="AS98" s="22">
        <f>'Activity data'!AS57*ManureNEF*NtoN2O*kgtoGg</f>
        <v>4.9135601556933244E-2</v>
      </c>
      <c r="AT98" s="22">
        <f>'Activity data'!AT57*ManureNEF*NtoN2O*kgtoGg</f>
        <v>4.9221966149164888E-2</v>
      </c>
      <c r="AU98" s="22">
        <f>'Activity data'!AU57*ManureNEF*NtoN2O*kgtoGg</f>
        <v>4.9307688316019116E-2</v>
      </c>
      <c r="AV98" s="22">
        <f>'Activity data'!AV57*ManureNEF*NtoN2O*kgtoGg</f>
        <v>4.9390583381766273E-2</v>
      </c>
      <c r="AW98" s="22">
        <f>'Activity data'!AW57*ManureNEF*NtoN2O*kgtoGg</f>
        <v>4.9473628684553426E-2</v>
      </c>
      <c r="AX98" s="22">
        <f>'Activity data'!AX57*ManureNEF*NtoN2O*kgtoGg</f>
        <v>4.9554629757762626E-2</v>
      </c>
      <c r="AY98" s="22">
        <f>'Activity data'!AY57*ManureNEF*NtoN2O*kgtoGg</f>
        <v>4.9633242582746005E-2</v>
      </c>
      <c r="AZ98" s="22">
        <f>'Activity data'!AZ57*ManureNEF*NtoN2O*kgtoGg</f>
        <v>4.9709112870210105E-2</v>
      </c>
      <c r="BA98" s="22">
        <f>'Activity data'!BA57*ManureNEF*NtoN2O*kgtoGg</f>
        <v>4.978290479345155E-2</v>
      </c>
      <c r="BB98" s="22">
        <f>'Activity data'!BB57*ManureNEF*NtoN2O*kgtoGg</f>
        <v>4.9854229636185882E-2</v>
      </c>
      <c r="BC98" s="22">
        <f>'Activity data'!BC57*ManureNEF*NtoN2O*kgtoGg</f>
        <v>4.9922653455194692E-2</v>
      </c>
      <c r="BD98" s="22">
        <f>'Activity data'!BD57*ManureNEF*NtoN2O*kgtoGg</f>
        <v>4.9987408201642172E-2</v>
      </c>
      <c r="BE98" s="22">
        <f>'Activity data'!BE57*ManureNEF*NtoN2O*kgtoGg</f>
        <v>5.0049443492196442E-2</v>
      </c>
      <c r="BF98" s="22">
        <f>'Activity data'!BF57*ManureNEF*NtoN2O*kgtoGg</f>
        <v>5.0108823514486069E-2</v>
      </c>
      <c r="BG98" s="22">
        <f>'Activity data'!BG57*ManureNEF*NtoN2O*kgtoGg</f>
        <v>5.0165173416563943E-2</v>
      </c>
      <c r="BH98" s="22">
        <f>'Activity data'!BH57*ManureNEF*NtoN2O*kgtoGg</f>
        <v>5.0218246628232592E-2</v>
      </c>
      <c r="BI98" s="22">
        <f>'Activity data'!BI57*ManureNEF*NtoN2O*kgtoGg</f>
        <v>5.0267865596840211E-2</v>
      </c>
      <c r="BJ98" s="22">
        <f>'Activity data'!BJ57*ManureNEF*NtoN2O*kgtoGg</f>
        <v>5.0313876635249492E-2</v>
      </c>
      <c r="BK98" s="22">
        <f>'Activity data'!BK57*ManureNEF*NtoN2O*kgtoGg</f>
        <v>5.0356223700196122E-2</v>
      </c>
      <c r="BL98" s="22">
        <f>'Activity data'!BL57*ManureNEF*NtoN2O*kgtoGg</f>
        <v>5.0393268736228597E-2</v>
      </c>
      <c r="BM98" s="22">
        <f>'Activity data'!BM57*ManureNEF*NtoN2O*kgtoGg</f>
        <v>5.0426265731063798E-2</v>
      </c>
      <c r="BN98" s="22">
        <f>'Activity data'!BN57*ManureNEF*NtoN2O*kgtoGg</f>
        <v>5.0455177411501455E-2</v>
      </c>
      <c r="BO98" s="22">
        <f>'Activity data'!BO57*ManureNEF*NtoN2O*kgtoGg</f>
        <v>5.0479827122813341E-2</v>
      </c>
      <c r="BP98" s="22">
        <f>'Activity data'!BP57*ManureNEF*NtoN2O*kgtoGg</f>
        <v>5.0500431534765029E-2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7.21358767930717E-3</v>
      </c>
      <c r="AE99" s="22">
        <f>'Activity data'!AE58*ManureNEF*NtoN2O*kgtoGg</f>
        <v>7.2325888169646043E-3</v>
      </c>
      <c r="AF99" s="22">
        <f>'Activity data'!AF58*ManureNEF*NtoN2O*kgtoGg</f>
        <v>7.2576998477657129E-3</v>
      </c>
      <c r="AG99" s="22">
        <f>'Activity data'!AG58*ManureNEF*NtoN2O*kgtoGg</f>
        <v>7.2887649054389023E-3</v>
      </c>
      <c r="AH99" s="22">
        <f>'Activity data'!AH58*ManureNEF*NtoN2O*kgtoGg</f>
        <v>7.325490919621945E-3</v>
      </c>
      <c r="AI99" s="22">
        <f>'Activity data'!AI58*ManureNEF*NtoN2O*kgtoGg</f>
        <v>7.3683739144226558E-3</v>
      </c>
      <c r="AJ99" s="22">
        <f>'Activity data'!AJ58*ManureNEF*NtoN2O*kgtoGg</f>
        <v>7.4141847350047245E-3</v>
      </c>
      <c r="AK99" s="22">
        <f>'Activity data'!AK58*ManureNEF*NtoN2O*kgtoGg</f>
        <v>7.4629571411738644E-3</v>
      </c>
      <c r="AL99" s="22">
        <f>'Activity data'!AL58*ManureNEF*NtoN2O*kgtoGg</f>
        <v>7.5075837920989966E-3</v>
      </c>
      <c r="AM99" s="22">
        <f>'Activity data'!AM58*ManureNEF*NtoN2O*kgtoGg</f>
        <v>7.5415839364694291E-3</v>
      </c>
      <c r="AN99" s="22">
        <f>'Activity data'!AN58*ManureNEF*NtoN2O*kgtoGg</f>
        <v>7.570987869604905E-3</v>
      </c>
      <c r="AO99" s="22">
        <f>'Activity data'!AO58*ManureNEF*NtoN2O*kgtoGg</f>
        <v>7.5957221734562425E-3</v>
      </c>
      <c r="AP99" s="22">
        <f>'Activity data'!AP58*ManureNEF*NtoN2O*kgtoGg</f>
        <v>7.6200061087409133E-3</v>
      </c>
      <c r="AQ99" s="22">
        <f>'Activity data'!AQ58*ManureNEF*NtoN2O*kgtoGg</f>
        <v>7.6435779541411042E-3</v>
      </c>
      <c r="AR99" s="22">
        <f>'Activity data'!AR58*ManureNEF*NtoN2O*kgtoGg</f>
        <v>7.6665856176131508E-3</v>
      </c>
      <c r="AS99" s="22">
        <f>'Activity data'!AS58*ManureNEF*NtoN2O*kgtoGg</f>
        <v>7.6887355886757353E-3</v>
      </c>
      <c r="AT99" s="22">
        <f>'Activity data'!AT58*ManureNEF*NtoN2O*kgtoGg</f>
        <v>7.7099650375860671E-3</v>
      </c>
      <c r="AU99" s="22">
        <f>'Activity data'!AU58*ManureNEF*NtoN2O*kgtoGg</f>
        <v>7.7306820751446483E-3</v>
      </c>
      <c r="AV99" s="22">
        <f>'Activity data'!AV58*ManureNEF*NtoN2O*kgtoGg</f>
        <v>7.750408991838236E-3</v>
      </c>
      <c r="AW99" s="22">
        <f>'Activity data'!AW58*ManureNEF*NtoN2O*kgtoGg</f>
        <v>7.7698548052618334E-3</v>
      </c>
      <c r="AX99" s="22">
        <f>'Activity data'!AX58*ManureNEF*NtoN2O*kgtoGg</f>
        <v>7.7885360938334952E-3</v>
      </c>
      <c r="AY99" s="22">
        <f>'Activity data'!AY58*ManureNEF*NtoN2O*kgtoGg</f>
        <v>7.8063947407211263E-3</v>
      </c>
      <c r="AZ99" s="22">
        <f>'Activity data'!AZ58*ManureNEF*NtoN2O*kgtoGg</f>
        <v>7.8233692388570541E-3</v>
      </c>
      <c r="BA99" s="22">
        <f>'Activity data'!BA58*ManureNEF*NtoN2O*kgtoGg</f>
        <v>7.8396291341110268E-3</v>
      </c>
      <c r="BB99" s="22">
        <f>'Activity data'!BB58*ManureNEF*NtoN2O*kgtoGg</f>
        <v>7.8551021537519704E-3</v>
      </c>
      <c r="BC99" s="22">
        <f>'Activity data'!BC58*ManureNEF*NtoN2O*kgtoGg</f>
        <v>7.8697052397434068E-3</v>
      </c>
      <c r="BD99" s="22">
        <f>'Activity data'!BD58*ManureNEF*NtoN2O*kgtoGg</f>
        <v>7.8832793199619441E-3</v>
      </c>
      <c r="BE99" s="22">
        <f>'Activity data'!BE58*ManureNEF*NtoN2O*kgtoGg</f>
        <v>7.8960538441774919E-3</v>
      </c>
      <c r="BF99" s="22">
        <f>'Activity data'!BF58*ManureNEF*NtoN2O*kgtoGg</f>
        <v>7.9080560151606021E-3</v>
      </c>
      <c r="BG99" s="22">
        <f>'Activity data'!BG58*ManureNEF*NtoN2O*kgtoGg</f>
        <v>7.9192132397525386E-3</v>
      </c>
      <c r="BH99" s="22">
        <f>'Activity data'!BH58*ManureNEF*NtoN2O*kgtoGg</f>
        <v>7.929481623943916E-3</v>
      </c>
      <c r="BI99" s="22">
        <f>'Activity data'!BI58*ManureNEF*NtoN2O*kgtoGg</f>
        <v>7.9388324662721457E-3</v>
      </c>
      <c r="BJ99" s="22">
        <f>'Activity data'!BJ58*ManureNEF*NtoN2O*kgtoGg</f>
        <v>7.9472420541163036E-3</v>
      </c>
      <c r="BK99" s="22">
        <f>'Activity data'!BK58*ManureNEF*NtoN2O*kgtoGg</f>
        <v>7.9547081664279456E-3</v>
      </c>
      <c r="BL99" s="22">
        <f>'Activity data'!BL58*ManureNEF*NtoN2O*kgtoGg</f>
        <v>7.9608748196597998E-3</v>
      </c>
      <c r="BM99" s="22">
        <f>'Activity data'!BM58*ManureNEF*NtoN2O*kgtoGg</f>
        <v>7.9660327415563437E-3</v>
      </c>
      <c r="BN99" s="22">
        <f>'Activity data'!BN58*ManureNEF*NtoN2O*kgtoGg</f>
        <v>7.9701829098931566E-3</v>
      </c>
      <c r="BO99" s="22">
        <f>'Activity data'!BO58*ManureNEF*NtoN2O*kgtoGg</f>
        <v>7.9732949456746485E-3</v>
      </c>
      <c r="BP99" s="22">
        <f>'Activity data'!BP58*ManureNEF*NtoN2O*kgtoGg</f>
        <v>7.9754255937347033E-3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8.7039577402511198E-2</v>
      </c>
      <c r="AE100" s="22">
        <f>'Activity data'!AE59*ManureNEF*NtoN2O*kgtoGg</f>
        <v>8.7268846258092503E-2</v>
      </c>
      <c r="AF100" s="22">
        <f>'Activity data'!AF59*ManureNEF*NtoN2O*kgtoGg</f>
        <v>8.7571837447253442E-2</v>
      </c>
      <c r="AG100" s="22">
        <f>'Activity data'!AG59*ManureNEF*NtoN2O*kgtoGg</f>
        <v>8.7946670278302996E-2</v>
      </c>
      <c r="AH100" s="22">
        <f>'Activity data'!AH59*ManureNEF*NtoN2O*kgtoGg</f>
        <v>8.8389808546843154E-2</v>
      </c>
      <c r="AI100" s="22">
        <f>'Activity data'!AI59*ManureNEF*NtoN2O*kgtoGg</f>
        <v>8.890723730922101E-2</v>
      </c>
      <c r="AJ100" s="22">
        <f>'Activity data'!AJ59*ManureNEF*NtoN2O*kgtoGg</f>
        <v>8.9459993391380152E-2</v>
      </c>
      <c r="AK100" s="22">
        <f>'Activity data'!AK59*ManureNEF*NtoN2O*kgtoGg</f>
        <v>9.004848414114161E-2</v>
      </c>
      <c r="AL100" s="22">
        <f>'Activity data'!AL59*ManureNEF*NtoN2O*kgtoGg</f>
        <v>9.0586951961884293E-2</v>
      </c>
      <c r="AM100" s="22">
        <f>'Activity data'!AM59*ManureNEF*NtoN2O*kgtoGg</f>
        <v>9.0997199723357569E-2</v>
      </c>
      <c r="AN100" s="22">
        <f>'Activity data'!AN59*ManureNEF*NtoN2O*kgtoGg</f>
        <v>9.1351989327069616E-2</v>
      </c>
      <c r="AO100" s="22">
        <f>'Activity data'!AO59*ManureNEF*NtoN2O*kgtoGg</f>
        <v>9.165043490647827E-2</v>
      </c>
      <c r="AP100" s="22">
        <f>'Activity data'!AP59*ManureNEF*NtoN2O*kgtoGg</f>
        <v>9.1943446312011012E-2</v>
      </c>
      <c r="AQ100" s="22">
        <f>'Activity data'!AQ59*ManureNEF*NtoN2O*kgtoGg</f>
        <v>9.2227865598701789E-2</v>
      </c>
      <c r="AR100" s="22">
        <f>'Activity data'!AR59*ManureNEF*NtoN2O*kgtoGg</f>
        <v>9.2505477432736988E-2</v>
      </c>
      <c r="AS100" s="22">
        <f>'Activity data'!AS59*ManureNEF*NtoN2O*kgtoGg</f>
        <v>9.2772740299215423E-2</v>
      </c>
      <c r="AT100" s="22">
        <f>'Activity data'!AT59*ManureNEF*NtoN2O*kgtoGg</f>
        <v>9.302889609072873E-2</v>
      </c>
      <c r="AU100" s="22">
        <f>'Activity data'!AU59*ManureNEF*NtoN2O*kgtoGg</f>
        <v>9.3278869096436179E-2</v>
      </c>
      <c r="AV100" s="22">
        <f>'Activity data'!AV59*ManureNEF*NtoN2O*kgtoGg</f>
        <v>9.351689524497668E-2</v>
      </c>
      <c r="AW100" s="22">
        <f>'Activity data'!AW59*ManureNEF*NtoN2O*kgtoGg</f>
        <v>9.3751529584764792E-2</v>
      </c>
      <c r="AX100" s="22">
        <f>'Activity data'!AX59*ManureNEF*NtoN2O*kgtoGg</f>
        <v>9.3976939122279113E-2</v>
      </c>
      <c r="AY100" s="22">
        <f>'Activity data'!AY59*ManureNEF*NtoN2O*kgtoGg</f>
        <v>9.4192422616371688E-2</v>
      </c>
      <c r="AZ100" s="22">
        <f>'Activity data'!AZ59*ManureNEF*NtoN2O*kgtoGg</f>
        <v>9.4397237919110616E-2</v>
      </c>
      <c r="BA100" s="22">
        <f>'Activity data'!BA59*ManureNEF*NtoN2O*kgtoGg</f>
        <v>9.4593430781030705E-2</v>
      </c>
      <c r="BB100" s="22">
        <f>'Activity data'!BB59*ManureNEF*NtoN2O*kgtoGg</f>
        <v>9.4780129155066076E-2</v>
      </c>
      <c r="BC100" s="22">
        <f>'Activity data'!BC59*ManureNEF*NtoN2O*kgtoGg</f>
        <v>9.4956330858015289E-2</v>
      </c>
      <c r="BD100" s="22">
        <f>'Activity data'!BD59*ManureNEF*NtoN2O*kgtoGg</f>
        <v>9.5120116516189013E-2</v>
      </c>
      <c r="BE100" s="22">
        <f>'Activity data'!BE59*ManureNEF*NtoN2O*kgtoGg</f>
        <v>9.5274254684139595E-2</v>
      </c>
      <c r="BF100" s="22">
        <f>'Activity data'!BF59*ManureNEF*NtoN2O*kgtoGg</f>
        <v>9.5419073592112311E-2</v>
      </c>
      <c r="BG100" s="22">
        <f>'Activity data'!BG59*ManureNEF*NtoN2O*kgtoGg</f>
        <v>9.5553697326741974E-2</v>
      </c>
      <c r="BH100" s="22">
        <f>'Activity data'!BH59*ManureNEF*NtoN2O*kgtoGg</f>
        <v>9.5677596260304282E-2</v>
      </c>
      <c r="BI100" s="22">
        <f>'Activity data'!BI59*ManureNEF*NtoN2O*kgtoGg</f>
        <v>9.5790424079246789E-2</v>
      </c>
      <c r="BJ100" s="22">
        <f>'Activity data'!BJ59*ManureNEF*NtoN2O*kgtoGg</f>
        <v>9.5891894665676936E-2</v>
      </c>
      <c r="BK100" s="22">
        <f>'Activity data'!BK59*ManureNEF*NtoN2O*kgtoGg</f>
        <v>9.5981981220292376E-2</v>
      </c>
      <c r="BL100" s="22">
        <f>'Activity data'!BL59*ManureNEF*NtoN2O*kgtoGg</f>
        <v>9.6056388424467384E-2</v>
      </c>
      <c r="BM100" s="22">
        <f>'Activity data'!BM59*ManureNEF*NtoN2O*kgtoGg</f>
        <v>9.6118624216435064E-2</v>
      </c>
      <c r="BN100" s="22">
        <f>'Activity data'!BN59*ManureNEF*NtoN2O*kgtoGg</f>
        <v>9.6168700394093753E-2</v>
      </c>
      <c r="BO100" s="22">
        <f>'Activity data'!BO59*ManureNEF*NtoN2O*kgtoGg</f>
        <v>9.6206250402678231E-2</v>
      </c>
      <c r="BP100" s="22">
        <f>'Activity data'!BP59*ManureNEF*NtoN2O*kgtoGg</f>
        <v>9.623195892872452E-2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0.12522572188345643</v>
      </c>
      <c r="AE103" s="22">
        <f>'Activity data'!AE62*ManureNEF*NtoN2O*kgtoGg</f>
        <v>0.12523162727913595</v>
      </c>
      <c r="AF103" s="22">
        <f>'Activity data'!AF62*ManureNEF*NtoN2O*kgtoGg</f>
        <v>0.12400068285366501</v>
      </c>
      <c r="AG103" s="22">
        <f>'Activity data'!AG62*ManureNEF*NtoN2O*kgtoGg</f>
        <v>0.12202705163384041</v>
      </c>
      <c r="AH103" s="22">
        <f>'Activity data'!AH62*ManureNEF*NtoN2O*kgtoGg</f>
        <v>0.1193418179258999</v>
      </c>
      <c r="AI103" s="22">
        <f>'Activity data'!AI62*ManureNEF*NtoN2O*kgtoGg</f>
        <v>0.11737409521404044</v>
      </c>
      <c r="AJ103" s="22">
        <f>'Activity data'!AJ62*ManureNEF*NtoN2O*kgtoGg</f>
        <v>0.11558544881694648</v>
      </c>
      <c r="AK103" s="22">
        <f>'Activity data'!AK62*ManureNEF*NtoN2O*kgtoGg</f>
        <v>0.11378905594590347</v>
      </c>
      <c r="AL103" s="22">
        <f>'Activity data'!AL62*ManureNEF*NtoN2O*kgtoGg</f>
        <v>9.9112442163279593E-2</v>
      </c>
      <c r="AM103" s="22">
        <f>'Activity data'!AM62*ManureNEF*NtoN2O*kgtoGg</f>
        <v>9.9249076210588524E-2</v>
      </c>
      <c r="AN103" s="22">
        <f>'Activity data'!AN62*ManureNEF*NtoN2O*kgtoGg</f>
        <v>9.9424879314425507E-2</v>
      </c>
      <c r="AO103" s="22">
        <f>'Activity data'!AO62*ManureNEF*NtoN2O*kgtoGg</f>
        <v>9.9891616482720755E-2</v>
      </c>
      <c r="AP103" s="22">
        <f>'Activity data'!AP62*ManureNEF*NtoN2O*kgtoGg</f>
        <v>0.10052709774736403</v>
      </c>
      <c r="AQ103" s="22">
        <f>'Activity data'!AQ62*ManureNEF*NtoN2O*kgtoGg</f>
        <v>0.10109909855892879</v>
      </c>
      <c r="AR103" s="22">
        <f>'Activity data'!AR62*ManureNEF*NtoN2O*kgtoGg</f>
        <v>0.10206751094960753</v>
      </c>
      <c r="AS103" s="22">
        <f>'Activity data'!AS62*ManureNEF*NtoN2O*kgtoGg</f>
        <v>0.10310767573272667</v>
      </c>
      <c r="AT103" s="22">
        <f>'Activity data'!AT62*ManureNEF*NtoN2O*kgtoGg</f>
        <v>0.10428049351645136</v>
      </c>
      <c r="AU103" s="22">
        <f>'Activity data'!AU62*ManureNEF*NtoN2O*kgtoGg</f>
        <v>0.10551713133003447</v>
      </c>
      <c r="AV103" s="22">
        <f>'Activity data'!AV62*ManureNEF*NtoN2O*kgtoGg</f>
        <v>0.1061754148163217</v>
      </c>
      <c r="AW103" s="22">
        <f>'Activity data'!AW62*ManureNEF*NtoN2O*kgtoGg</f>
        <v>0.10753048413594368</v>
      </c>
      <c r="AX103" s="22">
        <f>'Activity data'!AX62*ManureNEF*NtoN2O*kgtoGg</f>
        <v>0.10890494516067931</v>
      </c>
      <c r="AY103" s="22">
        <f>'Activity data'!AY62*ManureNEF*NtoN2O*kgtoGg</f>
        <v>0.11030946944573</v>
      </c>
      <c r="AZ103" s="22">
        <f>'Activity data'!AZ62*ManureNEF*NtoN2O*kgtoGg</f>
        <v>0.11150847247282349</v>
      </c>
      <c r="BA103" s="22">
        <f>'Activity data'!BA62*ManureNEF*NtoN2O*kgtoGg</f>
        <v>0.11285099358419311</v>
      </c>
      <c r="BB103" s="22">
        <f>'Activity data'!BB62*ManureNEF*NtoN2O*kgtoGg</f>
        <v>0.11430136704131443</v>
      </c>
      <c r="BC103" s="22">
        <f>'Activity data'!BC62*ManureNEF*NtoN2O*kgtoGg</f>
        <v>0.11580468144859969</v>
      </c>
      <c r="BD103" s="22">
        <f>'Activity data'!BD62*ManureNEF*NtoN2O*kgtoGg</f>
        <v>0.11719361687263788</v>
      </c>
      <c r="BE103" s="22">
        <f>'Activity data'!BE62*ManureNEF*NtoN2O*kgtoGg</f>
        <v>0.11863355687707131</v>
      </c>
      <c r="BF103" s="22">
        <f>'Activity data'!BF62*ManureNEF*NtoN2O*kgtoGg</f>
        <v>0.12021614835728477</v>
      </c>
      <c r="BG103" s="22">
        <f>'Activity data'!BG62*ManureNEF*NtoN2O*kgtoGg</f>
        <v>0.12188517629863176</v>
      </c>
      <c r="BH103" s="22">
        <f>'Activity data'!BH62*ManureNEF*NtoN2O*kgtoGg</f>
        <v>0.12362349650480584</v>
      </c>
      <c r="BI103" s="22">
        <f>'Activity data'!BI62*ManureNEF*NtoN2O*kgtoGg</f>
        <v>0.12543235361778104</v>
      </c>
      <c r="BJ103" s="22">
        <f>'Activity data'!BJ62*ManureNEF*NtoN2O*kgtoGg</f>
        <v>0.1273079681818661</v>
      </c>
      <c r="BK103" s="22">
        <f>'Activity data'!BK62*ManureNEF*NtoN2O*kgtoGg</f>
        <v>0.12928095772790402</v>
      </c>
      <c r="BL103" s="22">
        <f>'Activity data'!BL62*ManureNEF*NtoN2O*kgtoGg</f>
        <v>0.1309151822802237</v>
      </c>
      <c r="BM103" s="22">
        <f>'Activity data'!BM62*ManureNEF*NtoN2O*kgtoGg</f>
        <v>0.13262934192797743</v>
      </c>
      <c r="BN103" s="22">
        <f>'Activity data'!BN62*ManureNEF*NtoN2O*kgtoGg</f>
        <v>0.13444912734536152</v>
      </c>
      <c r="BO103" s="22">
        <f>'Activity data'!BO62*ManureNEF*NtoN2O*kgtoGg</f>
        <v>0.13638370241570419</v>
      </c>
      <c r="BP103" s="22">
        <f>'Activity data'!BP62*ManureNEF*NtoN2O*kgtoGg</f>
        <v>0.13852120018215269</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3.1770243845759751E-2</v>
      </c>
      <c r="AE104" s="22">
        <f>'Activity data'!AE63*ManureNEF*NtoN2O*kgtoGg</f>
        <v>3.1771742067194783E-2</v>
      </c>
      <c r="AF104" s="22">
        <f>'Activity data'!AF63*ManureNEF*NtoN2O*kgtoGg</f>
        <v>3.1459446765801473E-2</v>
      </c>
      <c r="AG104" s="22">
        <f>'Activity data'!AG63*ManureNEF*NtoN2O*kgtoGg</f>
        <v>3.0958728988556096E-2</v>
      </c>
      <c r="AH104" s="22">
        <f>'Activity data'!AH63*ManureNEF*NtoN2O*kgtoGg</f>
        <v>3.0277474942653929E-2</v>
      </c>
      <c r="AI104" s="22">
        <f>'Activity data'!AI63*ManureNEF*NtoN2O*kgtoGg</f>
        <v>2.9778256176442339E-2</v>
      </c>
      <c r="AJ104" s="22">
        <f>'Activity data'!AJ63*ManureNEF*NtoN2O*kgtoGg</f>
        <v>2.9324469755131859E-2</v>
      </c>
      <c r="AK104" s="22">
        <f>'Activity data'!AK63*ManureNEF*NtoN2O*kgtoGg</f>
        <v>2.8868718023798774E-2</v>
      </c>
      <c r="AL104" s="22">
        <f>'Activity data'!AL63*ManureNEF*NtoN2O*kgtoGg</f>
        <v>2.5145205061039014E-2</v>
      </c>
      <c r="AM104" s="22">
        <f>'Activity data'!AM63*ManureNEF*NtoN2O*kgtoGg</f>
        <v>2.5179869640610589E-2</v>
      </c>
      <c r="AN104" s="22">
        <f>'Activity data'!AN63*ManureNEF*NtoN2O*kgtoGg</f>
        <v>2.5224471559399619E-2</v>
      </c>
      <c r="AO104" s="22">
        <f>'Activity data'!AO63*ManureNEF*NtoN2O*kgtoGg</f>
        <v>2.5342884561341979E-2</v>
      </c>
      <c r="AP104" s="22">
        <f>'Activity data'!AP63*ManureNEF*NtoN2O*kgtoGg</f>
        <v>2.5504108584916932E-2</v>
      </c>
      <c r="AQ104" s="22">
        <f>'Activity data'!AQ63*ManureNEF*NtoN2O*kgtoGg</f>
        <v>2.5649227375130791E-2</v>
      </c>
      <c r="AR104" s="22">
        <f>'Activity data'!AR63*ManureNEF*NtoN2O*kgtoGg</f>
        <v>2.5894917296756897E-2</v>
      </c>
      <c r="AS104" s="22">
        <f>'Activity data'!AS63*ManureNEF*NtoN2O*kgtoGg</f>
        <v>2.6158811074348552E-2</v>
      </c>
      <c r="AT104" s="22">
        <f>'Activity data'!AT63*ManureNEF*NtoN2O*kgtoGg</f>
        <v>2.6456359424760576E-2</v>
      </c>
      <c r="AU104" s="22">
        <f>'Activity data'!AU63*ManureNEF*NtoN2O*kgtoGg</f>
        <v>2.6770099160459492E-2</v>
      </c>
      <c r="AV104" s="22">
        <f>'Activity data'!AV63*ManureNEF*NtoN2O*kgtoGg</f>
        <v>2.6937108194741172E-2</v>
      </c>
      <c r="AW104" s="22">
        <f>'Activity data'!AW63*ManureNEF*NtoN2O*kgtoGg</f>
        <v>2.7280894455780767E-2</v>
      </c>
      <c r="AX104" s="22">
        <f>'Activity data'!AX63*ManureNEF*NtoN2O*kgtoGg</f>
        <v>2.762960046645949E-2</v>
      </c>
      <c r="AY104" s="22">
        <f>'Activity data'!AY63*ManureNEF*NtoN2O*kgtoGg</f>
        <v>2.7985933641083791E-2</v>
      </c>
      <c r="AZ104" s="22">
        <f>'Activity data'!AZ63*ManureNEF*NtoN2O*kgtoGg</f>
        <v>2.8290125287733003E-2</v>
      </c>
      <c r="BA104" s="22">
        <f>'Activity data'!BA63*ManureNEF*NtoN2O*kgtoGg</f>
        <v>2.8630728020420687E-2</v>
      </c>
      <c r="BB104" s="22">
        <f>'Activity data'!BB63*ManureNEF*NtoN2O*kgtoGg</f>
        <v>2.8998693305085171E-2</v>
      </c>
      <c r="BC104" s="22">
        <f>'Activity data'!BC63*ManureNEF*NtoN2O*kgtoGg</f>
        <v>2.9380089910973753E-2</v>
      </c>
      <c r="BD104" s="22">
        <f>'Activity data'!BD63*ManureNEF*NtoN2O*kgtoGg</f>
        <v>2.9732468132029431E-2</v>
      </c>
      <c r="BE104" s="22">
        <f>'Activity data'!BE63*ManureNEF*NtoN2O*kgtoGg</f>
        <v>3.0097786409904407E-2</v>
      </c>
      <c r="BF104" s="22">
        <f>'Activity data'!BF63*ManureNEF*NtoN2O*kgtoGg</f>
        <v>3.0499295911933039E-2</v>
      </c>
      <c r="BG104" s="22">
        <f>'Activity data'!BG63*ManureNEF*NtoN2O*kgtoGg</f>
        <v>3.0922734674229256E-2</v>
      </c>
      <c r="BH104" s="22">
        <f>'Activity data'!BH63*ManureNEF*NtoN2O*kgtoGg</f>
        <v>3.136375314872094E-2</v>
      </c>
      <c r="BI104" s="22">
        <f>'Activity data'!BI63*ManureNEF*NtoN2O*kgtoGg</f>
        <v>3.1822667105829879E-2</v>
      </c>
      <c r="BJ104" s="22">
        <f>'Activity data'!BJ63*ManureNEF*NtoN2O*kgtoGg</f>
        <v>3.2298517683214435E-2</v>
      </c>
      <c r="BK104" s="22">
        <f>'Activity data'!BK63*ManureNEF*NtoN2O*kgtoGg</f>
        <v>3.2799072665369744E-2</v>
      </c>
      <c r="BL104" s="22">
        <f>'Activity data'!BL63*ManureNEF*NtoN2O*kgtoGg</f>
        <v>3.3213681674964773E-2</v>
      </c>
      <c r="BM104" s="22">
        <f>'Activity data'!BM63*ManureNEF*NtoN2O*kgtoGg</f>
        <v>3.3648570523522429E-2</v>
      </c>
      <c r="BN104" s="22">
        <f>'Activity data'!BN63*ManureNEF*NtoN2O*kgtoGg</f>
        <v>3.4110257033192204E-2</v>
      </c>
      <c r="BO104" s="22">
        <f>'Activity data'!BO63*ManureNEF*NtoN2O*kgtoGg</f>
        <v>3.4601066116168894E-2</v>
      </c>
      <c r="BP104" s="22">
        <f>'Activity data'!BP63*ManureNEF*NtoN2O*kgtoGg</f>
        <v>3.5143357462055796E-2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0.15756661375240266</v>
      </c>
      <c r="AE105" s="22">
        <f>'Activity data'!AE64*ManureNEF*NtoN2O*kgtoGg</f>
        <v>0.16126715396799088</v>
      </c>
      <c r="AF105" s="22">
        <f>'Activity data'!AF64*ManureNEF*NtoN2O*kgtoGg</f>
        <v>0.16408114510237704</v>
      </c>
      <c r="AG105" s="22">
        <f>'Activity data'!AG64*ManureNEF*NtoN2O*kgtoGg</f>
        <v>0.16631566278457699</v>
      </c>
      <c r="AH105" s="22">
        <f>'Activity data'!AH64*ManureNEF*NtoN2O*kgtoGg</f>
        <v>0.16795661304001144</v>
      </c>
      <c r="AI105" s="22">
        <f>'Activity data'!AI64*ManureNEF*NtoN2O*kgtoGg</f>
        <v>0.17010823293827648</v>
      </c>
      <c r="AJ105" s="22">
        <f>'Activity data'!AJ64*ManureNEF*NtoN2O*kgtoGg</f>
        <v>0.17234544781652769</v>
      </c>
      <c r="AK105" s="22">
        <f>'Activity data'!AK64*ManureNEF*NtoN2O*kgtoGg</f>
        <v>0.17452915490466792</v>
      </c>
      <c r="AL105" s="22">
        <f>'Activity data'!AL64*ManureNEF*NtoN2O*kgtoGg</f>
        <v>0.16561356150741013</v>
      </c>
      <c r="AM105" s="22">
        <f>'Activity data'!AM64*ManureNEF*NtoN2O*kgtoGg</f>
        <v>0.16889696109754132</v>
      </c>
      <c r="AN105" s="22">
        <f>'Activity data'!AN64*ManureNEF*NtoN2O*kgtoGg</f>
        <v>0.17216118809611283</v>
      </c>
      <c r="AO105" s="22">
        <f>'Activity data'!AO64*ManureNEF*NtoN2O*kgtoGg</f>
        <v>0.17563868900849403</v>
      </c>
      <c r="AP105" s="22">
        <f>'Activity data'!AP64*ManureNEF*NtoN2O*kgtoGg</f>
        <v>0.17928615832060127</v>
      </c>
      <c r="AQ105" s="22">
        <f>'Activity data'!AQ64*ManureNEF*NtoN2O*kgtoGg</f>
        <v>0.18289199138571699</v>
      </c>
      <c r="AR105" s="22">
        <f>'Activity data'!AR64*ManureNEF*NtoN2O*kgtoGg</f>
        <v>0.18690384068744417</v>
      </c>
      <c r="AS105" s="22">
        <f>'Activity data'!AS64*ManureNEF*NtoN2O*kgtoGg</f>
        <v>0.19102232836637115</v>
      </c>
      <c r="AT105" s="22">
        <f>'Activity data'!AT64*ManureNEF*NtoN2O*kgtoGg</f>
        <v>0.19531522716776714</v>
      </c>
      <c r="AU105" s="22">
        <f>'Activity data'!AU64*ManureNEF*NtoN2O*kgtoGg</f>
        <v>0.19972714328318411</v>
      </c>
      <c r="AV105" s="22">
        <f>'Activity data'!AV64*ManureNEF*NtoN2O*kgtoGg</f>
        <v>0.20358024355793827</v>
      </c>
      <c r="AW105" s="22">
        <f>'Activity data'!AW64*ManureNEF*NtoN2O*kgtoGg</f>
        <v>0.20822303561254768</v>
      </c>
      <c r="AX105" s="22">
        <f>'Activity data'!AX64*ManureNEF*NtoN2O*kgtoGg</f>
        <v>0.212952032664877</v>
      </c>
      <c r="AY105" s="22">
        <f>'Activity data'!AY64*ManureNEF*NtoN2O*kgtoGg</f>
        <v>0.21778228008666514</v>
      </c>
      <c r="AZ105" s="22">
        <f>'Activity data'!AZ64*ManureNEF*NtoN2O*kgtoGg</f>
        <v>0.22244828518178386</v>
      </c>
      <c r="BA105" s="22">
        <f>'Activity data'!BA64*ManureNEF*NtoN2O*kgtoGg</f>
        <v>0.22734794327863284</v>
      </c>
      <c r="BB105" s="22">
        <f>'Activity data'!BB64*ManureNEF*NtoN2O*kgtoGg</f>
        <v>0.23245024673947307</v>
      </c>
      <c r="BC105" s="22">
        <f>'Activity data'!BC64*ManureNEF*NtoN2O*kgtoGg</f>
        <v>0.23769774844899794</v>
      </c>
      <c r="BD105" s="22">
        <f>'Activity data'!BD64*ManureNEF*NtoN2O*kgtoGg</f>
        <v>0.24288839668793888</v>
      </c>
      <c r="BE105" s="22">
        <f>'Activity data'!BE64*ManureNEF*NtoN2O*kgtoGg</f>
        <v>0.24822819556329737</v>
      </c>
      <c r="BF105" s="22">
        <f>'Activity data'!BF64*ManureNEF*NtoN2O*kgtoGg</f>
        <v>0.25384161411882106</v>
      </c>
      <c r="BG105" s="22">
        <f>'Activity data'!BG64*ManureNEF*NtoN2O*kgtoGg</f>
        <v>0.25966777158554211</v>
      </c>
      <c r="BH105" s="22">
        <f>'Activity data'!BH64*ManureNEF*NtoN2O*kgtoGg</f>
        <v>0.26569301621898428</v>
      </c>
      <c r="BI105" s="22">
        <f>'Activity data'!BI64*ManureNEF*NtoN2O*kgtoGg</f>
        <v>0.27192740947142202</v>
      </c>
      <c r="BJ105" s="22">
        <f>'Activity data'!BJ64*ManureNEF*NtoN2O*kgtoGg</f>
        <v>0.27837455172437764</v>
      </c>
      <c r="BK105" s="22">
        <f>'Activity data'!BK64*ManureNEF*NtoN2O*kgtoGg</f>
        <v>0.28508661927407969</v>
      </c>
      <c r="BL105" s="22">
        <f>'Activity data'!BL64*ManureNEF*NtoN2O*kgtoGg</f>
        <v>0.29144589212426486</v>
      </c>
      <c r="BM105" s="22">
        <f>'Activity data'!BM64*ManureNEF*NtoN2O*kgtoGg</f>
        <v>0.29804470962395341</v>
      </c>
      <c r="BN105" s="22">
        <f>'Activity data'!BN64*ManureNEF*NtoN2O*kgtoGg</f>
        <v>0.30493197732293048</v>
      </c>
      <c r="BO105" s="22">
        <f>'Activity data'!BO64*ManureNEF*NtoN2O*kgtoGg</f>
        <v>0.31213435897855946</v>
      </c>
      <c r="BP105" s="22">
        <f>'Activity data'!BP64*ManureNEF*NtoN2O*kgtoGg</f>
        <v>0.31980295474208137</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0.79198768852279977</v>
      </c>
      <c r="AE106" s="22">
        <f>'Activity data'!AE65*ManureNEF*NtoN2O*kgtoGg</f>
        <v>0.80861754025601129</v>
      </c>
      <c r="AF106" s="22">
        <f>'Activity data'!AF65*ManureNEF*NtoN2O*kgtoGg</f>
        <v>0.81321941886725102</v>
      </c>
      <c r="AG106" s="22">
        <f>'Activity data'!AG65*ManureNEF*NtoN2O*kgtoGg</f>
        <v>0.81002621037631384</v>
      </c>
      <c r="AH106" s="22">
        <f>'Activity data'!AH65*ManureNEF*NtoN2O*kgtoGg</f>
        <v>0.79907575810115505</v>
      </c>
      <c r="AI106" s="22">
        <f>'Activity data'!AI65*ManureNEF*NtoN2O*kgtoGg</f>
        <v>0.7940796473138011</v>
      </c>
      <c r="AJ106" s="22">
        <f>'Activity data'!AJ65*ManureNEF*NtoN2O*kgtoGg</f>
        <v>0.79017331309436556</v>
      </c>
      <c r="AK106" s="22">
        <f>'Activity data'!AK65*ManureNEF*NtoN2O*kgtoGg</f>
        <v>0.78556529671145348</v>
      </c>
      <c r="AL106" s="22">
        <f>'Activity data'!AL65*ManureNEF*NtoN2O*kgtoGg</f>
        <v>0.64915075005650946</v>
      </c>
      <c r="AM106" s="22">
        <f>'Activity data'!AM65*ManureNEF*NtoN2O*kgtoGg</f>
        <v>0.66262946503272757</v>
      </c>
      <c r="AN106" s="22">
        <f>'Activity data'!AN65*ManureNEF*NtoN2O*kgtoGg</f>
        <v>0.67685392340389461</v>
      </c>
      <c r="AO106" s="22">
        <f>'Activity data'!AO65*ManureNEF*NtoN2O*kgtoGg</f>
        <v>0.69453258070655055</v>
      </c>
      <c r="AP106" s="22">
        <f>'Activity data'!AP65*ManureNEF*NtoN2O*kgtoGg</f>
        <v>0.71426559297280068</v>
      </c>
      <c r="AQ106" s="22">
        <f>'Activity data'!AQ65*ManureNEF*NtoN2O*kgtoGg</f>
        <v>0.73361511044969541</v>
      </c>
      <c r="AR106" s="22">
        <f>'Activity data'!AR65*ManureNEF*NtoN2O*kgtoGg</f>
        <v>0.75764359896171396</v>
      </c>
      <c r="AS106" s="22">
        <f>'Activity data'!AS65*ManureNEF*NtoN2O*kgtoGg</f>
        <v>0.78291210922002508</v>
      </c>
      <c r="AT106" s="22">
        <f>'Activity data'!AT65*ManureNEF*NtoN2O*kgtoGg</f>
        <v>0.81015902656323513</v>
      </c>
      <c r="AU106" s="22">
        <f>'Activity data'!AU65*ManureNEF*NtoN2O*kgtoGg</f>
        <v>0.8386439032429438</v>
      </c>
      <c r="AV106" s="22">
        <f>'Activity data'!AV65*ManureNEF*NtoN2O*kgtoGg</f>
        <v>0.86095857135170129</v>
      </c>
      <c r="AW106" s="22">
        <f>'Activity data'!AW65*ManureNEF*NtoN2O*kgtoGg</f>
        <v>0.89185577961715767</v>
      </c>
      <c r="AX106" s="22">
        <f>'Activity data'!AX65*ManureNEF*NtoN2O*kgtoGg</f>
        <v>0.92359951127414786</v>
      </c>
      <c r="AY106" s="22">
        <f>'Activity data'!AY65*ManureNEF*NtoN2O*kgtoGg</f>
        <v>0.95634662334355436</v>
      </c>
      <c r="AZ106" s="22">
        <f>'Activity data'!AZ65*ManureNEF*NtoN2O*kgtoGg</f>
        <v>0.9872456296276596</v>
      </c>
      <c r="BA106" s="22">
        <f>'Activity data'!BA65*ManureNEF*NtoN2O*kgtoGg</f>
        <v>1.0205378409332428</v>
      </c>
      <c r="BB106" s="22">
        <f>'Activity data'!BB65*ManureNEF*NtoN2O*kgtoGg</f>
        <v>1.0558635087702304</v>
      </c>
      <c r="BC106" s="22">
        <f>'Activity data'!BC65*ManureNEF*NtoN2O*kgtoGg</f>
        <v>1.0925980638020134</v>
      </c>
      <c r="BD106" s="22">
        <f>'Activity data'!BD65*ManureNEF*NtoN2O*kgtoGg</f>
        <v>1.1286391794183142</v>
      </c>
      <c r="BE106" s="22">
        <f>'Activity data'!BE65*ManureNEF*NtoN2O*kgtoGg</f>
        <v>1.1660966445561507</v>
      </c>
      <c r="BF106" s="22">
        <f>'Activity data'!BF65*ManureNEF*NtoN2O*kgtoGg</f>
        <v>1.2062255768862511</v>
      </c>
      <c r="BG106" s="22">
        <f>'Activity data'!BG65*ManureNEF*NtoN2O*kgtoGg</f>
        <v>1.248370958504502</v>
      </c>
      <c r="BH106" s="22">
        <f>'Activity data'!BH65*ManureNEF*NtoN2O*kgtoGg</f>
        <v>1.2923701985647471</v>
      </c>
      <c r="BI106" s="22">
        <f>'Activity data'!BI65*ManureNEF*NtoN2O*kgtoGg</f>
        <v>1.3383026319617082</v>
      </c>
      <c r="BJ106" s="22">
        <f>'Activity data'!BJ65*ManureNEF*NtoN2O*kgtoGg</f>
        <v>1.386180444069538</v>
      </c>
      <c r="BK106" s="22">
        <f>'Activity data'!BK65*ManureNEF*NtoN2O*kgtoGg</f>
        <v>1.4364985985859986</v>
      </c>
      <c r="BL106" s="22">
        <f>'Activity data'!BL65*ManureNEF*NtoN2O*kgtoGg</f>
        <v>1.483136918365074</v>
      </c>
      <c r="BM106" s="22">
        <f>'Activity data'!BM65*ManureNEF*NtoN2O*kgtoGg</f>
        <v>1.531973817528171</v>
      </c>
      <c r="BN106" s="22">
        <f>'Activity data'!BN65*ManureNEF*NtoN2O*kgtoGg</f>
        <v>1.5834601759274931</v>
      </c>
      <c r="BO106" s="22">
        <f>'Activity data'!BO65*ManureNEF*NtoN2O*kgtoGg</f>
        <v>1.6378258434791364</v>
      </c>
      <c r="BP106" s="22">
        <f>'Activity data'!BP65*ManureNEF*NtoN2O*kgtoGg</f>
        <v>1.6964932136263116</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1.0787320605603847</v>
      </c>
      <c r="AE108" s="22">
        <f>'Activity data'!AE67*UDCPPEF*NtoN2O*kgtoGg</f>
        <v>1.0865824506369031</v>
      </c>
      <c r="AF108" s="22">
        <f>'Activity data'!AF67*UDCPPEF*NtoN2O*kgtoGg</f>
        <v>1.0914386873485473</v>
      </c>
      <c r="AG108" s="22">
        <f>'Activity data'!AG67*UDCPPEF*NtoN2O*kgtoGg</f>
        <v>1.0945007446585957</v>
      </c>
      <c r="AH108" s="22">
        <f>'Activity data'!AH67*UDCPPEF*NtoN2O*kgtoGg</f>
        <v>1.0957282095098488</v>
      </c>
      <c r="AI108" s="22">
        <f>'Activity data'!AI67*UDCPPEF*NtoN2O*kgtoGg</f>
        <v>1.0992518652643484</v>
      </c>
      <c r="AJ108" s="22">
        <f>'Activity data'!AJ67*UDCPPEF*NtoN2O*kgtoGg</f>
        <v>1.1033569444273805</v>
      </c>
      <c r="AK108" s="22">
        <f>'Activity data'!AK67*UDCPPEF*NtoN2O*kgtoGg</f>
        <v>1.1075099272542495</v>
      </c>
      <c r="AL108" s="22">
        <f>'Activity data'!AL67*UDCPPEF*NtoN2O*kgtoGg</f>
        <v>1.0713086241482144</v>
      </c>
      <c r="AM108" s="22">
        <f>'Activity data'!AM67*UDCPPEF*NtoN2O*kgtoGg</f>
        <v>1.0795629965901843</v>
      </c>
      <c r="AN108" s="22">
        <f>'Activity data'!AN67*UDCPPEF*NtoN2O*kgtoGg</f>
        <v>1.0876883495971377</v>
      </c>
      <c r="AO108" s="22">
        <f>'Activity data'!AO67*UDCPPEF*NtoN2O*kgtoGg</f>
        <v>1.0965065943574785</v>
      </c>
      <c r="AP108" s="22">
        <f>'Activity data'!AP67*UDCPPEF*NtoN2O*kgtoGg</f>
        <v>1.1059591768229227</v>
      </c>
      <c r="AQ108" s="22">
        <f>'Activity data'!AQ67*UDCPPEF*NtoN2O*kgtoGg</f>
        <v>1.1152750085420209</v>
      </c>
      <c r="AR108" s="22">
        <f>'Activity data'!AR67*UDCPPEF*NtoN2O*kgtoGg</f>
        <v>1.126032336248191</v>
      </c>
      <c r="AS108" s="22">
        <f>'Activity data'!AS67*UDCPPEF*NtoN2O*kgtoGg</f>
        <v>1.1371488565224692</v>
      </c>
      <c r="AT108" s="22">
        <f>'Activity data'!AT67*UDCPPEF*NtoN2O*kgtoGg</f>
        <v>1.1488509233456576</v>
      </c>
      <c r="AU108" s="22">
        <f>'Activity data'!AU67*UDCPPEF*NtoN2O*kgtoGg</f>
        <v>1.1609466253458118</v>
      </c>
      <c r="AV108" s="22">
        <f>'Activity data'!AV67*UDCPPEF*NtoN2O*kgtoGg</f>
        <v>1.1710723967174101</v>
      </c>
      <c r="AW108" s="22">
        <f>'Activity data'!AW67*UDCPPEF*NtoN2O*kgtoGg</f>
        <v>1.1839123769076121</v>
      </c>
      <c r="AX108" s="22">
        <f>'Activity data'!AX67*UDCPPEF*NtoN2O*kgtoGg</f>
        <v>1.197005753828309</v>
      </c>
      <c r="AY108" s="22">
        <f>'Activity data'!AY67*UDCPPEF*NtoN2O*kgtoGg</f>
        <v>1.2103976861785897</v>
      </c>
      <c r="AZ108" s="22">
        <f>'Activity data'!AZ67*UDCPPEF*NtoN2O*kgtoGg</f>
        <v>1.2231792953167364</v>
      </c>
      <c r="BA108" s="22">
        <f>'Activity data'!BA67*UDCPPEF*NtoN2O*kgtoGg</f>
        <v>1.2367084157471577</v>
      </c>
      <c r="BB108" s="22">
        <f>'Activity data'!BB67*UDCPPEF*NtoN2O*kgtoGg</f>
        <v>1.2508687164698657</v>
      </c>
      <c r="BC108" s="22">
        <f>'Activity data'!BC67*UDCPPEF*NtoN2O*kgtoGg</f>
        <v>1.2654568659945293</v>
      </c>
      <c r="BD108" s="22">
        <f>'Activity data'!BD67*UDCPPEF*NtoN2O*kgtoGg</f>
        <v>1.2797867417987234</v>
      </c>
      <c r="BE108" s="22">
        <f>'Activity data'!BE67*UDCPPEF*NtoN2O*kgtoGg</f>
        <v>1.2945539556297454</v>
      </c>
      <c r="BF108" s="22">
        <f>'Activity data'!BF67*UDCPPEF*NtoN2O*kgtoGg</f>
        <v>1.310167646021771</v>
      </c>
      <c r="BG108" s="22">
        <f>'Activity data'!BG67*UDCPPEF*NtoN2O*kgtoGg</f>
        <v>1.3264149272514245</v>
      </c>
      <c r="BH108" s="22">
        <f>'Activity data'!BH67*UDCPPEF*NtoN2O*kgtoGg</f>
        <v>1.3432427535598053</v>
      </c>
      <c r="BI108" s="22">
        <f>'Activity data'!BI67*UDCPPEF*NtoN2O*kgtoGg</f>
        <v>1.3606774016248773</v>
      </c>
      <c r="BJ108" s="22">
        <f>'Activity data'!BJ67*UDCPPEF*NtoN2O*kgtoGg</f>
        <v>1.3787239408471248</v>
      </c>
      <c r="BK108" s="22">
        <f>'Activity data'!BK67*UDCPPEF*NtoN2O*kgtoGg</f>
        <v>1.3975468520027323</v>
      </c>
      <c r="BL108" s="22">
        <f>'Activity data'!BL67*UDCPPEF*NtoN2O*kgtoGg</f>
        <v>1.4151170742868566</v>
      </c>
      <c r="BM108" s="22">
        <f>'Activity data'!BM67*UDCPPEF*NtoN2O*kgtoGg</f>
        <v>1.4333777060737338</v>
      </c>
      <c r="BN108" s="22">
        <f>'Activity data'!BN67*UDCPPEF*NtoN2O*kgtoGg</f>
        <v>1.452480706213285</v>
      </c>
      <c r="BO108" s="22">
        <f>'Activity data'!BO67*UDCPPEF*NtoN2O*kgtoGg</f>
        <v>1.472503697225179</v>
      </c>
      <c r="BP108" s="22">
        <f>'Activity data'!BP67*UDCPPEF*NtoN2O*kgtoGg</f>
        <v>1.4939263523620607</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0.73462391402104921</v>
      </c>
      <c r="AE109" s="22">
        <f>'Activity data'!AE68*UDCPPEF*NtoN2O*kgtoGg</f>
        <v>0.73997008337621595</v>
      </c>
      <c r="AF109" s="22">
        <f>'Activity data'!AF68*UDCPPEF*NtoN2O*kgtoGg</f>
        <v>0.74327721380364353</v>
      </c>
      <c r="AG109" s="22">
        <f>'Activity data'!AG68*UDCPPEF*NtoN2O*kgtoGg</f>
        <v>0.74536249578265146</v>
      </c>
      <c r="AH109" s="22">
        <f>'Activity data'!AH68*UDCPPEF*NtoN2O*kgtoGg</f>
        <v>0.74619840774477697</v>
      </c>
      <c r="AI109" s="22">
        <f>'Activity data'!AI68*UDCPPEF*NtoN2O*kgtoGg</f>
        <v>0.7485980414227531</v>
      </c>
      <c r="AJ109" s="22">
        <f>'Activity data'!AJ68*UDCPPEF*NtoN2O*kgtoGg</f>
        <v>0.75139362842008983</v>
      </c>
      <c r="AK109" s="22">
        <f>'Activity data'!AK68*UDCPPEF*NtoN2O*kgtoGg</f>
        <v>0.75422183814026067</v>
      </c>
      <c r="AL109" s="22">
        <f>'Activity data'!AL68*UDCPPEF*NtoN2O*kgtoGg</f>
        <v>0.7295685030325576</v>
      </c>
      <c r="AM109" s="22">
        <f>'Activity data'!AM68*UDCPPEF*NtoN2O*kgtoGg</f>
        <v>0.73518978714268002</v>
      </c>
      <c r="AN109" s="22">
        <f>'Activity data'!AN68*UDCPPEF*NtoN2O*kgtoGg</f>
        <v>0.74072320813479353</v>
      </c>
      <c r="AO109" s="22">
        <f>'Activity data'!AO68*UDCPPEF*NtoN2O*kgtoGg</f>
        <v>0.74672849315179035</v>
      </c>
      <c r="AP109" s="22">
        <f>'Activity data'!AP68*UDCPPEF*NtoN2O*kgtoGg</f>
        <v>0.7531657664861563</v>
      </c>
      <c r="AQ109" s="22">
        <f>'Activity data'!AQ68*UDCPPEF*NtoN2O*kgtoGg</f>
        <v>0.75950991162660064</v>
      </c>
      <c r="AR109" s="22">
        <f>'Activity data'!AR68*UDCPPEF*NtoN2O*kgtoGg</f>
        <v>0.76683572539708245</v>
      </c>
      <c r="AS109" s="22">
        <f>'Activity data'!AS68*UDCPPEF*NtoN2O*kgtoGg</f>
        <v>0.77440615176407357</v>
      </c>
      <c r="AT109" s="22">
        <f>'Activity data'!AT68*UDCPPEF*NtoN2O*kgtoGg</f>
        <v>0.78237533933723302</v>
      </c>
      <c r="AU109" s="22">
        <f>'Activity data'!AU68*UDCPPEF*NtoN2O*kgtoGg</f>
        <v>0.79061259515919236</v>
      </c>
      <c r="AV109" s="22">
        <f>'Activity data'!AV68*UDCPPEF*NtoN2O*kgtoGg</f>
        <v>0.79750831474466721</v>
      </c>
      <c r="AW109" s="22">
        <f>'Activity data'!AW68*UDCPPEF*NtoN2O*kgtoGg</f>
        <v>0.806252429106466</v>
      </c>
      <c r="AX109" s="22">
        <f>'Activity data'!AX68*UDCPPEF*NtoN2O*kgtoGg</f>
        <v>0.81516910837549461</v>
      </c>
      <c r="AY109" s="22">
        <f>'Activity data'!AY68*UDCPPEF*NtoN2O*kgtoGg</f>
        <v>0.82428910593481208</v>
      </c>
      <c r="AZ109" s="22">
        <f>'Activity data'!AZ68*UDCPPEF*NtoN2O*kgtoGg</f>
        <v>0.83299346921078132</v>
      </c>
      <c r="BA109" s="22">
        <f>'Activity data'!BA68*UDCPPEF*NtoN2O*kgtoGg</f>
        <v>0.84220689279132788</v>
      </c>
      <c r="BB109" s="22">
        <f>'Activity data'!BB68*UDCPPEF*NtoN2O*kgtoGg</f>
        <v>0.85185015446951218</v>
      </c>
      <c r="BC109" s="22">
        <f>'Activity data'!BC68*UDCPPEF*NtoN2O*kgtoGg</f>
        <v>0.861784784109207</v>
      </c>
      <c r="BD109" s="22">
        <f>'Activity data'!BD68*UDCPPEF*NtoN2O*kgtoGg</f>
        <v>0.87154352757813125</v>
      </c>
      <c r="BE109" s="22">
        <f>'Activity data'!BE68*UDCPPEF*NtoN2O*kgtoGg</f>
        <v>0.88160010123563026</v>
      </c>
      <c r="BF109" s="22">
        <f>'Activity data'!BF68*UDCPPEF*NtoN2O*kgtoGg</f>
        <v>0.89223313122283943</v>
      </c>
      <c r="BG109" s="22">
        <f>'Activity data'!BG68*UDCPPEF*NtoN2O*kgtoGg</f>
        <v>0.90329764090555775</v>
      </c>
      <c r="BH109" s="22">
        <f>'Activity data'!BH68*UDCPPEF*NtoN2O*kgtoGg</f>
        <v>0.91475750575902925</v>
      </c>
      <c r="BI109" s="22">
        <f>'Activity data'!BI68*UDCPPEF*NtoN2O*kgtoGg</f>
        <v>0.92663062038073551</v>
      </c>
      <c r="BJ109" s="22">
        <f>'Activity data'!BJ68*UDCPPEF*NtoN2O*kgtoGg</f>
        <v>0.93892043706709105</v>
      </c>
      <c r="BK109" s="22">
        <f>'Activity data'!BK68*UDCPPEF*NtoN2O*kgtoGg</f>
        <v>0.95173896835206995</v>
      </c>
      <c r="BL109" s="22">
        <f>'Activity data'!BL68*UDCPPEF*NtoN2O*kgtoGg</f>
        <v>0.9637044099445613</v>
      </c>
      <c r="BM109" s="22">
        <f>'Activity data'!BM68*UDCPPEF*NtoN2O*kgtoGg</f>
        <v>0.97614002513227005</v>
      </c>
      <c r="BN109" s="22">
        <f>'Activity data'!BN68*UDCPPEF*NtoN2O*kgtoGg</f>
        <v>0.989149298931708</v>
      </c>
      <c r="BO109" s="22">
        <f>'Activity data'!BO68*UDCPPEF*NtoN2O*kgtoGg</f>
        <v>1.0027850928098694</v>
      </c>
      <c r="BP109" s="22">
        <f>'Activity data'!BP68*UDCPPEF*NtoN2O*kgtoGg</f>
        <v>1.0173740675337719</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15.437762100455434</v>
      </c>
      <c r="AE110" s="22">
        <f>'Activity data'!AE69*UDCPPEF*NtoN2O*kgtoGg</f>
        <v>15.384310739780616</v>
      </c>
      <c r="AF110" s="22">
        <f>'Activity data'!AF69*UDCPPEF*NtoN2O*kgtoGg</f>
        <v>15.176739904593207</v>
      </c>
      <c r="AG110" s="22">
        <f>'Activity data'!AG69*UDCPPEF*NtoN2O*kgtoGg</f>
        <v>14.876739853064811</v>
      </c>
      <c r="AH110" s="22">
        <f>'Activity data'!AH69*UDCPPEF*NtoN2O*kgtoGg</f>
        <v>14.49039149843337</v>
      </c>
      <c r="AI110" s="22">
        <f>'Activity data'!AI69*UDCPPEF*NtoN2O*kgtoGg</f>
        <v>14.186007756965418</v>
      </c>
      <c r="AJ110" s="22">
        <f>'Activity data'!AJ69*UDCPPEF*NtoN2O*kgtoGg</f>
        <v>13.898930512249937</v>
      </c>
      <c r="AK110" s="22">
        <f>'Activity data'!AK69*UDCPPEF*NtoN2O*kgtoGg</f>
        <v>13.607923048400107</v>
      </c>
      <c r="AL110" s="22">
        <f>'Activity data'!AL69*UDCPPEF*NtoN2O*kgtoGg</f>
        <v>11.858578138632284</v>
      </c>
      <c r="AM110" s="22">
        <f>'Activity data'!AM69*UDCPPEF*NtoN2O*kgtoGg</f>
        <v>11.923210317438834</v>
      </c>
      <c r="AN110" s="22">
        <f>'Activity data'!AN69*UDCPPEF*NtoN2O*kgtoGg</f>
        <v>11.987705335319387</v>
      </c>
      <c r="AO110" s="22">
        <f>'Activity data'!AO69*UDCPPEF*NtoN2O*kgtoGg</f>
        <v>12.080873855614524</v>
      </c>
      <c r="AP110" s="22">
        <f>'Activity data'!AP69*UDCPPEF*NtoN2O*kgtoGg</f>
        <v>12.190868409598053</v>
      </c>
      <c r="AQ110" s="22">
        <f>'Activity data'!AQ69*UDCPPEF*NtoN2O*kgtoGg</f>
        <v>12.291387076979486</v>
      </c>
      <c r="AR110" s="22">
        <f>'Activity data'!AR69*UDCPPEF*NtoN2O*kgtoGg</f>
        <v>12.435016805166464</v>
      </c>
      <c r="AS110" s="22">
        <f>'Activity data'!AS69*UDCPPEF*NtoN2O*kgtoGg</f>
        <v>12.584889189956952</v>
      </c>
      <c r="AT110" s="22">
        <f>'Activity data'!AT69*UDCPPEF*NtoN2O*kgtoGg</f>
        <v>12.74807748391342</v>
      </c>
      <c r="AU110" s="22">
        <f>'Activity data'!AU69*UDCPPEF*NtoN2O*kgtoGg</f>
        <v>12.91699884341047</v>
      </c>
      <c r="AV110" s="22">
        <f>'Activity data'!AV69*UDCPPEF*NtoN2O*kgtoGg</f>
        <v>13.017960686446774</v>
      </c>
      <c r="AW110" s="22">
        <f>'Activity data'!AW69*UDCPPEF*NtoN2O*kgtoGg</f>
        <v>13.086509808243214</v>
      </c>
      <c r="AX110" s="22">
        <f>'Activity data'!AX69*UDCPPEF*NtoN2O*kgtoGg</f>
        <v>13.150944668127503</v>
      </c>
      <c r="AY110" s="22">
        <f>'Activity data'!AY69*UDCPPEF*NtoN2O*kgtoGg</f>
        <v>13.212356721825559</v>
      </c>
      <c r="AZ110" s="22">
        <f>'Activity data'!AZ69*UDCPPEF*NtoN2O*kgtoGg</f>
        <v>13.244410044466219</v>
      </c>
      <c r="BA110" s="22">
        <f>'Activity data'!BA69*UDCPPEF*NtoN2O*kgtoGg</f>
        <v>13.286160809270438</v>
      </c>
      <c r="BB110" s="22">
        <f>'Activity data'!BB69*UDCPPEF*NtoN2O*kgtoGg</f>
        <v>13.333227961824351</v>
      </c>
      <c r="BC110" s="22">
        <f>'Activity data'!BC69*UDCPPEF*NtoN2O*kgtoGg</f>
        <v>13.379254782948145</v>
      </c>
      <c r="BD110" s="22">
        <f>'Activity data'!BD69*UDCPPEF*NtoN2O*kgtoGg</f>
        <v>13.405999536429533</v>
      </c>
      <c r="BE110" s="22">
        <f>'Activity data'!BE69*UDCPPEF*NtoN2O*kgtoGg</f>
        <v>13.431370332208925</v>
      </c>
      <c r="BF110" s="22">
        <f>'Activity data'!BF69*UDCPPEF*NtoN2O*kgtoGg</f>
        <v>13.464761567618766</v>
      </c>
      <c r="BG110" s="22">
        <f>'Activity data'!BG69*UDCPPEF*NtoN2O*kgtoGg</f>
        <v>13.568605785941708</v>
      </c>
      <c r="BH110" s="22">
        <f>'Activity data'!BH69*UDCPPEF*NtoN2O*kgtoGg</f>
        <v>13.675064802560087</v>
      </c>
      <c r="BI110" s="22">
        <f>'Activity data'!BI69*UDCPPEF*NtoN2O*kgtoGg</f>
        <v>13.784075460583217</v>
      </c>
      <c r="BJ110" s="22">
        <f>'Activity data'!BJ69*UDCPPEF*NtoN2O*kgtoGg</f>
        <v>13.895044769953525</v>
      </c>
      <c r="BK110" s="22">
        <f>'Activity data'!BK69*UDCPPEF*NtoN2O*kgtoGg</f>
        <v>14.010900456385087</v>
      </c>
      <c r="BL110" s="22">
        <f>'Activity data'!BL69*UDCPPEF*NtoN2O*kgtoGg</f>
        <v>14.08695772749086</v>
      </c>
      <c r="BM110" s="22">
        <f>'Activity data'!BM69*UDCPPEF*NtoN2O*kgtoGg</f>
        <v>14.166138376273738</v>
      </c>
      <c r="BN110" s="22">
        <f>'Activity data'!BN69*UDCPPEF*NtoN2O*kgtoGg</f>
        <v>14.250773634407073</v>
      </c>
      <c r="BO110" s="22">
        <f>'Activity data'!BO69*UDCPPEF*NtoN2O*kgtoGg</f>
        <v>14.341456120187523</v>
      </c>
      <c r="BP110" s="22">
        <f>'Activity data'!BP69*UDCPPEF*NtoN2O*kgtoGg</f>
        <v>14.446565874186065</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9.7072772798798166</v>
      </c>
      <c r="AE111" s="22">
        <f>'Activity data'!AE70*UDCPPEF*NtoN2O*kgtoGg</f>
        <v>9.6736670211077893</v>
      </c>
      <c r="AF111" s="22">
        <f>'Activity data'!AF70*UDCPPEF*NtoN2O*kgtoGg</f>
        <v>9.543146312259644</v>
      </c>
      <c r="AG111" s="22">
        <f>'Activity data'!AG70*UDCPPEF*NtoN2O*kgtoGg</f>
        <v>9.3545060375090401</v>
      </c>
      <c r="AH111" s="22">
        <f>'Activity data'!AH70*UDCPPEF*NtoN2O*kgtoGg</f>
        <v>9.1115698800123486</v>
      </c>
      <c r="AI111" s="22">
        <f>'Activity data'!AI70*UDCPPEF*NtoN2O*kgtoGg</f>
        <v>8.9201731374864632</v>
      </c>
      <c r="AJ111" s="22">
        <f>'Activity data'!AJ70*UDCPPEF*NtoN2O*kgtoGg</f>
        <v>8.7396587340992742</v>
      </c>
      <c r="AK111" s="22">
        <f>'Activity data'!AK70*UDCPPEF*NtoN2O*kgtoGg</f>
        <v>8.5566730057454539</v>
      </c>
      <c r="AL111" s="22">
        <f>'Activity data'!AL70*UDCPPEF*NtoN2O*kgtoGg</f>
        <v>7.4566835133071914</v>
      </c>
      <c r="AM111" s="22">
        <f>'Activity data'!AM70*UDCPPEF*NtoN2O*kgtoGg</f>
        <v>7.4973242795526724</v>
      </c>
      <c r="AN111" s="22">
        <f>'Activity data'!AN70*UDCPPEF*NtoN2O*kgtoGg</f>
        <v>7.5378787988970819</v>
      </c>
      <c r="AO111" s="22">
        <f>'Activity data'!AO70*UDCPPEF*NtoN2O*kgtoGg</f>
        <v>7.5964632397231462</v>
      </c>
      <c r="AP111" s="22">
        <f>'Activity data'!AP70*UDCPPEF*NtoN2O*kgtoGg</f>
        <v>7.6656279041250803</v>
      </c>
      <c r="AQ111" s="22">
        <f>'Activity data'!AQ70*UDCPPEF*NtoN2O*kgtoGg</f>
        <v>7.7288341233766884</v>
      </c>
      <c r="AR111" s="22">
        <f>'Activity data'!AR70*UDCPPEF*NtoN2O*kgtoGg</f>
        <v>7.8191486124893057</v>
      </c>
      <c r="AS111" s="22">
        <f>'Activity data'!AS70*UDCPPEF*NtoN2O*kgtoGg</f>
        <v>7.913388489117227</v>
      </c>
      <c r="AT111" s="22">
        <f>'Activity data'!AT70*UDCPPEF*NtoN2O*kgtoGg</f>
        <v>8.016001420185729</v>
      </c>
      <c r="AU111" s="22">
        <f>'Activity data'!AU70*UDCPPEF*NtoN2O*kgtoGg</f>
        <v>8.1222193074975007</v>
      </c>
      <c r="AV111" s="22">
        <f>'Activity data'!AV70*UDCPPEF*NtoN2O*kgtoGg</f>
        <v>8.1857041959589072</v>
      </c>
      <c r="AW111" s="22">
        <f>'Activity data'!AW70*UDCPPEF*NtoN2O*kgtoGg</f>
        <v>8.2288079391206566</v>
      </c>
      <c r="AX111" s="22">
        <f>'Activity data'!AX70*UDCPPEF*NtoN2O*kgtoGg</f>
        <v>8.2693246310684216</v>
      </c>
      <c r="AY111" s="22">
        <f>'Activity data'!AY70*UDCPPEF*NtoN2O*kgtoGg</f>
        <v>8.3079405800443631</v>
      </c>
      <c r="AZ111" s="22">
        <f>'Activity data'!AZ70*UDCPPEF*NtoN2O*kgtoGg</f>
        <v>8.3280957352145002</v>
      </c>
      <c r="BA111" s="22">
        <f>'Activity data'!BA70*UDCPPEF*NtoN2O*kgtoGg</f>
        <v>8.3543486498509836</v>
      </c>
      <c r="BB111" s="22">
        <f>'Activity data'!BB70*UDCPPEF*NtoN2O*kgtoGg</f>
        <v>8.3839445133992214</v>
      </c>
      <c r="BC111" s="22">
        <f>'Activity data'!BC70*UDCPPEF*NtoN2O*kgtoGg</f>
        <v>8.4128862157037876</v>
      </c>
      <c r="BD111" s="22">
        <f>'Activity data'!BD70*UDCPPEF*NtoN2O*kgtoGg</f>
        <v>8.4297033382981432</v>
      </c>
      <c r="BE111" s="22">
        <f>'Activity data'!BE70*UDCPPEF*NtoN2O*kgtoGg</f>
        <v>8.4456565151795591</v>
      </c>
      <c r="BF111" s="22">
        <f>'Activity data'!BF70*UDCPPEF*NtoN2O*kgtoGg</f>
        <v>8.4666529509797659</v>
      </c>
      <c r="BG111" s="22">
        <f>'Activity data'!BG70*UDCPPEF*NtoN2O*kgtoGg</f>
        <v>8.5319502793498803</v>
      </c>
      <c r="BH111" s="22">
        <f>'Activity data'!BH70*UDCPPEF*NtoN2O*kgtoGg</f>
        <v>8.5988917950004833</v>
      </c>
      <c r="BI111" s="22">
        <f>'Activity data'!BI70*UDCPPEF*NtoN2O*kgtoGg</f>
        <v>8.667437784827694</v>
      </c>
      <c r="BJ111" s="22">
        <f>'Activity data'!BJ70*UDCPPEF*NtoN2O*kgtoGg</f>
        <v>8.7372153762042668</v>
      </c>
      <c r="BK111" s="22">
        <f>'Activity data'!BK70*UDCPPEF*NtoN2O*kgtoGg</f>
        <v>8.8100655254243314</v>
      </c>
      <c r="BL111" s="22">
        <f>'Activity data'!BL70*UDCPPEF*NtoN2O*kgtoGg</f>
        <v>8.8578903989371121</v>
      </c>
      <c r="BM111" s="22">
        <f>'Activity data'!BM70*UDCPPEF*NtoN2O*kgtoGg</f>
        <v>8.9076792548564221</v>
      </c>
      <c r="BN111" s="22">
        <f>'Activity data'!BN70*UDCPPEF*NtoN2O*kgtoGg</f>
        <v>8.9608979735417087</v>
      </c>
      <c r="BO111" s="22">
        <f>'Activity data'!BO70*UDCPPEF*NtoN2O*kgtoGg</f>
        <v>9.0179191938566419</v>
      </c>
      <c r="BP111" s="22">
        <f>'Activity data'!BP70*UDCPPEF*NtoN2O*kgtoGg</f>
        <v>9.0840122920819155</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5.8005660432204387</v>
      </c>
      <c r="AE113" s="22">
        <f>'Activity data'!AE72*UDSOEF*NtoN2O*kgtoGg</f>
        <v>5.8038276461708094</v>
      </c>
      <c r="AF113" s="22">
        <f>'Activity data'!AF72*UDSOEF*NtoN2O*kgtoGg</f>
        <v>5.8109398957754763</v>
      </c>
      <c r="AG113" s="22">
        <f>'Activity data'!AG72*UDSOEF*NtoN2O*kgtoGg</f>
        <v>5.8217654955315101</v>
      </c>
      <c r="AH113" s="22">
        <f>'Activity data'!AH72*UDSOEF*NtoN2O*kgtoGg</f>
        <v>5.8361084688619727</v>
      </c>
      <c r="AI113" s="22">
        <f>'Activity data'!AI72*UDSOEF*NtoN2O*kgtoGg</f>
        <v>5.8541869362624084</v>
      </c>
      <c r="AJ113" s="22">
        <f>'Activity data'!AJ72*UDSOEF*NtoN2O*kgtoGg</f>
        <v>5.8743080447977638</v>
      </c>
      <c r="AK113" s="22">
        <f>'Activity data'!AK72*UDSOEF*NtoN2O*kgtoGg</f>
        <v>5.8964547408688288</v>
      </c>
      <c r="AL113" s="22">
        <f>'Activity data'!AL72*UDSOEF*NtoN2O*kgtoGg</f>
        <v>5.9169117797987711</v>
      </c>
      <c r="AM113" s="22">
        <f>'Activity data'!AM72*UDSOEF*NtoN2O*kgtoGg</f>
        <v>5.9322560966121705</v>
      </c>
      <c r="AN113" s="22">
        <f>'Activity data'!AN72*UDSOEF*NtoN2O*kgtoGg</f>
        <v>5.9455586603335453</v>
      </c>
      <c r="AO113" s="22">
        <f>'Activity data'!AO72*UDSOEF*NtoN2O*kgtoGg</f>
        <v>5.9567369848472378</v>
      </c>
      <c r="AP113" s="22">
        <f>'Activity data'!AP72*UDSOEF*NtoN2O*kgtoGg</f>
        <v>5.9679610751603498</v>
      </c>
      <c r="AQ113" s="22">
        <f>'Activity data'!AQ72*UDSOEF*NtoN2O*kgtoGg</f>
        <v>5.9790718656638813</v>
      </c>
      <c r="AR113" s="22">
        <f>'Activity data'!AR72*UDSOEF*NtoN2O*kgtoGg</f>
        <v>5.9901268821813307</v>
      </c>
      <c r="AS113" s="22">
        <f>'Activity data'!AS72*UDSOEF*NtoN2O*kgtoGg</f>
        <v>6.0009534550273438</v>
      </c>
      <c r="AT113" s="22">
        <f>'Activity data'!AT72*UDSOEF*NtoN2O*kgtoGg</f>
        <v>6.0115012021134131</v>
      </c>
      <c r="AU113" s="22">
        <f>'Activity data'!AU72*UDSOEF*NtoN2O*kgtoGg</f>
        <v>6.021970489494791</v>
      </c>
      <c r="AV113" s="22">
        <f>'Activity data'!AV72*UDSOEF*NtoN2O*kgtoGg</f>
        <v>6.0320945017270144</v>
      </c>
      <c r="AW113" s="22">
        <f>'Activity data'!AW72*UDSOEF*NtoN2O*kgtoGg</f>
        <v>6.0422368624775373</v>
      </c>
      <c r="AX113" s="22">
        <f>'Activity data'!AX72*UDSOEF*NtoN2O*kgtoGg</f>
        <v>6.0521295605362448</v>
      </c>
      <c r="AY113" s="22">
        <f>'Activity data'!AY72*UDSOEF*NtoN2O*kgtoGg</f>
        <v>6.0617305807485797</v>
      </c>
      <c r="AZ113" s="22">
        <f>'Activity data'!AZ72*UDSOEF*NtoN2O*kgtoGg</f>
        <v>6.0709966536013571</v>
      </c>
      <c r="BA113" s="22">
        <f>'Activity data'!BA72*UDSOEF*NtoN2O*kgtoGg</f>
        <v>6.0800088948825763</v>
      </c>
      <c r="BB113" s="22">
        <f>'Activity data'!BB72*UDSOEF*NtoN2O*kgtoGg</f>
        <v>6.0887198304949131</v>
      </c>
      <c r="BC113" s="22">
        <f>'Activity data'!BC72*UDSOEF*NtoN2O*kgtoGg</f>
        <v>6.097076462754953</v>
      </c>
      <c r="BD113" s="22">
        <f>'Activity data'!BD72*UDSOEF*NtoN2O*kgtoGg</f>
        <v>6.104984989507658</v>
      </c>
      <c r="BE113" s="22">
        <f>'Activity data'!BE72*UDSOEF*NtoN2O*kgtoGg</f>
        <v>6.1125613878703415</v>
      </c>
      <c r="BF113" s="22">
        <f>'Activity data'!BF72*UDSOEF*NtoN2O*kgtoGg</f>
        <v>6.1198134971073799</v>
      </c>
      <c r="BG113" s="22">
        <f>'Activity data'!BG72*UDSOEF*NtoN2O*kgtoGg</f>
        <v>6.1266955363793087</v>
      </c>
      <c r="BH113" s="22">
        <f>'Activity data'!BH72*UDSOEF*NtoN2O*kgtoGg</f>
        <v>6.1331773919553187</v>
      </c>
      <c r="BI113" s="22">
        <f>'Activity data'!BI72*UDSOEF*NtoN2O*kgtoGg</f>
        <v>6.1392373792489678</v>
      </c>
      <c r="BJ113" s="22">
        <f>'Activity data'!BJ72*UDSOEF*NtoN2O*kgtoGg</f>
        <v>6.1448567283799953</v>
      </c>
      <c r="BK113" s="22">
        <f>'Activity data'!BK72*UDSOEF*NtoN2O*kgtoGg</f>
        <v>6.1500285947589459</v>
      </c>
      <c r="BL113" s="22">
        <f>'Activity data'!BL72*UDSOEF*NtoN2O*kgtoGg</f>
        <v>6.1545529219255348</v>
      </c>
      <c r="BM113" s="22">
        <f>'Activity data'!BM72*UDSOEF*NtoN2O*kgtoGg</f>
        <v>6.1585828599722365</v>
      </c>
      <c r="BN113" s="22">
        <f>'Activity data'!BN72*UDSOEF*NtoN2O*kgtoGg</f>
        <v>6.1621138567060791</v>
      </c>
      <c r="BO113" s="22">
        <f>'Activity data'!BO72*UDSOEF*NtoN2O*kgtoGg</f>
        <v>6.1651243372044418</v>
      </c>
      <c r="BP113" s="22">
        <f>'Activity data'!BP72*UDSOEF*NtoN2O*kgtoGg</f>
        <v>6.1676407634447328</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0.6475144432406168</v>
      </c>
      <c r="AE114" s="22">
        <f>'Activity data'!AE73*UDSOEF*NtoN2O*kgtoGg</f>
        <v>0.64787853443494914</v>
      </c>
      <c r="AF114" s="22">
        <f>'Activity data'!AF73*UDSOEF*NtoN2O*kgtoGg</f>
        <v>0.64867247149361551</v>
      </c>
      <c r="AG114" s="22">
        <f>'Activity data'!AG73*UDSOEF*NtoN2O*kgtoGg</f>
        <v>0.64988092807294684</v>
      </c>
      <c r="AH114" s="22">
        <f>'Activity data'!AH73*UDSOEF*NtoN2O*kgtoGg</f>
        <v>0.65148202740037242</v>
      </c>
      <c r="AI114" s="22">
        <f>'Activity data'!AI73*UDSOEF*NtoN2O*kgtoGg</f>
        <v>0.65350011816362097</v>
      </c>
      <c r="AJ114" s="22">
        <f>'Activity data'!AJ73*UDSOEF*NtoN2O*kgtoGg</f>
        <v>0.65574622799041682</v>
      </c>
      <c r="AK114" s="22">
        <f>'Activity data'!AK73*UDSOEF*NtoN2O*kgtoGg</f>
        <v>0.65821845319554773</v>
      </c>
      <c r="AL114" s="22">
        <f>'Activity data'!AL73*UDSOEF*NtoN2O*kgtoGg</f>
        <v>0.66050206277336709</v>
      </c>
      <c r="AM114" s="22">
        <f>'Activity data'!AM73*UDSOEF*NtoN2O*kgtoGg</f>
        <v>0.66221494160007188</v>
      </c>
      <c r="AN114" s="22">
        <f>'Activity data'!AN73*UDSOEF*NtoN2O*kgtoGg</f>
        <v>0.66369990049503835</v>
      </c>
      <c r="AO114" s="22">
        <f>'Activity data'!AO73*UDSOEF*NtoN2O*kgtoGg</f>
        <v>0.66494773157219778</v>
      </c>
      <c r="AP114" s="22">
        <f>'Activity data'!AP73*UDSOEF*NtoN2O*kgtoGg</f>
        <v>0.66620067146389517</v>
      </c>
      <c r="AQ114" s="22">
        <f>'Activity data'!AQ73*UDSOEF*NtoN2O*kgtoGg</f>
        <v>0.66744096375144979</v>
      </c>
      <c r="AR114" s="22">
        <f>'Activity data'!AR73*UDSOEF*NtoN2O*kgtoGg</f>
        <v>0.66867503001532402</v>
      </c>
      <c r="AS114" s="22">
        <f>'Activity data'!AS73*UDSOEF*NtoN2O*kgtoGg</f>
        <v>0.66988359522022889</v>
      </c>
      <c r="AT114" s="22">
        <f>'Activity data'!AT73*UDSOEF*NtoN2O*kgtoGg</f>
        <v>0.67106103523745997</v>
      </c>
      <c r="AU114" s="22">
        <f>'Activity data'!AU73*UDSOEF*NtoN2O*kgtoGg</f>
        <v>0.67222971683497434</v>
      </c>
      <c r="AV114" s="22">
        <f>'Activity data'!AV73*UDSOEF*NtoN2O*kgtoGg</f>
        <v>0.67335985553093358</v>
      </c>
      <c r="AW114" s="22">
        <f>'Activity data'!AW73*UDSOEF*NtoN2O*kgtoGg</f>
        <v>0.67449204246330985</v>
      </c>
      <c r="AX114" s="22">
        <f>'Activity data'!AX73*UDSOEF*NtoN2O*kgtoGg</f>
        <v>0.67559635966751075</v>
      </c>
      <c r="AY114" s="22">
        <f>'Activity data'!AY73*UDSOEF*NtoN2O*kgtoGg</f>
        <v>0.6766681170117097</v>
      </c>
      <c r="AZ114" s="22">
        <f>'Activity data'!AZ73*UDSOEF*NtoN2O*kgtoGg</f>
        <v>0.67770248434061997</v>
      </c>
      <c r="BA114" s="22">
        <f>'Activity data'!BA73*UDSOEF*NtoN2O*kgtoGg</f>
        <v>0.67870851657128095</v>
      </c>
      <c r="BB114" s="22">
        <f>'Activity data'!BB73*UDSOEF*NtoN2O*kgtoGg</f>
        <v>0.67968091419266818</v>
      </c>
      <c r="BC114" s="22">
        <f>'Activity data'!BC73*UDSOEF*NtoN2O*kgtoGg</f>
        <v>0.68061376109845428</v>
      </c>
      <c r="BD114" s="22">
        <f>'Activity data'!BD73*UDSOEF*NtoN2O*kgtoGg</f>
        <v>0.68149658619844911</v>
      </c>
      <c r="BE114" s="22">
        <f>'Activity data'!BE73*UDSOEF*NtoN2O*kgtoGg</f>
        <v>0.68234233596339056</v>
      </c>
      <c r="BF114" s="22">
        <f>'Activity data'!BF73*UDSOEF*NtoN2O*kgtoGg</f>
        <v>0.68315188548665307</v>
      </c>
      <c r="BG114" s="22">
        <f>'Activity data'!BG73*UDSOEF*NtoN2O*kgtoGg</f>
        <v>0.68392012427478499</v>
      </c>
      <c r="BH114" s="22">
        <f>'Activity data'!BH73*UDSOEF*NtoN2O*kgtoGg</f>
        <v>0.68464369074626252</v>
      </c>
      <c r="BI114" s="22">
        <f>'Activity data'!BI73*UDSOEF*NtoN2O*kgtoGg</f>
        <v>0.68532016426095999</v>
      </c>
      <c r="BJ114" s="22">
        <f>'Activity data'!BJ73*UDSOEF*NtoN2O*kgtoGg</f>
        <v>0.68594744954602382</v>
      </c>
      <c r="BK114" s="22">
        <f>'Activity data'!BK73*UDSOEF*NtoN2O*kgtoGg</f>
        <v>0.68652478254317062</v>
      </c>
      <c r="BL114" s="22">
        <f>'Activity data'!BL73*UDSOEF*NtoN2O*kgtoGg</f>
        <v>0.68702983104438298</v>
      </c>
      <c r="BM114" s="22">
        <f>'Activity data'!BM73*UDSOEF*NtoN2O*kgtoGg</f>
        <v>0.68747969112203067</v>
      </c>
      <c r="BN114" s="22">
        <f>'Activity data'!BN73*UDSOEF*NtoN2O*kgtoGg</f>
        <v>0.68787385461696604</v>
      </c>
      <c r="BO114" s="22">
        <f>'Activity data'!BO73*UDSOEF*NtoN2O*kgtoGg</f>
        <v>0.68820991313078361</v>
      </c>
      <c r="BP114" s="22">
        <f>'Activity data'!BP73*UDSOEF*NtoN2O*kgtoGg</f>
        <v>0.68849082060150224</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0.71701323318414634</v>
      </c>
      <c r="AE115" s="22">
        <f>'Activity data'!AE74*UDSOEF*NtoN2O*kgtoGg</f>
        <v>0.71890190048142155</v>
      </c>
      <c r="AF115" s="22">
        <f>'Activity data'!AF74*UDSOEF*NtoN2O*kgtoGg</f>
        <v>0.72139787643454378</v>
      </c>
      <c r="AG115" s="22">
        <f>'Activity data'!AG74*UDSOEF*NtoN2O*kgtoGg</f>
        <v>0.72448566831169825</v>
      </c>
      <c r="AH115" s="22">
        <f>'Activity data'!AH74*UDSOEF*NtoN2O*kgtoGg</f>
        <v>0.72813614562507289</v>
      </c>
      <c r="AI115" s="22">
        <f>'Activity data'!AI74*UDSOEF*NtoN2O*kgtoGg</f>
        <v>0.73239861197574607</v>
      </c>
      <c r="AJ115" s="22">
        <f>'Activity data'!AJ74*UDSOEF*NtoN2O*kgtoGg</f>
        <v>0.73695209715408394</v>
      </c>
      <c r="AK115" s="22">
        <f>'Activity data'!AK74*UDSOEF*NtoN2O*kgtoGg</f>
        <v>0.74179995680342636</v>
      </c>
      <c r="AL115" s="22">
        <f>'Activity data'!AL74*UDSOEF*NtoN2O*kgtoGg</f>
        <v>0.74623573837128565</v>
      </c>
      <c r="AM115" s="22">
        <f>'Activity data'!AM74*UDSOEF*NtoN2O*kgtoGg</f>
        <v>0.74961527079364798</v>
      </c>
      <c r="AN115" s="22">
        <f>'Activity data'!AN74*UDSOEF*NtoN2O*kgtoGg</f>
        <v>0.7525379508944634</v>
      </c>
      <c r="AO115" s="22">
        <f>'Activity data'!AO74*UDSOEF*NtoN2O*kgtoGg</f>
        <v>0.75499648109655415</v>
      </c>
      <c r="AP115" s="22">
        <f>'Activity data'!AP74*UDSOEF*NtoN2O*kgtoGg</f>
        <v>0.75741024574834359</v>
      </c>
      <c r="AQ115" s="22">
        <f>'Activity data'!AQ74*UDSOEF*NtoN2O*kgtoGg</f>
        <v>0.75975323038149545</v>
      </c>
      <c r="AR115" s="22">
        <f>'Activity data'!AR74*UDSOEF*NtoN2O*kgtoGg</f>
        <v>0.76204013669046367</v>
      </c>
      <c r="AS115" s="22">
        <f>'Activity data'!AS74*UDSOEF*NtoN2O*kgtoGg</f>
        <v>0.76424179044066043</v>
      </c>
      <c r="AT115" s="22">
        <f>'Activity data'!AT74*UDSOEF*NtoN2O*kgtoGg</f>
        <v>0.76635194650704874</v>
      </c>
      <c r="AU115" s="22">
        <f>'Activity data'!AU74*UDSOEF*NtoN2O*kgtoGg</f>
        <v>0.76841117011979931</v>
      </c>
      <c r="AV115" s="22">
        <f>'Activity data'!AV74*UDSOEF*NtoN2O*kgtoGg</f>
        <v>0.77037197810440305</v>
      </c>
      <c r="AW115" s="22">
        <f>'Activity data'!AW74*UDSOEF*NtoN2O*kgtoGg</f>
        <v>0.7723048451013268</v>
      </c>
      <c r="AX115" s="22">
        <f>'Activity data'!AX74*UDSOEF*NtoN2O*kgtoGg</f>
        <v>0.77416172017019669</v>
      </c>
      <c r="AY115" s="22">
        <f>'Activity data'!AY74*UDSOEF*NtoN2O*kgtoGg</f>
        <v>0.77593682663794328</v>
      </c>
      <c r="AZ115" s="22">
        <f>'Activity data'!AZ74*UDSOEF*NtoN2O*kgtoGg</f>
        <v>0.77762405085024944</v>
      </c>
      <c r="BA115" s="22">
        <f>'Activity data'!BA74*UDSOEF*NtoN2O*kgtoGg</f>
        <v>0.77924024525802382</v>
      </c>
      <c r="BB115" s="22">
        <f>'Activity data'!BB74*UDSOEF*NtoN2O*kgtoGg</f>
        <v>0.78077822612594872</v>
      </c>
      <c r="BC115" s="22">
        <f>'Activity data'!BC74*UDSOEF*NtoN2O*kgtoGg</f>
        <v>0.78222973768533877</v>
      </c>
      <c r="BD115" s="22">
        <f>'Activity data'!BD74*UDSOEF*NtoN2O*kgtoGg</f>
        <v>0.78357896855043419</v>
      </c>
      <c r="BE115" s="22">
        <f>'Activity data'!BE74*UDSOEF*NtoN2O*kgtoGg</f>
        <v>0.78484872547547357</v>
      </c>
      <c r="BF115" s="22">
        <f>'Activity data'!BF74*UDSOEF*NtoN2O*kgtoGg</f>
        <v>0.78604171235030074</v>
      </c>
      <c r="BG115" s="22">
        <f>'Activity data'!BG74*UDSOEF*NtoN2O*kgtoGg</f>
        <v>0.78715071358986077</v>
      </c>
      <c r="BH115" s="22">
        <f>'Activity data'!BH74*UDSOEF*NtoN2O*kgtoGg</f>
        <v>0.78817136623538919</v>
      </c>
      <c r="BI115" s="22">
        <f>'Activity data'!BI74*UDSOEF*NtoN2O*kgtoGg</f>
        <v>0.78910081743066496</v>
      </c>
      <c r="BJ115" s="22">
        <f>'Activity data'!BJ74*UDSOEF*NtoN2O*kgtoGg</f>
        <v>0.78993671019830725</v>
      </c>
      <c r="BK115" s="22">
        <f>'Activity data'!BK74*UDSOEF*NtoN2O*kgtoGg</f>
        <v>0.79067882377145238</v>
      </c>
      <c r="BL115" s="22">
        <f>'Activity data'!BL74*UDSOEF*NtoN2O*kgtoGg</f>
        <v>0.79129177424329344</v>
      </c>
      <c r="BM115" s="22">
        <f>'Activity data'!BM74*UDSOEF*NtoN2O*kgtoGg</f>
        <v>0.79180445925108223</v>
      </c>
      <c r="BN115" s="22">
        <f>'Activity data'!BN74*UDSOEF*NtoN2O*kgtoGg</f>
        <v>0.79221697598335572</v>
      </c>
      <c r="BO115" s="22">
        <f>'Activity data'!BO74*UDSOEF*NtoN2O*kgtoGg</f>
        <v>0.79252630484115494</v>
      </c>
      <c r="BP115" s="22">
        <f>'Activity data'!BP74*UDSOEF*NtoN2O*kgtoGg</f>
        <v>0.79273808612423258</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1.1866423364998224</v>
      </c>
      <c r="AE116" s="22">
        <f>'Activity data'!AE75*UDSOEF*NtoN2O*kgtoGg</f>
        <v>1.1897680425130253</v>
      </c>
      <c r="AF116" s="22">
        <f>'Activity data'!AF75*UDSOEF*NtoN2O*kgtoGg</f>
        <v>1.1938988320156225</v>
      </c>
      <c r="AG116" s="22">
        <f>'Activity data'!AG75*UDSOEF*NtoN2O*kgtoGg</f>
        <v>1.1990090648511584</v>
      </c>
      <c r="AH116" s="22">
        <f>'Activity data'!AH75*UDSOEF*NtoN2O*kgtoGg</f>
        <v>1.2050505306540218</v>
      </c>
      <c r="AI116" s="22">
        <f>'Activity data'!AI75*UDSOEF*NtoN2O*kgtoGg</f>
        <v>1.2121048258825113</v>
      </c>
      <c r="AJ116" s="22">
        <f>'Activity data'!AJ75*UDSOEF*NtoN2O*kgtoGg</f>
        <v>1.2196407513594298</v>
      </c>
      <c r="AK116" s="22">
        <f>'Activity data'!AK75*UDSOEF*NtoN2O*kgtoGg</f>
        <v>1.227663860606343</v>
      </c>
      <c r="AL116" s="22">
        <f>'Activity data'!AL75*UDSOEF*NtoN2O*kgtoGg</f>
        <v>1.2350049889987886</v>
      </c>
      <c r="AM116" s="22">
        <f>'Activity data'!AM75*UDSOEF*NtoN2O*kgtoGg</f>
        <v>1.2405980465106283</v>
      </c>
      <c r="AN116" s="22">
        <f>'Activity data'!AN75*UDSOEF*NtoN2O*kgtoGg</f>
        <v>1.2454350227101771</v>
      </c>
      <c r="AO116" s="22">
        <f>'Activity data'!AO75*UDSOEF*NtoN2O*kgtoGg</f>
        <v>1.249503840255439</v>
      </c>
      <c r="AP116" s="22">
        <f>'Activity data'!AP75*UDSOEF*NtoN2O*kgtoGg</f>
        <v>1.2534985717242577</v>
      </c>
      <c r="AQ116" s="22">
        <f>'Activity data'!AQ75*UDSOEF*NtoN2O*kgtoGg</f>
        <v>1.2573761636999585</v>
      </c>
      <c r="AR116" s="22">
        <f>'Activity data'!AR75*UDSOEF*NtoN2O*kgtoGg</f>
        <v>1.2611609471882341</v>
      </c>
      <c r="AS116" s="22">
        <f>'Activity data'!AS75*UDSOEF*NtoN2O*kgtoGg</f>
        <v>1.2648046394234456</v>
      </c>
      <c r="AT116" s="22">
        <f>'Activity data'!AT75*UDSOEF*NtoN2O*kgtoGg</f>
        <v>1.2682969048505126</v>
      </c>
      <c r="AU116" s="22">
        <f>'Activity data'!AU75*UDSOEF*NtoN2O*kgtoGg</f>
        <v>1.2717048781013802</v>
      </c>
      <c r="AV116" s="22">
        <f>'Activity data'!AV75*UDSOEF*NtoN2O*kgtoGg</f>
        <v>1.2749499754867446</v>
      </c>
      <c r="AW116" s="22">
        <f>'Activity data'!AW75*UDSOEF*NtoN2O*kgtoGg</f>
        <v>1.2781488311050537</v>
      </c>
      <c r="AX116" s="22">
        <f>'Activity data'!AX75*UDSOEF*NtoN2O*kgtoGg</f>
        <v>1.281221921626029</v>
      </c>
      <c r="AY116" s="22">
        <f>'Activity data'!AY75*UDSOEF*NtoN2O*kgtoGg</f>
        <v>1.28415968677308</v>
      </c>
      <c r="AZ116" s="22">
        <f>'Activity data'!AZ75*UDSOEF*NtoN2O*kgtoGg</f>
        <v>1.2869520085724966</v>
      </c>
      <c r="BA116" s="22">
        <f>'Activity data'!BA75*UDSOEF*NtoN2O*kgtoGg</f>
        <v>1.2896267774882144</v>
      </c>
      <c r="BB116" s="22">
        <f>'Activity data'!BB75*UDSOEF*NtoN2O*kgtoGg</f>
        <v>1.2921721045842036</v>
      </c>
      <c r="BC116" s="22">
        <f>'Activity data'!BC75*UDSOEF*NtoN2O*kgtoGg</f>
        <v>1.2945743267309859</v>
      </c>
      <c r="BD116" s="22">
        <f>'Activity data'!BD75*UDSOEF*NtoN2O*kgtoGg</f>
        <v>1.2968072764063003</v>
      </c>
      <c r="BE116" s="22">
        <f>'Activity data'!BE75*UDSOEF*NtoN2O*kgtoGg</f>
        <v>1.2989086983251454</v>
      </c>
      <c r="BF116" s="22">
        <f>'Activity data'!BF75*UDSOEF*NtoN2O*kgtoGg</f>
        <v>1.3008830673702914</v>
      </c>
      <c r="BG116" s="22">
        <f>'Activity data'!BG75*UDSOEF*NtoN2O*kgtoGg</f>
        <v>1.3027184418950384</v>
      </c>
      <c r="BH116" s="22">
        <f>'Activity data'!BH75*UDSOEF*NtoN2O*kgtoGg</f>
        <v>1.3044076012912551</v>
      </c>
      <c r="BI116" s="22">
        <f>'Activity data'!BI75*UDSOEF*NtoN2O*kgtoGg</f>
        <v>1.3059458241398441</v>
      </c>
      <c r="BJ116" s="22">
        <f>'Activity data'!BJ75*UDSOEF*NtoN2O*kgtoGg</f>
        <v>1.3073292096911171</v>
      </c>
      <c r="BK116" s="22">
        <f>'Activity data'!BK75*UDSOEF*NtoN2O*kgtoGg</f>
        <v>1.3085573925803986</v>
      </c>
      <c r="BL116" s="22">
        <f>'Activity data'!BL75*UDSOEF*NtoN2O*kgtoGg</f>
        <v>1.3095718131606633</v>
      </c>
      <c r="BM116" s="22">
        <f>'Activity data'!BM75*UDSOEF*NtoN2O*kgtoGg</f>
        <v>1.3104202964345761</v>
      </c>
      <c r="BN116" s="22">
        <f>'Activity data'!BN75*UDSOEF*NtoN2O*kgtoGg</f>
        <v>1.3111030032471915</v>
      </c>
      <c r="BO116" s="22">
        <f>'Activity data'!BO75*UDSOEF*NtoN2O*kgtoGg</f>
        <v>1.3116149362235685</v>
      </c>
      <c r="BP116" s="22">
        <f>'Activity data'!BP75*UDSOEF*NtoN2O*kgtoGg</f>
        <v>1.3119654299452286</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0.19183558862845795</v>
      </c>
      <c r="AE117" s="22">
        <f>'Activity data'!AE76*UDSOEF*NtoN2O*kgtoGg</f>
        <v>0.1932914392367775</v>
      </c>
      <c r="AF117" s="22">
        <f>'Activity data'!AF76*UDSOEF*NtoN2O*kgtoGg</f>
        <v>0.19363699912841839</v>
      </c>
      <c r="AG117" s="22">
        <f>'Activity data'!AG76*UDSOEF*NtoN2O*kgtoGg</f>
        <v>0.19324795963525482</v>
      </c>
      <c r="AH117" s="22">
        <f>'Activity data'!AH76*UDSOEF*NtoN2O*kgtoGg</f>
        <v>0.19213944163441338</v>
      </c>
      <c r="AI117" s="22">
        <f>'Activity data'!AI76*UDSOEF*NtoN2O*kgtoGg</f>
        <v>0.19149450105252966</v>
      </c>
      <c r="AJ117" s="22">
        <f>'Activity data'!AJ76*UDSOEF*NtoN2O*kgtoGg</f>
        <v>0.19092020940659774</v>
      </c>
      <c r="AK117" s="22">
        <f>'Activity data'!AK76*UDSOEF*NtoN2O*kgtoGg</f>
        <v>0.19026467345065864</v>
      </c>
      <c r="AL117" s="22">
        <f>'Activity data'!AL76*UDSOEF*NtoN2O*kgtoGg</f>
        <v>0.17855155900823225</v>
      </c>
      <c r="AM117" s="22">
        <f>'Activity data'!AM76*UDSOEF*NtoN2O*kgtoGg</f>
        <v>0.17957361670028912</v>
      </c>
      <c r="AN117" s="22">
        <f>'Activity data'!AN76*UDSOEF*NtoN2O*kgtoGg</f>
        <v>0.18067701176006107</v>
      </c>
      <c r="AO117" s="22">
        <f>'Activity data'!AO76*UDSOEF*NtoN2O*kgtoGg</f>
        <v>0.18208942196325831</v>
      </c>
      <c r="AP117" s="22">
        <f>'Activity data'!AP76*UDSOEF*NtoN2O*kgtoGg</f>
        <v>0.18366596449253125</v>
      </c>
      <c r="AQ117" s="22">
        <f>'Activity data'!AQ76*UDSOEF*NtoN2O*kgtoGg</f>
        <v>0.18520554348992885</v>
      </c>
      <c r="AR117" s="22">
        <f>'Activity data'!AR76*UDSOEF*NtoN2O*kgtoGg</f>
        <v>0.1871271496900539</v>
      </c>
      <c r="AS117" s="22">
        <f>'Activity data'!AS76*UDSOEF*NtoN2O*kgtoGg</f>
        <v>0.1891469826270617</v>
      </c>
      <c r="AT117" s="22">
        <f>'Activity data'!AT76*UDSOEF*NtoN2O*kgtoGg</f>
        <v>0.19132668801636224</v>
      </c>
      <c r="AU117" s="22">
        <f>'Activity data'!AU76*UDSOEF*NtoN2O*kgtoGg</f>
        <v>0.19360200186489707</v>
      </c>
      <c r="AV117" s="22">
        <f>'Activity data'!AV76*UDSOEF*NtoN2O*kgtoGg</f>
        <v>0.19536760750526866</v>
      </c>
      <c r="AW117" s="22">
        <f>'Activity data'!AW76*UDSOEF*NtoN2O*kgtoGg</f>
        <v>0.19783228682248427</v>
      </c>
      <c r="AX117" s="22">
        <f>'Activity data'!AX76*UDSOEF*NtoN2O*kgtoGg</f>
        <v>0.20036309993317711</v>
      </c>
      <c r="AY117" s="22">
        <f>'Activity data'!AY76*UDSOEF*NtoN2O*kgtoGg</f>
        <v>0.2029739546070552</v>
      </c>
      <c r="AZ117" s="22">
        <f>'Activity data'!AZ76*UDSOEF*NtoN2O*kgtoGg</f>
        <v>0.20543267985777794</v>
      </c>
      <c r="BA117" s="22">
        <f>'Activity data'!BA76*UDSOEF*NtoN2O*kgtoGg</f>
        <v>0.20808568236527192</v>
      </c>
      <c r="BB117" s="22">
        <f>'Activity data'!BB76*UDSOEF*NtoN2O*kgtoGg</f>
        <v>0.21090447006925189</v>
      </c>
      <c r="BC117" s="22">
        <f>'Activity data'!BC76*UDSOEF*NtoN2O*kgtoGg</f>
        <v>0.21383936832760733</v>
      </c>
      <c r="BD117" s="22">
        <f>'Activity data'!BD76*UDSOEF*NtoN2O*kgtoGg</f>
        <v>0.21672138935436358</v>
      </c>
      <c r="BE117" s="22">
        <f>'Activity data'!BE76*UDSOEF*NtoN2O*kgtoGg</f>
        <v>0.21972114501895598</v>
      </c>
      <c r="BF117" s="22">
        <f>'Activity data'!BF76*UDSOEF*NtoN2O*kgtoGg</f>
        <v>0.22294129060084211</v>
      </c>
      <c r="BG117" s="22">
        <f>'Activity data'!BG76*UDSOEF*NtoN2O*kgtoGg</f>
        <v>0.22633002326517843</v>
      </c>
      <c r="BH117" s="22">
        <f>'Activity data'!BH76*UDSOEF*NtoN2O*kgtoGg</f>
        <v>0.22987558555394574</v>
      </c>
      <c r="BI117" s="22">
        <f>'Activity data'!BI76*UDSOEF*NtoN2O*kgtoGg</f>
        <v>0.23358591794511979</v>
      </c>
      <c r="BJ117" s="22">
        <f>'Activity data'!BJ76*UDSOEF*NtoN2O*kgtoGg</f>
        <v>0.23746359355895161</v>
      </c>
      <c r="BK117" s="22">
        <f>'Activity data'!BK76*UDSOEF*NtoN2O*kgtoGg</f>
        <v>0.24155038135658602</v>
      </c>
      <c r="BL117" s="22">
        <f>'Activity data'!BL76*UDSOEF*NtoN2O*kgtoGg</f>
        <v>0.2453542874824633</v>
      </c>
      <c r="BM117" s="22">
        <f>'Activity data'!BM76*UDSOEF*NtoN2O*kgtoGg</f>
        <v>0.24935176259682587</v>
      </c>
      <c r="BN117" s="22">
        <f>'Activity data'!BN76*UDSOEF*NtoN2O*kgtoGg</f>
        <v>0.25358137773182443</v>
      </c>
      <c r="BO117" s="22">
        <f>'Activity data'!BO76*UDSOEF*NtoN2O*kgtoGg</f>
        <v>0.25806444247472737</v>
      </c>
      <c r="BP117" s="22">
        <f>'Activity data'!BP76*UDSOEF*NtoN2O*kgtoGg</f>
        <v>0.2629186514143198</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f>IFERROR(('Activity data'!I89*(1/Constants!$H$135))*ttokg*FSOMEF*NtoN2O*kgtoGg,"NO")</f>
        <v>4.4409793738676062E-4</v>
      </c>
      <c r="J125" s="22">
        <f>IFERROR(('Activity data'!J89*(1/Constants!$H$135))*ttokg*FSOMEF*NtoN2O*kgtoGg,"NO")</f>
        <v>4.4409793738676062E-4</v>
      </c>
      <c r="K125" s="22">
        <f>IFERROR(('Activity data'!K89*(1/Constants!$H$135))*ttokg*FSOMEF*NtoN2O*kgtoGg,"NO")</f>
        <v>4.4409793738676062E-4</v>
      </c>
      <c r="L125" s="22">
        <f>IFERROR(('Activity data'!L89*(1/Constants!$H$135))*ttokg*FSOMEF*NtoN2O*kgtoGg,"NO")</f>
        <v>4.4409793738676062E-4</v>
      </c>
      <c r="M125" s="22">
        <f>IFERROR(('Activity data'!M89*(1/Constants!$H$135))*ttokg*FSOMEF*NtoN2O*kgtoGg,"NO")</f>
        <v>4.4409793738676062E-4</v>
      </c>
      <c r="N125" s="22">
        <f>IFERROR(('Activity data'!N89*(1/Constants!$H$135))*ttokg*FSOMEF*NtoN2O*kgtoGg,"NO")</f>
        <v>4.4409793738676062E-4</v>
      </c>
      <c r="O125" s="22">
        <f>IFERROR(('Activity data'!O89*(1/Constants!$H$135))*ttokg*FSOMEF*NtoN2O*kgtoGg,"NO")</f>
        <v>4.4409793738676062E-4</v>
      </c>
      <c r="P125" s="22">
        <f>IFERROR(('Activity data'!P89*(1/Constants!$H$135))*ttokg*FSOMEF*NtoN2O*kgtoGg,"NO")</f>
        <v>4.4409793738676062E-4</v>
      </c>
      <c r="Q125" s="22">
        <f>IFERROR(('Activity data'!Q89*(1/Constants!$H$135))*ttokg*FSOMEF*NtoN2O*kgtoGg,"NO")</f>
        <v>4.4409793738676062E-4</v>
      </c>
      <c r="R125" s="22">
        <f>IFERROR(('Activity data'!R89*(1/Constants!$H$135))*ttokg*FSOMEF*NtoN2O*kgtoGg,"NO")</f>
        <v>4.4409793738676062E-4</v>
      </c>
      <c r="S125" s="22">
        <f>IFERROR(('Activity data'!S89*(1/Constants!$H$135))*ttokg*FSOMEF*NtoN2O*kgtoGg,"NO")</f>
        <v>4.4409793738676062E-4</v>
      </c>
      <c r="T125" s="22">
        <f>IFERROR(('Activity data'!T89*(1/Constants!$H$135))*ttokg*FSOMEF*NtoN2O*kgtoGg,"NO")</f>
        <v>4.4409793738676062E-4</v>
      </c>
      <c r="U125" s="22">
        <f>IFERROR(('Activity data'!U89*(1/Constants!$H$135))*ttokg*FSOMEF*NtoN2O*kgtoGg,"NO")</f>
        <v>4.4409793738676062E-4</v>
      </c>
      <c r="V125" s="22">
        <f>IFERROR(('Activity data'!V89*(1/Constants!$H$135))*ttokg*FSOMEF*NtoN2O*kgtoGg,"NO")</f>
        <v>4.4409793738676062E-4</v>
      </c>
      <c r="W125" s="22">
        <f>IFERROR(('Activity data'!W89*(1/Constants!$H$135))*ttokg*FSOMEF*NtoN2O*kgtoGg,"NO")</f>
        <v>4.4409793738676062E-4</v>
      </c>
      <c r="X125" s="22">
        <f>IFERROR(('Activity data'!X89*(1/Constants!$H$135))*ttokg*FSOMEF*NtoN2O*kgtoGg,"NO")</f>
        <v>4.4409793738676062E-4</v>
      </c>
      <c r="Y125" s="22">
        <f>IFERROR(('Activity data'!Y89*(1/Constants!$H$135))*ttokg*FSOMEF*NtoN2O*kgtoGg,"NO")</f>
        <v>4.4409793738676062E-4</v>
      </c>
      <c r="Z125" s="22">
        <f>IFERROR(('Activity data'!Z89*(1/Constants!$H$135))*ttokg*FSOMEF*NtoN2O*kgtoGg,"NO")</f>
        <v>4.4409793738676062E-4</v>
      </c>
      <c r="AA125" s="22">
        <f>IFERROR(('Activity data'!AA89*(1/Constants!$H$135))*ttokg*FSOMEF*NtoN2O*kgtoGg,"NO")</f>
        <v>4.4409793738676062E-4</v>
      </c>
      <c r="AB125" s="22">
        <f>IFERROR(('Activity data'!AB89*(1/Constants!$H$135))*ttokg*FSOMEF*NtoN2O*kgtoGg,"NO")</f>
        <v>4.4409793738676062E-4</v>
      </c>
      <c r="AC125" s="22">
        <f>IFERROR(('Activity data'!AC89*(1/Constants!$H$135))*ttokg*FSOMEF*NtoN2O*kgtoGg,"NO")</f>
        <v>4.4409793738676062E-4</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4.6331887587896581E-2</v>
      </c>
      <c r="J126" s="22">
        <f>IFERROR(('Activity data'!J90*(1/Constants!$H$135))*ttokg*FSOMEF*NtoN2O*kgtoGg,"NO")</f>
        <v>4.6331887587896581E-2</v>
      </c>
      <c r="K126" s="22">
        <f>IFERROR(('Activity data'!K90*(1/Constants!$H$135))*ttokg*FSOMEF*NtoN2O*kgtoGg,"NO")</f>
        <v>4.6331887587896581E-2</v>
      </c>
      <c r="L126" s="22">
        <f>IFERROR(('Activity data'!L90*(1/Constants!$H$135))*ttokg*FSOMEF*NtoN2O*kgtoGg,"NO")</f>
        <v>4.6331887587896581E-2</v>
      </c>
      <c r="M126" s="22">
        <f>IFERROR(('Activity data'!M90*(1/Constants!$H$135))*ttokg*FSOMEF*NtoN2O*kgtoGg,"NO")</f>
        <v>4.6331887587896581E-2</v>
      </c>
      <c r="N126" s="22">
        <f>IFERROR(('Activity data'!N90*(1/Constants!$H$135))*ttokg*FSOMEF*NtoN2O*kgtoGg,"NO")</f>
        <v>4.6331887587896581E-2</v>
      </c>
      <c r="O126" s="22">
        <f>IFERROR(('Activity data'!O90*(1/Constants!$H$135))*ttokg*FSOMEF*NtoN2O*kgtoGg,"NO")</f>
        <v>4.6331887587896581E-2</v>
      </c>
      <c r="P126" s="22">
        <f>IFERROR(('Activity data'!P90*(1/Constants!$H$135))*ttokg*FSOMEF*NtoN2O*kgtoGg,"NO")</f>
        <v>4.6331887587896581E-2</v>
      </c>
      <c r="Q126" s="22">
        <f>IFERROR(('Activity data'!Q90*(1/Constants!$H$135))*ttokg*FSOMEF*NtoN2O*kgtoGg,"NO")</f>
        <v>4.6331887587896581E-2</v>
      </c>
      <c r="R126" s="22">
        <f>IFERROR(('Activity data'!R90*(1/Constants!$H$135))*ttokg*FSOMEF*NtoN2O*kgtoGg,"NO")</f>
        <v>4.6331887587896581E-2</v>
      </c>
      <c r="S126" s="22">
        <f>IFERROR(('Activity data'!S90*(1/Constants!$H$135))*ttokg*FSOMEF*NtoN2O*kgtoGg,"NO")</f>
        <v>4.6331887587896581E-2</v>
      </c>
      <c r="T126" s="22">
        <f>IFERROR(('Activity data'!T90*(1/Constants!$H$135))*ttokg*FSOMEF*NtoN2O*kgtoGg,"NO")</f>
        <v>4.6331887587896581E-2</v>
      </c>
      <c r="U126" s="22">
        <f>IFERROR(('Activity data'!U90*(1/Constants!$H$135))*ttokg*FSOMEF*NtoN2O*kgtoGg,"NO")</f>
        <v>4.6331887587896581E-2</v>
      </c>
      <c r="V126" s="22">
        <f>IFERROR(('Activity data'!V90*(1/Constants!$H$135))*ttokg*FSOMEF*NtoN2O*kgtoGg,"NO")</f>
        <v>4.6331887587896581E-2</v>
      </c>
      <c r="W126" s="22">
        <f>IFERROR(('Activity data'!W90*(1/Constants!$H$135))*ttokg*FSOMEF*NtoN2O*kgtoGg,"NO")</f>
        <v>4.6331887587896581E-2</v>
      </c>
      <c r="X126" s="22">
        <f>IFERROR(('Activity data'!X90*(1/Constants!$H$135))*ttokg*FSOMEF*NtoN2O*kgtoGg,"NO")</f>
        <v>4.6331887587896581E-2</v>
      </c>
      <c r="Y126" s="22">
        <f>IFERROR(('Activity data'!Y90*(1/Constants!$H$135))*ttokg*FSOMEF*NtoN2O*kgtoGg,"NO")</f>
        <v>4.6331887587896581E-2</v>
      </c>
      <c r="Z126" s="22">
        <f>IFERROR(('Activity data'!Z90*(1/Constants!$H$135))*ttokg*FSOMEF*NtoN2O*kgtoGg,"NO")</f>
        <v>4.6331887587896581E-2</v>
      </c>
      <c r="AA126" s="22">
        <f>IFERROR(('Activity data'!AA90*(1/Constants!$H$135))*ttokg*FSOMEF*NtoN2O*kgtoGg,"NO")</f>
        <v>4.6331887587896581E-2</v>
      </c>
      <c r="AB126" s="22">
        <f>IFERROR(('Activity data'!AB90*(1/Constants!$H$135))*ttokg*FSOMEF*NtoN2O*kgtoGg,"NO")</f>
        <v>4.6331887587896581E-2</v>
      </c>
      <c r="AC126" s="22">
        <f>IFERROR(('Activity data'!AC90*(1/Constants!$H$135))*ttokg*FSOMEF*NtoN2O*kgtoGg,"NO")</f>
        <v>4.6331887587896581E-2</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5.1014681376878313E-2</v>
      </c>
      <c r="J127" s="22">
        <f>IFERROR(('Activity data'!J91*(1/Constants!$H$135))*ttokg*FSOMEF*NtoN2O*kgtoGg,"NO")</f>
        <v>5.1014681376878313E-2</v>
      </c>
      <c r="K127" s="22">
        <f>IFERROR(('Activity data'!K91*(1/Constants!$H$135))*ttokg*FSOMEF*NtoN2O*kgtoGg,"NO")</f>
        <v>5.1014681376878313E-2</v>
      </c>
      <c r="L127" s="22">
        <f>IFERROR(('Activity data'!L91*(1/Constants!$H$135))*ttokg*FSOMEF*NtoN2O*kgtoGg,"NO")</f>
        <v>5.1014681376878313E-2</v>
      </c>
      <c r="M127" s="22">
        <f>IFERROR(('Activity data'!M91*(1/Constants!$H$135))*ttokg*FSOMEF*NtoN2O*kgtoGg,"NO")</f>
        <v>5.1014681376878313E-2</v>
      </c>
      <c r="N127" s="22">
        <f>IFERROR(('Activity data'!N91*(1/Constants!$H$135))*ttokg*FSOMEF*NtoN2O*kgtoGg,"NO")</f>
        <v>5.1014681376878313E-2</v>
      </c>
      <c r="O127" s="22">
        <f>IFERROR(('Activity data'!O91*(1/Constants!$H$135))*ttokg*FSOMEF*NtoN2O*kgtoGg,"NO")</f>
        <v>5.1014681376878313E-2</v>
      </c>
      <c r="P127" s="22">
        <f>IFERROR(('Activity data'!P91*(1/Constants!$H$135))*ttokg*FSOMEF*NtoN2O*kgtoGg,"NO")</f>
        <v>5.1014681376878313E-2</v>
      </c>
      <c r="Q127" s="22">
        <f>IFERROR(('Activity data'!Q91*(1/Constants!$H$135))*ttokg*FSOMEF*NtoN2O*kgtoGg,"NO")</f>
        <v>5.1014681376878313E-2</v>
      </c>
      <c r="R127" s="22">
        <f>IFERROR(('Activity data'!R91*(1/Constants!$H$135))*ttokg*FSOMEF*NtoN2O*kgtoGg,"NO")</f>
        <v>5.1014681376878313E-2</v>
      </c>
      <c r="S127" s="22">
        <f>IFERROR(('Activity data'!S91*(1/Constants!$H$135))*ttokg*FSOMEF*NtoN2O*kgtoGg,"NO")</f>
        <v>5.1014681376878313E-2</v>
      </c>
      <c r="T127" s="22">
        <f>IFERROR(('Activity data'!T91*(1/Constants!$H$135))*ttokg*FSOMEF*NtoN2O*kgtoGg,"NO")</f>
        <v>5.1014681376878313E-2</v>
      </c>
      <c r="U127" s="22">
        <f>IFERROR(('Activity data'!U91*(1/Constants!$H$135))*ttokg*FSOMEF*NtoN2O*kgtoGg,"NO")</f>
        <v>5.1014681376878313E-2</v>
      </c>
      <c r="V127" s="22">
        <f>IFERROR(('Activity data'!V91*(1/Constants!$H$135))*ttokg*FSOMEF*NtoN2O*kgtoGg,"NO")</f>
        <v>5.1014681376878313E-2</v>
      </c>
      <c r="W127" s="22">
        <f>IFERROR(('Activity data'!W91*(1/Constants!$H$135))*ttokg*FSOMEF*NtoN2O*kgtoGg,"NO")</f>
        <v>5.1014681376878313E-2</v>
      </c>
      <c r="X127" s="22">
        <f>IFERROR(('Activity data'!X91*(1/Constants!$H$135))*ttokg*FSOMEF*NtoN2O*kgtoGg,"NO")</f>
        <v>5.1014681376878313E-2</v>
      </c>
      <c r="Y127" s="22">
        <f>IFERROR(('Activity data'!Y91*(1/Constants!$H$135))*ttokg*FSOMEF*NtoN2O*kgtoGg,"NO")</f>
        <v>5.1014681376878313E-2</v>
      </c>
      <c r="Z127" s="22">
        <f>IFERROR(('Activity data'!Z91*(1/Constants!$H$135))*ttokg*FSOMEF*NtoN2O*kgtoGg,"NO")</f>
        <v>5.1014681376878313E-2</v>
      </c>
      <c r="AA127" s="22">
        <f>IFERROR(('Activity data'!AA91*(1/Constants!$H$135))*ttokg*FSOMEF*NtoN2O*kgtoGg,"NO")</f>
        <v>5.1014681376878313E-2</v>
      </c>
      <c r="AB127" s="22">
        <f>IFERROR(('Activity data'!AB91*(1/Constants!$H$135))*ttokg*FSOMEF*NtoN2O*kgtoGg,"NO")</f>
        <v>5.1014681376878313E-2</v>
      </c>
      <c r="AC127" s="22">
        <f>IFERROR(('Activity data'!AC91*(1/Constants!$H$135))*ttokg*FSOMEF*NtoN2O*kgtoGg,"NO")</f>
        <v>5.1014681376878313E-2</v>
      </c>
      <c r="AD127" s="22">
        <f>IFERROR(('Activity data'!AD91*(1/Constants!$H$135))*ttokg*FSOMEF*NtoN2O*kgtoGg,"NO")</f>
        <v>0.57597220909378744</v>
      </c>
      <c r="AE127" s="22">
        <f>IFERROR(('Activity data'!AE91*(1/Constants!$H$135))*ttokg*FSOMEF*NtoN2O*kgtoGg,"NO")</f>
        <v>0.57597220909378744</v>
      </c>
      <c r="AF127" s="22">
        <f>IFERROR(('Activity data'!AF91*(1/Constants!$H$135))*ttokg*FSOMEF*NtoN2O*kgtoGg,"NO")</f>
        <v>0.57597220909378744</v>
      </c>
      <c r="AG127" s="22">
        <f>IFERROR(('Activity data'!AG91*(1/Constants!$H$135))*ttokg*FSOMEF*NtoN2O*kgtoGg,"NO")</f>
        <v>0.57597220909378744</v>
      </c>
      <c r="AH127" s="22">
        <f>IFERROR(('Activity data'!AH91*(1/Constants!$H$135))*ttokg*FSOMEF*NtoN2O*kgtoGg,"NO")</f>
        <v>0.57597220909378744</v>
      </c>
      <c r="AI127" s="22">
        <f>IFERROR(('Activity data'!AI91*(1/Constants!$H$135))*ttokg*FSOMEF*NtoN2O*kgtoGg,"NO")</f>
        <v>0.57597220909378744</v>
      </c>
      <c r="AJ127" s="22">
        <f>IFERROR(('Activity data'!AJ91*(1/Constants!$H$135))*ttokg*FSOMEF*NtoN2O*kgtoGg,"NO")</f>
        <v>0.57597220909378744</v>
      </c>
      <c r="AK127" s="22">
        <f>IFERROR(('Activity data'!AK91*(1/Constants!$H$135))*ttokg*FSOMEF*NtoN2O*kgtoGg,"NO")</f>
        <v>0.57597220909378744</v>
      </c>
      <c r="AL127" s="22">
        <f>IFERROR(('Activity data'!AL91*(1/Constants!$H$135))*ttokg*FSOMEF*NtoN2O*kgtoGg,"NO")</f>
        <v>0.57597220909378744</v>
      </c>
      <c r="AM127" s="22">
        <f>IFERROR(('Activity data'!AM91*(1/Constants!$H$135))*ttokg*FSOMEF*NtoN2O*kgtoGg,"NO")</f>
        <v>0.57597220909378744</v>
      </c>
      <c r="AN127" s="22">
        <f>IFERROR(('Activity data'!AN91*(1/Constants!$H$135))*ttokg*FSOMEF*NtoN2O*kgtoGg,"NO")</f>
        <v>0.57597220909378744</v>
      </c>
      <c r="AO127" s="22">
        <f>IFERROR(('Activity data'!AO91*(1/Constants!$H$135))*ttokg*FSOMEF*NtoN2O*kgtoGg,"NO")</f>
        <v>0.57597220909378744</v>
      </c>
      <c r="AP127" s="22">
        <f>IFERROR(('Activity data'!AP91*(1/Constants!$H$135))*ttokg*FSOMEF*NtoN2O*kgtoGg,"NO")</f>
        <v>0.57597220909378744</v>
      </c>
      <c r="AQ127" s="22">
        <f>IFERROR(('Activity data'!AQ91*(1/Constants!$H$135))*ttokg*FSOMEF*NtoN2O*kgtoGg,"NO")</f>
        <v>0.57597220909378744</v>
      </c>
      <c r="AR127" s="22">
        <f>IFERROR(('Activity data'!AR91*(1/Constants!$H$135))*ttokg*FSOMEF*NtoN2O*kgtoGg,"NO")</f>
        <v>0.57597220909378744</v>
      </c>
      <c r="AS127" s="22">
        <f>IFERROR(('Activity data'!AS91*(1/Constants!$H$135))*ttokg*FSOMEF*NtoN2O*kgtoGg,"NO")</f>
        <v>0.57597220909378744</v>
      </c>
      <c r="AT127" s="22">
        <f>IFERROR(('Activity data'!AT91*(1/Constants!$H$135))*ttokg*FSOMEF*NtoN2O*kgtoGg,"NO")</f>
        <v>0.57597220909378744</v>
      </c>
      <c r="AU127" s="22">
        <f>IFERROR(('Activity data'!AU91*(1/Constants!$H$135))*ttokg*FSOMEF*NtoN2O*kgtoGg,"NO")</f>
        <v>0.57597220909378744</v>
      </c>
      <c r="AV127" s="22">
        <f>IFERROR(('Activity data'!AV91*(1/Constants!$H$135))*ttokg*FSOMEF*NtoN2O*kgtoGg,"NO")</f>
        <v>0.57597220909378744</v>
      </c>
      <c r="AW127" s="22">
        <f>IFERROR(('Activity data'!AW91*(1/Constants!$H$135))*ttokg*FSOMEF*NtoN2O*kgtoGg,"NO")</f>
        <v>0.57597220909378744</v>
      </c>
      <c r="AX127" s="22">
        <f>IFERROR(('Activity data'!AX91*(1/Constants!$H$135))*ttokg*FSOMEF*NtoN2O*kgtoGg,"NO")</f>
        <v>0.57597220909378744</v>
      </c>
      <c r="AY127" s="22">
        <f>IFERROR(('Activity data'!AY91*(1/Constants!$H$135))*ttokg*FSOMEF*NtoN2O*kgtoGg,"NO")</f>
        <v>0.57597220909378744</v>
      </c>
      <c r="AZ127" s="22">
        <f>IFERROR(('Activity data'!AZ91*(1/Constants!$H$135))*ttokg*FSOMEF*NtoN2O*kgtoGg,"NO")</f>
        <v>0.57597220909378744</v>
      </c>
      <c r="BA127" s="22">
        <f>IFERROR(('Activity data'!BA91*(1/Constants!$H$135))*ttokg*FSOMEF*NtoN2O*kgtoGg,"NO")</f>
        <v>0.57597220909378744</v>
      </c>
      <c r="BB127" s="22">
        <f>IFERROR(('Activity data'!BB91*(1/Constants!$H$135))*ttokg*FSOMEF*NtoN2O*kgtoGg,"NO")</f>
        <v>0.57597220909378744</v>
      </c>
      <c r="BC127" s="22">
        <f>IFERROR(('Activity data'!BC91*(1/Constants!$H$135))*ttokg*FSOMEF*NtoN2O*kgtoGg,"NO")</f>
        <v>0.57597220909378744</v>
      </c>
      <c r="BD127" s="22">
        <f>IFERROR(('Activity data'!BD91*(1/Constants!$H$135))*ttokg*FSOMEF*NtoN2O*kgtoGg,"NO")</f>
        <v>0.57597220909378744</v>
      </c>
      <c r="BE127" s="22">
        <f>IFERROR(('Activity data'!BE91*(1/Constants!$H$135))*ttokg*FSOMEF*NtoN2O*kgtoGg,"NO")</f>
        <v>0.57597220909378744</v>
      </c>
      <c r="BF127" s="22">
        <f>IFERROR(('Activity data'!BF91*(1/Constants!$H$135))*ttokg*FSOMEF*NtoN2O*kgtoGg,"NO")</f>
        <v>0.57597220909378744</v>
      </c>
      <c r="BG127" s="22">
        <f>IFERROR(('Activity data'!BG91*(1/Constants!$H$135))*ttokg*FSOMEF*NtoN2O*kgtoGg,"NO")</f>
        <v>0.57597220909378744</v>
      </c>
      <c r="BH127" s="22">
        <f>IFERROR(('Activity data'!BH91*(1/Constants!$H$135))*ttokg*FSOMEF*NtoN2O*kgtoGg,"NO")</f>
        <v>0.57597220909378744</v>
      </c>
      <c r="BI127" s="22">
        <f>IFERROR(('Activity data'!BI91*(1/Constants!$H$135))*ttokg*FSOMEF*NtoN2O*kgtoGg,"NO")</f>
        <v>0.57597220909378744</v>
      </c>
      <c r="BJ127" s="22">
        <f>IFERROR(('Activity data'!BJ91*(1/Constants!$H$135))*ttokg*FSOMEF*NtoN2O*kgtoGg,"NO")</f>
        <v>0.57597220909378744</v>
      </c>
      <c r="BK127" s="22">
        <f>IFERROR(('Activity data'!BK91*(1/Constants!$H$135))*ttokg*FSOMEF*NtoN2O*kgtoGg,"NO")</f>
        <v>0.57597220909378744</v>
      </c>
      <c r="BL127" s="22">
        <f>IFERROR(('Activity data'!BL91*(1/Constants!$H$135))*ttokg*FSOMEF*NtoN2O*kgtoGg,"NO")</f>
        <v>0.57597220909378744</v>
      </c>
      <c r="BM127" s="22">
        <f>IFERROR(('Activity data'!BM91*(1/Constants!$H$135))*ttokg*FSOMEF*NtoN2O*kgtoGg,"NO")</f>
        <v>0.57597220909378744</v>
      </c>
      <c r="BN127" s="22">
        <f>IFERROR(('Activity data'!BN91*(1/Constants!$H$135))*ttokg*FSOMEF*NtoN2O*kgtoGg,"NO")</f>
        <v>0.57597220909378744</v>
      </c>
      <c r="BO127" s="22">
        <f>IFERROR(('Activity data'!BO91*(1/Constants!$H$135))*ttokg*FSOMEF*NtoN2O*kgtoGg,"NO")</f>
        <v>0.57597220909378744</v>
      </c>
      <c r="BP127" s="22">
        <f>IFERROR(('Activity data'!BP91*(1/Constants!$H$135))*ttokg*FSOMEF*NtoN2O*kgtoGg,"NO")</f>
        <v>0.57597220909378744</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5.6957876987639012E-4</v>
      </c>
      <c r="J128" s="22">
        <f>IFERROR(('Activity data'!J92*(1/Constants!$H$135))*ttokg*FSOMEF*NtoN2O*kgtoGg,"NO")</f>
        <v>5.6957876987639012E-4</v>
      </c>
      <c r="K128" s="22">
        <f>IFERROR(('Activity data'!K92*(1/Constants!$H$135))*ttokg*FSOMEF*NtoN2O*kgtoGg,"NO")</f>
        <v>5.6957876987639012E-4</v>
      </c>
      <c r="L128" s="22">
        <f>IFERROR(('Activity data'!L92*(1/Constants!$H$135))*ttokg*FSOMEF*NtoN2O*kgtoGg,"NO")</f>
        <v>5.6957876987639012E-4</v>
      </c>
      <c r="M128" s="22">
        <f>IFERROR(('Activity data'!M92*(1/Constants!$H$135))*ttokg*FSOMEF*NtoN2O*kgtoGg,"NO")</f>
        <v>5.6957876987639012E-4</v>
      </c>
      <c r="N128" s="22">
        <f>IFERROR(('Activity data'!N92*(1/Constants!$H$135))*ttokg*FSOMEF*NtoN2O*kgtoGg,"NO")</f>
        <v>5.6957876987639012E-4</v>
      </c>
      <c r="O128" s="22">
        <f>IFERROR(('Activity data'!O92*(1/Constants!$H$135))*ttokg*FSOMEF*NtoN2O*kgtoGg,"NO")</f>
        <v>5.6957876987639012E-4</v>
      </c>
      <c r="P128" s="22">
        <f>IFERROR(('Activity data'!P92*(1/Constants!$H$135))*ttokg*FSOMEF*NtoN2O*kgtoGg,"NO")</f>
        <v>5.6957876987639012E-4</v>
      </c>
      <c r="Q128" s="22">
        <f>IFERROR(('Activity data'!Q92*(1/Constants!$H$135))*ttokg*FSOMEF*NtoN2O*kgtoGg,"NO")</f>
        <v>5.6957876987639012E-4</v>
      </c>
      <c r="R128" s="22">
        <f>IFERROR(('Activity data'!R92*(1/Constants!$H$135))*ttokg*FSOMEF*NtoN2O*kgtoGg,"NO")</f>
        <v>5.6957876987639012E-4</v>
      </c>
      <c r="S128" s="22">
        <f>IFERROR(('Activity data'!S92*(1/Constants!$H$135))*ttokg*FSOMEF*NtoN2O*kgtoGg,"NO")</f>
        <v>5.6957876987639012E-4</v>
      </c>
      <c r="T128" s="22">
        <f>IFERROR(('Activity data'!T92*(1/Constants!$H$135))*ttokg*FSOMEF*NtoN2O*kgtoGg,"NO")</f>
        <v>5.6957876987639012E-4</v>
      </c>
      <c r="U128" s="22">
        <f>IFERROR(('Activity data'!U92*(1/Constants!$H$135))*ttokg*FSOMEF*NtoN2O*kgtoGg,"NO")</f>
        <v>5.6957876987639012E-4</v>
      </c>
      <c r="V128" s="22">
        <f>IFERROR(('Activity data'!V92*(1/Constants!$H$135))*ttokg*FSOMEF*NtoN2O*kgtoGg,"NO")</f>
        <v>5.6957876987639012E-4</v>
      </c>
      <c r="W128" s="22">
        <f>IFERROR(('Activity data'!W92*(1/Constants!$H$135))*ttokg*FSOMEF*NtoN2O*kgtoGg,"NO")</f>
        <v>5.6957876987639012E-4</v>
      </c>
      <c r="X128" s="22">
        <f>IFERROR(('Activity data'!X92*(1/Constants!$H$135))*ttokg*FSOMEF*NtoN2O*kgtoGg,"NO")</f>
        <v>5.6957876987639012E-4</v>
      </c>
      <c r="Y128" s="22">
        <f>IFERROR(('Activity data'!Y92*(1/Constants!$H$135))*ttokg*FSOMEF*NtoN2O*kgtoGg,"NO")</f>
        <v>5.6957876987639012E-4</v>
      </c>
      <c r="Z128" s="22">
        <f>IFERROR(('Activity data'!Z92*(1/Constants!$H$135))*ttokg*FSOMEF*NtoN2O*kgtoGg,"NO")</f>
        <v>5.6957876987639012E-4</v>
      </c>
      <c r="AA128" s="22">
        <f>IFERROR(('Activity data'!AA92*(1/Constants!$H$135))*ttokg*FSOMEF*NtoN2O*kgtoGg,"NO")</f>
        <v>5.6957876987639012E-4</v>
      </c>
      <c r="AB128" s="22">
        <f>IFERROR(('Activity data'!AB92*(1/Constants!$H$135))*ttokg*FSOMEF*NtoN2O*kgtoGg,"NO")</f>
        <v>5.6957876987639012E-4</v>
      </c>
      <c r="AC128" s="22">
        <f>IFERROR(('Activity data'!AC92*(1/Constants!$H$135))*ttokg*FSOMEF*NtoN2O*kgtoGg,"NO")</f>
        <v>5.6957876987639012E-4</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4.963559447138258E-6</v>
      </c>
      <c r="J131" s="22">
        <f>IFERROR(('Activity data'!J95*(1/Constants!$H$133))*ttokg*FSOMEF*NtoN2O*kgtoGg,"NO")</f>
        <v>4.963559447138258E-6</v>
      </c>
      <c r="K131" s="22">
        <f>IFERROR(('Activity data'!K95*(1/Constants!$H$133))*ttokg*FSOMEF*NtoN2O*kgtoGg,"NO")</f>
        <v>4.963559447138258E-6</v>
      </c>
      <c r="L131" s="22">
        <f>IFERROR(('Activity data'!L95*(1/Constants!$H$133))*ttokg*FSOMEF*NtoN2O*kgtoGg,"NO")</f>
        <v>4.963559447138258E-6</v>
      </c>
      <c r="M131" s="22">
        <f>IFERROR(('Activity data'!M95*(1/Constants!$H$133))*ttokg*FSOMEF*NtoN2O*kgtoGg,"NO")</f>
        <v>4.963559447138258E-6</v>
      </c>
      <c r="N131" s="22">
        <f>IFERROR(('Activity data'!N95*(1/Constants!$H$133))*ttokg*FSOMEF*NtoN2O*kgtoGg,"NO")</f>
        <v>4.963559447138258E-6</v>
      </c>
      <c r="O131" s="22">
        <f>IFERROR(('Activity data'!O95*(1/Constants!$H$133))*ttokg*FSOMEF*NtoN2O*kgtoGg,"NO")</f>
        <v>4.963559447138258E-6</v>
      </c>
      <c r="P131" s="22">
        <f>IFERROR(('Activity data'!P95*(1/Constants!$H$133))*ttokg*FSOMEF*NtoN2O*kgtoGg,"NO")</f>
        <v>4.963559447138258E-6</v>
      </c>
      <c r="Q131" s="22">
        <f>IFERROR(('Activity data'!Q95*(1/Constants!$H$133))*ttokg*FSOMEF*NtoN2O*kgtoGg,"NO")</f>
        <v>4.963559447138258E-6</v>
      </c>
      <c r="R131" s="22">
        <f>IFERROR(('Activity data'!R95*(1/Constants!$H$133))*ttokg*FSOMEF*NtoN2O*kgtoGg,"NO")</f>
        <v>4.963559447138258E-6</v>
      </c>
      <c r="S131" s="22">
        <f>IFERROR(('Activity data'!S95*(1/Constants!$H$133))*ttokg*FSOMEF*NtoN2O*kgtoGg,"NO")</f>
        <v>4.963559447138258E-6</v>
      </c>
      <c r="T131" s="22">
        <f>IFERROR(('Activity data'!T95*(1/Constants!$H$133))*ttokg*FSOMEF*NtoN2O*kgtoGg,"NO")</f>
        <v>4.963559447138258E-6</v>
      </c>
      <c r="U131" s="22">
        <f>IFERROR(('Activity data'!U95*(1/Constants!$H$133))*ttokg*FSOMEF*NtoN2O*kgtoGg,"NO")</f>
        <v>4.963559447138258E-6</v>
      </c>
      <c r="V131" s="22">
        <f>IFERROR(('Activity data'!V95*(1/Constants!$H$133))*ttokg*FSOMEF*NtoN2O*kgtoGg,"NO")</f>
        <v>4.963559447138258E-6</v>
      </c>
      <c r="W131" s="22">
        <f>IFERROR(('Activity data'!W95*(1/Constants!$H$133))*ttokg*FSOMEF*NtoN2O*kgtoGg,"NO")</f>
        <v>4.963559447138258E-6</v>
      </c>
      <c r="X131" s="22">
        <f>IFERROR(('Activity data'!X95*(1/Constants!$H$133))*ttokg*FSOMEF*NtoN2O*kgtoGg,"NO")</f>
        <v>4.963559447138258E-6</v>
      </c>
      <c r="Y131" s="22">
        <f>IFERROR(('Activity data'!Y95*(1/Constants!$H$133))*ttokg*FSOMEF*NtoN2O*kgtoGg,"NO")</f>
        <v>4.963559447138258E-6</v>
      </c>
      <c r="Z131" s="22">
        <f>IFERROR(('Activity data'!Z95*(1/Constants!$H$133))*ttokg*FSOMEF*NtoN2O*kgtoGg,"NO")</f>
        <v>4.963559447138258E-6</v>
      </c>
      <c r="AA131" s="22">
        <f>IFERROR(('Activity data'!AA95*(1/Constants!$H$133))*ttokg*FSOMEF*NtoN2O*kgtoGg,"NO")</f>
        <v>4.963559447138258E-6</v>
      </c>
      <c r="AB131" s="22">
        <f>IFERROR(('Activity data'!AB95*(1/Constants!$H$133))*ttokg*FSOMEF*NtoN2O*kgtoGg,"NO")</f>
        <v>4.963559447138258E-6</v>
      </c>
      <c r="AC131" s="22">
        <f>IFERROR(('Activity data'!AC95*(1/Constants!$H$133))*ttokg*FSOMEF*NtoN2O*kgtoGg,"NO")</f>
        <v>4.963559447138258E-6</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6.2257171325729504E-3</v>
      </c>
      <c r="J132" s="22">
        <f>IFERROR(('Activity data'!J96*(1/Constants!$H$135))*ttokg*FSOMEF*NtoN2O*kgtoGg,"NO")</f>
        <v>6.2257171325729504E-3</v>
      </c>
      <c r="K132" s="22">
        <f>IFERROR(('Activity data'!K96*(1/Constants!$H$135))*ttokg*FSOMEF*NtoN2O*kgtoGg,"NO")</f>
        <v>6.2257171325729504E-3</v>
      </c>
      <c r="L132" s="22">
        <f>IFERROR(('Activity data'!L96*(1/Constants!$H$135))*ttokg*FSOMEF*NtoN2O*kgtoGg,"NO")</f>
        <v>6.2257171325729504E-3</v>
      </c>
      <c r="M132" s="22">
        <f>IFERROR(('Activity data'!M96*(1/Constants!$H$135))*ttokg*FSOMEF*NtoN2O*kgtoGg,"NO")</f>
        <v>6.2257171325729504E-3</v>
      </c>
      <c r="N132" s="22">
        <f>IFERROR(('Activity data'!N96*(1/Constants!$H$135))*ttokg*FSOMEF*NtoN2O*kgtoGg,"NO")</f>
        <v>6.2257171325729504E-3</v>
      </c>
      <c r="O132" s="22">
        <f>IFERROR(('Activity data'!O96*(1/Constants!$H$135))*ttokg*FSOMEF*NtoN2O*kgtoGg,"NO")</f>
        <v>6.2257171325729504E-3</v>
      </c>
      <c r="P132" s="22">
        <f>IFERROR(('Activity data'!P96*(1/Constants!$H$135))*ttokg*FSOMEF*NtoN2O*kgtoGg,"NO")</f>
        <v>6.2257171325729504E-3</v>
      </c>
      <c r="Q132" s="22">
        <f>IFERROR(('Activity data'!Q96*(1/Constants!$H$135))*ttokg*FSOMEF*NtoN2O*kgtoGg,"NO")</f>
        <v>6.2257171325729504E-3</v>
      </c>
      <c r="R132" s="22">
        <f>IFERROR(('Activity data'!R96*(1/Constants!$H$135))*ttokg*FSOMEF*NtoN2O*kgtoGg,"NO")</f>
        <v>6.2257171325729504E-3</v>
      </c>
      <c r="S132" s="22">
        <f>IFERROR(('Activity data'!S96*(1/Constants!$H$135))*ttokg*FSOMEF*NtoN2O*kgtoGg,"NO")</f>
        <v>6.2257171325729504E-3</v>
      </c>
      <c r="T132" s="22">
        <f>IFERROR(('Activity data'!T96*(1/Constants!$H$135))*ttokg*FSOMEF*NtoN2O*kgtoGg,"NO")</f>
        <v>6.2257171325729504E-3</v>
      </c>
      <c r="U132" s="22">
        <f>IFERROR(('Activity data'!U96*(1/Constants!$H$135))*ttokg*FSOMEF*NtoN2O*kgtoGg,"NO")</f>
        <v>6.2257171325729504E-3</v>
      </c>
      <c r="V132" s="22">
        <f>IFERROR(('Activity data'!V96*(1/Constants!$H$135))*ttokg*FSOMEF*NtoN2O*kgtoGg,"NO")</f>
        <v>6.2257171325729504E-3</v>
      </c>
      <c r="W132" s="22">
        <f>IFERROR(('Activity data'!W96*(1/Constants!$H$135))*ttokg*FSOMEF*NtoN2O*kgtoGg,"NO")</f>
        <v>6.2257171325729504E-3</v>
      </c>
      <c r="X132" s="22">
        <f>IFERROR(('Activity data'!X96*(1/Constants!$H$135))*ttokg*FSOMEF*NtoN2O*kgtoGg,"NO")</f>
        <v>6.2257171325729504E-3</v>
      </c>
      <c r="Y132" s="22">
        <f>IFERROR(('Activity data'!Y96*(1/Constants!$H$135))*ttokg*FSOMEF*NtoN2O*kgtoGg,"NO")</f>
        <v>6.2257171325729504E-3</v>
      </c>
      <c r="Z132" s="22">
        <f>IFERROR(('Activity data'!Z96*(1/Constants!$H$135))*ttokg*FSOMEF*NtoN2O*kgtoGg,"NO")</f>
        <v>6.2257171325729504E-3</v>
      </c>
      <c r="AA132" s="22">
        <f>IFERROR(('Activity data'!AA96*(1/Constants!$H$135))*ttokg*FSOMEF*NtoN2O*kgtoGg,"NO")</f>
        <v>6.2257171325729504E-3</v>
      </c>
      <c r="AB132" s="22">
        <f>IFERROR(('Activity data'!AB96*(1/Constants!$H$135))*ttokg*FSOMEF*NtoN2O*kgtoGg,"NO")</f>
        <v>6.2257171325729504E-3</v>
      </c>
      <c r="AC132" s="22">
        <f>IFERROR(('Activity data'!AC96*(1/Constants!$H$135))*ttokg*FSOMEF*NtoN2O*kgtoGg,"NO")</f>
        <v>6.2257171325729504E-3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0.28277997448453884</v>
      </c>
      <c r="J134" s="22">
        <f>IFERROR(('Activity data'!J98*(1/Constants!$H$135))*ttokg*FSOMEF*NtoN2O*kgtoGg,"NO")</f>
        <v>0.28277997448453884</v>
      </c>
      <c r="K134" s="22">
        <f>IFERROR(('Activity data'!K98*(1/Constants!$H$135))*ttokg*FSOMEF*NtoN2O*kgtoGg,"NO")</f>
        <v>0.28277997448453884</v>
      </c>
      <c r="L134" s="22">
        <f>IFERROR(('Activity data'!L98*(1/Constants!$H$135))*ttokg*FSOMEF*NtoN2O*kgtoGg,"NO")</f>
        <v>0.28277997448453884</v>
      </c>
      <c r="M134" s="22">
        <f>IFERROR(('Activity data'!M98*(1/Constants!$H$135))*ttokg*FSOMEF*NtoN2O*kgtoGg,"NO")</f>
        <v>0.28277997448453884</v>
      </c>
      <c r="N134" s="22">
        <f>IFERROR(('Activity data'!N98*(1/Constants!$H$135))*ttokg*FSOMEF*NtoN2O*kgtoGg,"NO")</f>
        <v>0.28277997448453884</v>
      </c>
      <c r="O134" s="22">
        <f>IFERROR(('Activity data'!O98*(1/Constants!$H$135))*ttokg*FSOMEF*NtoN2O*kgtoGg,"NO")</f>
        <v>0.28277997448453884</v>
      </c>
      <c r="P134" s="22">
        <f>IFERROR(('Activity data'!P98*(1/Constants!$H$135))*ttokg*FSOMEF*NtoN2O*kgtoGg,"NO")</f>
        <v>0.28277997448453884</v>
      </c>
      <c r="Q134" s="22">
        <f>IFERROR(('Activity data'!Q98*(1/Constants!$H$135))*ttokg*FSOMEF*NtoN2O*kgtoGg,"NO")</f>
        <v>0.28277997448453884</v>
      </c>
      <c r="R134" s="22">
        <f>IFERROR(('Activity data'!R98*(1/Constants!$H$135))*ttokg*FSOMEF*NtoN2O*kgtoGg,"NO")</f>
        <v>0.28277997448453884</v>
      </c>
      <c r="S134" s="22">
        <f>IFERROR(('Activity data'!S98*(1/Constants!$H$135))*ttokg*FSOMEF*NtoN2O*kgtoGg,"NO")</f>
        <v>0.28277997448453884</v>
      </c>
      <c r="T134" s="22">
        <f>IFERROR(('Activity data'!T98*(1/Constants!$H$135))*ttokg*FSOMEF*NtoN2O*kgtoGg,"NO")</f>
        <v>0.28277997448453884</v>
      </c>
      <c r="U134" s="22">
        <f>IFERROR(('Activity data'!U98*(1/Constants!$H$135))*ttokg*FSOMEF*NtoN2O*kgtoGg,"NO")</f>
        <v>0.28277997448453884</v>
      </c>
      <c r="V134" s="22">
        <f>IFERROR(('Activity data'!V98*(1/Constants!$H$135))*ttokg*FSOMEF*NtoN2O*kgtoGg,"NO")</f>
        <v>0.28277997448453884</v>
      </c>
      <c r="W134" s="22">
        <f>IFERROR(('Activity data'!W98*(1/Constants!$H$135))*ttokg*FSOMEF*NtoN2O*kgtoGg,"NO")</f>
        <v>0.28277997448453884</v>
      </c>
      <c r="X134" s="22">
        <f>IFERROR(('Activity data'!X98*(1/Constants!$H$135))*ttokg*FSOMEF*NtoN2O*kgtoGg,"NO")</f>
        <v>0.28277997448453884</v>
      </c>
      <c r="Y134" s="22">
        <f>IFERROR(('Activity data'!Y98*(1/Constants!$H$135))*ttokg*FSOMEF*NtoN2O*kgtoGg,"NO")</f>
        <v>0.28277997448453884</v>
      </c>
      <c r="Z134" s="22">
        <f>IFERROR(('Activity data'!Z98*(1/Constants!$H$135))*ttokg*FSOMEF*NtoN2O*kgtoGg,"NO")</f>
        <v>0.28277997448453884</v>
      </c>
      <c r="AA134" s="22">
        <f>IFERROR(('Activity data'!AA98*(1/Constants!$H$135))*ttokg*FSOMEF*NtoN2O*kgtoGg,"NO")</f>
        <v>0.28277997448453884</v>
      </c>
      <c r="AB134" s="22">
        <f>IFERROR(('Activity data'!AB98*(1/Constants!$H$135))*ttokg*FSOMEF*NtoN2O*kgtoGg,"NO")</f>
        <v>0.28277997448453884</v>
      </c>
      <c r="AC134" s="22">
        <f>IFERROR(('Activity data'!AC98*(1/Constants!$H$135))*ttokg*FSOMEF*NtoN2O*kgtoGg,"NO")</f>
        <v>0.28277997448453884</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0.66056452102982222</v>
      </c>
      <c r="AF135" s="22">
        <f>'Activity data'!AF47*ttokg*FracGASF*MSVolatEF*NtoN2O*kgtoGg</f>
        <v>0.6604204223576664</v>
      </c>
      <c r="AG135" s="22">
        <f>'Activity data'!AG47*ttokg*FracGASF*MSVolatEF*NtoN2O*kgtoGg</f>
        <v>0.66032338069652996</v>
      </c>
      <c r="AH135" s="22">
        <f>'Activity data'!AH47*ttokg*FracGASF*MSVolatEF*NtoN2O*kgtoGg</f>
        <v>0.66025689952346256</v>
      </c>
      <c r="AI135" s="22">
        <f>'Activity data'!AI47*ttokg*FracGASF*MSVolatEF*NtoN2O*kgtoGg</f>
        <v>0.66022093616793187</v>
      </c>
      <c r="AJ135" s="22">
        <f>'Activity data'!AJ47*ttokg*FracGASF*MSVolatEF*NtoN2O*kgtoGg</f>
        <v>0.66016235821529057</v>
      </c>
      <c r="AK135" s="22">
        <f>'Activity data'!AK47*ttokg*FracGASF*MSVolatEF*NtoN2O*kgtoGg</f>
        <v>0.66010074985138978</v>
      </c>
      <c r="AL135" s="22">
        <f>'Activity data'!AL47*ttokg*FracGASF*MSVolatEF*NtoN2O*kgtoGg</f>
        <v>0.66004283840391942</v>
      </c>
      <c r="AM135" s="22">
        <f>'Activity data'!AM47*ttokg*FracGASF*MSVolatEF*NtoN2O*kgtoGg</f>
        <v>0.66052076561665951</v>
      </c>
      <c r="AN135" s="22">
        <f>'Activity data'!AN47*ttokg*FracGASF*MSVolatEF*NtoN2O*kgtoGg</f>
        <v>0.66039838172684273</v>
      </c>
      <c r="AO135" s="22">
        <f>'Activity data'!AO47*ttokg*FracGASF*MSVolatEF*NtoN2O*kgtoGg</f>
        <v>0.66027658726632266</v>
      </c>
      <c r="AP135" s="22">
        <f>'Activity data'!AP47*ttokg*FracGASF*MSVolatEF*NtoN2O*kgtoGg</f>
        <v>0.66014423791286447</v>
      </c>
      <c r="AQ135" s="22">
        <f>'Activity data'!AQ47*ttokg*FracGASF*MSVolatEF*NtoN2O*kgtoGg</f>
        <v>0.66000558237182394</v>
      </c>
      <c r="AR135" s="22">
        <f>'Activity data'!AR47*ttokg*FracGASF*MSVolatEF*NtoN2O*kgtoGg</f>
        <v>0.65987066298571684</v>
      </c>
      <c r="AS135" s="22">
        <f>'Activity data'!AS47*ttokg*FracGASF*MSVolatEF*NtoN2O*kgtoGg</f>
        <v>0.65971914896912287</v>
      </c>
      <c r="AT135" s="22">
        <f>'Activity data'!AT47*ttokg*FracGASF*MSVolatEF*NtoN2O*kgtoGg</f>
        <v>0.65956520125569607</v>
      </c>
      <c r="AU135" s="22">
        <f>'Activity data'!AU47*ttokg*FracGASF*MSVolatEF*NtoN2O*kgtoGg</f>
        <v>0.65940606830638693</v>
      </c>
      <c r="AV135" s="22">
        <f>'Activity data'!AV47*ttokg*FracGASF*MSVolatEF*NtoN2O*kgtoGg</f>
        <v>0.65924464229328938</v>
      </c>
      <c r="AW135" s="22">
        <f>'Activity data'!AW47*ttokg*FracGASF*MSVolatEF*NtoN2O*kgtoGg</f>
        <v>0.65910922363367097</v>
      </c>
      <c r="AX135" s="22">
        <f>'Activity data'!AX47*ttokg*FracGASF*MSVolatEF*NtoN2O*kgtoGg</f>
        <v>0.65894346765091405</v>
      </c>
      <c r="AY135" s="22">
        <f>'Activity data'!AY47*ttokg*FracGASF*MSVolatEF*NtoN2O*kgtoGg</f>
        <v>0.65877726671908365</v>
      </c>
      <c r="AZ135" s="22">
        <f>'Activity data'!AZ47*ttokg*FracGASF*MSVolatEF*NtoN2O*kgtoGg</f>
        <v>0.65861012060067337</v>
      </c>
      <c r="BA135" s="22">
        <f>'Activity data'!BA47*ttokg*FracGASF*MSVolatEF*NtoN2O*kgtoGg</f>
        <v>0.65845232560784483</v>
      </c>
      <c r="BB135" s="22">
        <f>'Activity data'!BB47*ttokg*FracGASF*MSVolatEF*NtoN2O*kgtoGg</f>
        <v>0.65828849563293201</v>
      </c>
      <c r="BC135" s="22">
        <f>'Activity data'!BC47*ttokg*FracGASF*MSVolatEF*NtoN2O*kgtoGg</f>
        <v>0.65812019358707441</v>
      </c>
      <c r="BD135" s="22">
        <f>'Activity data'!BD47*ttokg*FracGASF*MSVolatEF*NtoN2O*kgtoGg</f>
        <v>0.65794982037738747</v>
      </c>
      <c r="BE135" s="22">
        <f>'Activity data'!BE47*ttokg*FracGASF*MSVolatEF*NtoN2O*kgtoGg</f>
        <v>0.65778464515314738</v>
      </c>
      <c r="BF135" s="22">
        <f>'Activity data'!BF47*ttokg*FracGASF*MSVolatEF*NtoN2O*kgtoGg</f>
        <v>0.65761739730151425</v>
      </c>
      <c r="BG135" s="22">
        <f>'Activity data'!BG47*ttokg*FracGASF*MSVolatEF*NtoN2O*kgtoGg</f>
        <v>0.65744410238227213</v>
      </c>
      <c r="BH135" s="22">
        <f>'Activity data'!BH47*ttokg*FracGASF*MSVolatEF*NtoN2O*kgtoGg</f>
        <v>0.65726722049528019</v>
      </c>
      <c r="BI135" s="22">
        <f>'Activity data'!BI47*ttokg*FracGASF*MSVolatEF*NtoN2O*kgtoGg</f>
        <v>0.65708750607496191</v>
      </c>
      <c r="BJ135" s="22">
        <f>'Activity data'!BJ47*ttokg*FracGASF*MSVolatEF*NtoN2O*kgtoGg</f>
        <v>0.65690492026239922</v>
      </c>
      <c r="BK135" s="22">
        <f>'Activity data'!BK47*ttokg*FracGASF*MSVolatEF*NtoN2O*kgtoGg</f>
        <v>0.65671964110006509</v>
      </c>
      <c r="BL135" s="22">
        <f>'Activity data'!BL47*ttokg*FracGASF*MSVolatEF*NtoN2O*kgtoGg</f>
        <v>0.65653039694353332</v>
      </c>
      <c r="BM135" s="22">
        <f>'Activity data'!BM47*ttokg*FracGASF*MSVolatEF*NtoN2O*kgtoGg</f>
        <v>0.65635552057485114</v>
      </c>
      <c r="BN135" s="22">
        <f>'Activity data'!BN47*ttokg*FracGASF*MSVolatEF*NtoN2O*kgtoGg</f>
        <v>0.65617728886222082</v>
      </c>
      <c r="BO135" s="22">
        <f>'Activity data'!BO47*ttokg*FracGASF*MSVolatEF*NtoN2O*kgtoGg</f>
        <v>0.6559946524040341</v>
      </c>
      <c r="BP135" s="22">
        <f>'Activity data'!BP47*ttokg*FracGASF*MSVolatEF*NtoN2O*kgtoGg</f>
        <v>0.6558072759646435</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8.7194516775936527E-3</v>
      </c>
      <c r="AF136" s="22">
        <f>'Activity data'!AF48*ttokg*FracGASM*MSVolatEF*NtoN2O*kgtoGg</f>
        <v>8.7175495751211987E-3</v>
      </c>
      <c r="AG136" s="22">
        <f>'Activity data'!AG48*ttokg*FracGASM*MSVolatEF*NtoN2O*kgtoGg</f>
        <v>8.716268625194196E-3</v>
      </c>
      <c r="AH136" s="22">
        <f>'Activity data'!AH48*ttokg*FracGASM*MSVolatEF*NtoN2O*kgtoGg</f>
        <v>8.7153910737097079E-3</v>
      </c>
      <c r="AI136" s="22">
        <f>'Activity data'!AI48*ttokg*FracGASM*MSVolatEF*NtoN2O*kgtoGg</f>
        <v>8.7149163574167018E-3</v>
      </c>
      <c r="AJ136" s="22">
        <f>'Activity data'!AJ48*ttokg*FracGASM*MSVolatEF*NtoN2O*kgtoGg</f>
        <v>8.7141431284418376E-3</v>
      </c>
      <c r="AK136" s="22">
        <f>'Activity data'!AK48*ttokg*FracGASM*MSVolatEF*NtoN2O*kgtoGg</f>
        <v>8.7133298980383474E-3</v>
      </c>
      <c r="AL136" s="22">
        <f>'Activity data'!AL48*ttokg*FracGASM*MSVolatEF*NtoN2O*kgtoGg</f>
        <v>8.7125654669317366E-3</v>
      </c>
      <c r="AM136" s="22">
        <f>'Activity data'!AM48*ttokg*FracGASM*MSVolatEF*NtoN2O*kgtoGg</f>
        <v>8.7188741061399108E-3</v>
      </c>
      <c r="AN136" s="22">
        <f>'Activity data'!AN48*ttokg*FracGASM*MSVolatEF*NtoN2O*kgtoGg</f>
        <v>8.717258638794325E-3</v>
      </c>
      <c r="AO136" s="22">
        <f>'Activity data'!AO48*ttokg*FracGASM*MSVolatEF*NtoN2O*kgtoGg</f>
        <v>8.7156509519154598E-3</v>
      </c>
      <c r="AP136" s="22">
        <f>'Activity data'!AP48*ttokg*FracGASM*MSVolatEF*NtoN2O*kgtoGg</f>
        <v>8.713903940449812E-3</v>
      </c>
      <c r="AQ136" s="22">
        <f>'Activity data'!AQ48*ttokg*FracGASM*MSVolatEF*NtoN2O*kgtoGg</f>
        <v>8.712073687308074E-3</v>
      </c>
      <c r="AR136" s="22">
        <f>'Activity data'!AR48*ttokg*FracGASM*MSVolatEF*NtoN2O*kgtoGg</f>
        <v>8.7102927514114657E-3</v>
      </c>
      <c r="AS136" s="22">
        <f>'Activity data'!AS48*ttokg*FracGASM*MSVolatEF*NtoN2O*kgtoGg</f>
        <v>8.7082927663924229E-3</v>
      </c>
      <c r="AT136" s="22">
        <f>'Activity data'!AT48*ttokg*FracGASM*MSVolatEF*NtoN2O*kgtoGg</f>
        <v>8.7062606565751904E-3</v>
      </c>
      <c r="AU136" s="22">
        <f>'Activity data'!AU48*ttokg*FracGASM*MSVolatEF*NtoN2O*kgtoGg</f>
        <v>8.7041601016443065E-3</v>
      </c>
      <c r="AV136" s="22">
        <f>'Activity data'!AV48*ttokg*FracGASM*MSVolatEF*NtoN2O*kgtoGg</f>
        <v>8.7020292782714215E-3</v>
      </c>
      <c r="AW136" s="22">
        <f>'Activity data'!AW48*ttokg*FracGASM*MSVolatEF*NtoN2O*kgtoGg</f>
        <v>8.7002417519644569E-3</v>
      </c>
      <c r="AX136" s="22">
        <f>'Activity data'!AX48*ttokg*FracGASM*MSVolatEF*NtoN2O*kgtoGg</f>
        <v>8.6980537729920652E-3</v>
      </c>
      <c r="AY136" s="22">
        <f>'Activity data'!AY48*ttokg*FracGASM*MSVolatEF*NtoN2O*kgtoGg</f>
        <v>8.6958599206919066E-3</v>
      </c>
      <c r="AZ136" s="22">
        <f>'Activity data'!AZ48*ttokg*FracGASM*MSVolatEF*NtoN2O*kgtoGg</f>
        <v>8.6936535919288904E-3</v>
      </c>
      <c r="BA136" s="22">
        <f>'Activity data'!BA48*ttokg*FracGASM*MSVolatEF*NtoN2O*kgtoGg</f>
        <v>8.691570698023553E-3</v>
      </c>
      <c r="BB136" s="22">
        <f>'Activity data'!BB48*ttokg*FracGASM*MSVolatEF*NtoN2O*kgtoGg</f>
        <v>8.689408142354707E-3</v>
      </c>
      <c r="BC136" s="22">
        <f>'Activity data'!BC48*ttokg*FracGASM*MSVolatEF*NtoN2O*kgtoGg</f>
        <v>8.6871865553493823E-3</v>
      </c>
      <c r="BD136" s="22">
        <f>'Activity data'!BD48*ttokg*FracGASM*MSVolatEF*NtoN2O*kgtoGg</f>
        <v>8.6849376289815129E-3</v>
      </c>
      <c r="BE136" s="22">
        <f>'Activity data'!BE48*ttokg*FracGASM*MSVolatEF*NtoN2O*kgtoGg</f>
        <v>8.6827573160215468E-3</v>
      </c>
      <c r="BF136" s="22">
        <f>'Activity data'!BF48*ttokg*FracGASM*MSVolatEF*NtoN2O*kgtoGg</f>
        <v>8.6805496443799913E-3</v>
      </c>
      <c r="BG136" s="22">
        <f>'Activity data'!BG48*ttokg*FracGASM*MSVolatEF*NtoN2O*kgtoGg</f>
        <v>8.6782621514459955E-3</v>
      </c>
      <c r="BH136" s="22">
        <f>'Activity data'!BH48*ttokg*FracGASM*MSVolatEF*NtoN2O*kgtoGg</f>
        <v>8.6759273105376979E-3</v>
      </c>
      <c r="BI136" s="22">
        <f>'Activity data'!BI48*ttokg*FracGASM*MSVolatEF*NtoN2O*kgtoGg</f>
        <v>8.6735550801895003E-3</v>
      </c>
      <c r="BJ136" s="22">
        <f>'Activity data'!BJ48*ttokg*FracGASM*MSVolatEF*NtoN2O*kgtoGg</f>
        <v>8.6711449474636722E-3</v>
      </c>
      <c r="BK136" s="22">
        <f>'Activity data'!BK48*ttokg*FracGASM*MSVolatEF*NtoN2O*kgtoGg</f>
        <v>8.6686992625208594E-3</v>
      </c>
      <c r="BL136" s="22">
        <f>'Activity data'!BL48*ttokg*FracGASM*MSVolatEF*NtoN2O*kgtoGg</f>
        <v>8.6662012396546417E-3</v>
      </c>
      <c r="BM136" s="22">
        <f>'Activity data'!BM48*ttokg*FracGASM*MSVolatEF*NtoN2O*kgtoGg</f>
        <v>8.6638928715880373E-3</v>
      </c>
      <c r="BN136" s="22">
        <f>'Activity data'!BN48*ttokg*FracGASM*MSVolatEF*NtoN2O*kgtoGg</f>
        <v>8.6615402129813154E-3</v>
      </c>
      <c r="BO136" s="22">
        <f>'Activity data'!BO48*ttokg*FracGASM*MSVolatEF*NtoN2O*kgtoGg</f>
        <v>8.6591294117332549E-3</v>
      </c>
      <c r="BP136" s="22">
        <f>'Activity data'!BP48*ttokg*FracGASM*MSVolatEF*NtoN2O*kgtoGg</f>
        <v>8.6566560427332982E-3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1.2061203064530133</v>
      </c>
      <c r="AE137" s="22">
        <f>SUM('Activity data'!AE50:AE65)*FracGASM*MSVolatEF*NtoN2O*kgtoGg</f>
        <v>1.212702267938951</v>
      </c>
      <c r="AF137" s="22">
        <f>SUM('Activity data'!AF50:AF65)*FracGASM*MSVolatEF*NtoN2O*kgtoGg</f>
        <v>1.2088698183751176</v>
      </c>
      <c r="AG137" s="22">
        <f>SUM('Activity data'!AG50:AG65)*FracGASM*MSVolatEF*NtoN2O*kgtoGg</f>
        <v>1.1986278949846398</v>
      </c>
      <c r="AH137" s="22">
        <f>SUM('Activity data'!AH50:AH65)*FracGASM*MSVolatEF*NtoN2O*kgtoGg</f>
        <v>1.1821980007884776</v>
      </c>
      <c r="AI137" s="22">
        <f>SUM('Activity data'!AI50:AI65)*FracGASM*MSVolatEF*NtoN2O*kgtoGg</f>
        <v>1.1714780845514239</v>
      </c>
      <c r="AJ137" s="22">
        <f>SUM('Activity data'!AJ50:AJ65)*FracGASM*MSVolatEF*NtoN2O*kgtoGg</f>
        <v>1.1619542849418734</v>
      </c>
      <c r="AK137" s="22">
        <f>SUM('Activity data'!AK50:AK65)*FracGASM*MSVolatEF*NtoN2O*kgtoGg</f>
        <v>1.1521048025837228</v>
      </c>
      <c r="AL137" s="22">
        <f>SUM('Activity data'!AL50:AL65)*FracGASM*MSVolatEF*NtoN2O*kgtoGg</f>
        <v>1.0335336918520392</v>
      </c>
      <c r="AM137" s="22">
        <f>SUM('Activity data'!AM50:AM65)*FracGASM*MSVolatEF*NtoN2O*kgtoGg</f>
        <v>1.0437954350663847</v>
      </c>
      <c r="AN137" s="22">
        <f>SUM('Activity data'!AN50:AN65)*FracGASM*MSVolatEF*NtoN2O*kgtoGg</f>
        <v>1.0541920158406277</v>
      </c>
      <c r="AO137" s="22">
        <f>SUM('Activity data'!AO50:AO65)*FracGASM*MSVolatEF*NtoN2O*kgtoGg</f>
        <v>1.0669135025107976</v>
      </c>
      <c r="AP137" s="22">
        <f>SUM('Activity data'!AP50:AP65)*FracGASM*MSVolatEF*NtoN2O*kgtoGg</f>
        <v>1.0811078047857723</v>
      </c>
      <c r="AQ137" s="22">
        <f>SUM('Activity data'!AQ50:AQ65)*FracGASM*MSVolatEF*NtoN2O*kgtoGg</f>
        <v>1.094778442728181</v>
      </c>
      <c r="AR137" s="22">
        <f>SUM('Activity data'!AR50:AR65)*FracGASM*MSVolatEF*NtoN2O*kgtoGg</f>
        <v>1.1119905114550404</v>
      </c>
      <c r="AS137" s="22">
        <f>SUM('Activity data'!AS50:AS65)*FracGASM*MSVolatEF*NtoN2O*kgtoGg</f>
        <v>1.1299380798980787</v>
      </c>
      <c r="AT137" s="22">
        <f>SUM('Activity data'!AT50:AT65)*FracGASM*MSVolatEF*NtoN2O*kgtoGg</f>
        <v>1.1491914718650824</v>
      </c>
      <c r="AU137" s="22">
        <f>SUM('Activity data'!AU50:AU65)*FracGASM*MSVolatEF*NtoN2O*kgtoGg</f>
        <v>1.1691789147274962</v>
      </c>
      <c r="AV137" s="22">
        <f>SUM('Activity data'!AV50:AV65)*FracGASM*MSVolatEF*NtoN2O*kgtoGg</f>
        <v>1.1840475993178563</v>
      </c>
      <c r="AW137" s="22">
        <f>SUM('Activity data'!AW50:AW65)*FracGASM*MSVolatEF*NtoN2O*kgtoGg</f>
        <v>1.2012863730147756</v>
      </c>
      <c r="AX137" s="22">
        <f>SUM('Activity data'!AX50:AX65)*FracGASM*MSVolatEF*NtoN2O*kgtoGg</f>
        <v>1.2187296529499829</v>
      </c>
      <c r="AY137" s="22">
        <f>SUM('Activity data'!AY50:AY65)*FracGASM*MSVolatEF*NtoN2O*kgtoGg</f>
        <v>1.2364830404949561</v>
      </c>
      <c r="AZ137" s="22">
        <f>SUM('Activity data'!AZ50:AZ65)*FracGASM*MSVolatEF*NtoN2O*kgtoGg</f>
        <v>1.2523690404562298</v>
      </c>
      <c r="BA137" s="22">
        <f>SUM('Activity data'!BA50:BA65)*FracGASM*MSVolatEF*NtoN2O*kgtoGg</f>
        <v>1.2696274059623662</v>
      </c>
      <c r="BB137" s="22">
        <f>SUM('Activity data'!BB50:BB65)*FracGASM*MSVolatEF*NtoN2O*kgtoGg</f>
        <v>1.2879448582603301</v>
      </c>
      <c r="BC137" s="22">
        <f>SUM('Activity data'!BC50:BC65)*FracGASM*MSVolatEF*NtoN2O*kgtoGg</f>
        <v>1.3068218301039389</v>
      </c>
      <c r="BD137" s="22">
        <f>SUM('Activity data'!BD50:BD65)*FracGASM*MSVolatEF*NtoN2O*kgtoGg</f>
        <v>1.3246887447301221</v>
      </c>
      <c r="BE137" s="22">
        <f>SUM('Activity data'!BE50:BE65)*FracGASM*MSVolatEF*NtoN2O*kgtoGg</f>
        <v>1.3431113744610472</v>
      </c>
      <c r="BF137" s="22">
        <f>SUM('Activity data'!BF50:BF65)*FracGASM*MSVolatEF*NtoN2O*kgtoGg</f>
        <v>1.3629736668844541</v>
      </c>
      <c r="BG137" s="22">
        <f>SUM('Activity data'!BG50:BG65)*FracGASM*MSVolatEF*NtoN2O*kgtoGg</f>
        <v>1.3863190359883841</v>
      </c>
      <c r="BH137" s="22">
        <f>SUM('Activity data'!BH50:BH65)*FracGASM*MSVolatEF*NtoN2O*kgtoGg</f>
        <v>1.4105563820560885</v>
      </c>
      <c r="BI137" s="22">
        <f>SUM('Activity data'!BI50:BI65)*FracGASM*MSVolatEF*NtoN2O*kgtoGg</f>
        <v>1.4357188778286292</v>
      </c>
      <c r="BJ137" s="22">
        <f>SUM('Activity data'!BJ50:BJ65)*FracGASM*MSVolatEF*NtoN2O*kgtoGg</f>
        <v>1.4617918113710981</v>
      </c>
      <c r="BK137" s="22">
        <f>SUM('Activity data'!BK50:BK65)*FracGASM*MSVolatEF*NtoN2O*kgtoGg</f>
        <v>1.4890978357414013</v>
      </c>
      <c r="BL137" s="22">
        <f>SUM('Activity data'!BL50:BL65)*FracGASM*MSVolatEF*NtoN2O*kgtoGg</f>
        <v>1.5133558539904162</v>
      </c>
      <c r="BM137" s="22">
        <f>SUM('Activity data'!BM50:BM65)*FracGASM*MSVolatEF*NtoN2O*kgtoGg</f>
        <v>1.5386769064678718</v>
      </c>
      <c r="BN137" s="22">
        <f>SUM('Activity data'!BN50:BN65)*FracGASM*MSVolatEF*NtoN2O*kgtoGg</f>
        <v>1.5653439639648425</v>
      </c>
      <c r="BO137" s="22">
        <f>SUM('Activity data'!BO50:BO65)*FracGASM*MSVolatEF*NtoN2O*kgtoGg</f>
        <v>1.5934804605094033</v>
      </c>
      <c r="BP137" s="22">
        <f>SUM('Activity data'!BP50:BP65)*FracGASM*MSVolatEF*NtoN2O*kgtoGg</f>
        <v>1.624014380708692</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4.4114819787320796</v>
      </c>
      <c r="AE138" s="22">
        <f>SUM('Activity data'!AE66:AE81)*FracGASM*MSVolatEF*NtoN2O*kgtoGg</f>
        <v>4.4061146563432629</v>
      </c>
      <c r="AF138" s="22">
        <f>SUM('Activity data'!AF66:AF81)*FracGASM*MSVolatEF*NtoN2O*kgtoGg</f>
        <v>4.3760975410557537</v>
      </c>
      <c r="AG138" s="22">
        <f>SUM('Activity data'!AG66:AG81)*FracGASM*MSVolatEF*NtoN2O*kgtoGg</f>
        <v>4.3317168506677382</v>
      </c>
      <c r="AH138" s="22">
        <f>SUM('Activity data'!AH66:AH81)*FracGASM*MSVolatEF*NtoN2O*kgtoGg</f>
        <v>4.2739002366909196</v>
      </c>
      <c r="AI138" s="22">
        <f>SUM('Activity data'!AI66:AI81)*FracGASM*MSVolatEF*NtoN2O*kgtoGg</f>
        <v>4.2310681930669771</v>
      </c>
      <c r="AJ138" s="22">
        <f>SUM('Activity data'!AJ66:AJ81)*FracGASM*MSVolatEF*NtoN2O*kgtoGg</f>
        <v>4.1917755623470407</v>
      </c>
      <c r="AK138" s="22">
        <f>SUM('Activity data'!AK66:AK81)*FracGASM*MSVolatEF*NtoN2O*kgtoGg</f>
        <v>4.1524412332246827</v>
      </c>
      <c r="AL138" s="22">
        <f>SUM('Activity data'!AL66:AL81)*FracGASM*MSVolatEF*NtoN2O*kgtoGg</f>
        <v>3.8659832179878277</v>
      </c>
      <c r="AM138" s="22">
        <f>SUM('Activity data'!AM66:AM81)*FracGASM*MSVolatEF*NtoN2O*kgtoGg</f>
        <v>3.8833084468015131</v>
      </c>
      <c r="AN138" s="22">
        <f>SUM('Activity data'!AN66:AN81)*FracGASM*MSVolatEF*NtoN2O*kgtoGg</f>
        <v>3.8999093927192119</v>
      </c>
      <c r="AO138" s="22">
        <f>SUM('Activity data'!AO66:AO81)*FracGASM*MSVolatEF*NtoN2O*kgtoGg</f>
        <v>3.9206402245173462</v>
      </c>
      <c r="AP138" s="22">
        <f>SUM('Activity data'!AP66:AP81)*FracGASM*MSVolatEF*NtoN2O*kgtoGg</f>
        <v>3.9442375457068111</v>
      </c>
      <c r="AQ138" s="22">
        <f>SUM('Activity data'!AQ66:AQ81)*FracGASM*MSVolatEF*NtoN2O*kgtoGg</f>
        <v>3.9661982797355355</v>
      </c>
      <c r="AR138" s="22">
        <f>SUM('Activity data'!AR66:AR81)*FracGASM*MSVolatEF*NtoN2O*kgtoGg</f>
        <v>3.9954574913689007</v>
      </c>
      <c r="AS138" s="22">
        <f>SUM('Activity data'!AS66:AS81)*FracGASM*MSVolatEF*NtoN2O*kgtoGg</f>
        <v>4.025717475569536</v>
      </c>
      <c r="AT138" s="22">
        <f>SUM('Activity data'!AT66:AT81)*FracGASM*MSVolatEF*NtoN2O*kgtoGg</f>
        <v>4.0581661863088776</v>
      </c>
      <c r="AU138" s="22">
        <f>SUM('Activity data'!AU66:AU81)*FracGASM*MSVolatEF*NtoN2O*kgtoGg</f>
        <v>4.0915895027101801</v>
      </c>
      <c r="AV138" s="22">
        <f>SUM('Activity data'!AV66:AV81)*FracGASM*MSVolatEF*NtoN2O*kgtoGg</f>
        <v>4.1133814573433636</v>
      </c>
      <c r="AW138" s="22">
        <f>SUM('Activity data'!AW66:AW81)*FracGASM*MSVolatEF*NtoN2O*kgtoGg</f>
        <v>4.1304793432174529</v>
      </c>
      <c r="AX138" s="22">
        <f>SUM('Activity data'!AX66:AX81)*FracGASM*MSVolatEF*NtoN2O*kgtoGg</f>
        <v>4.1468670628123192</v>
      </c>
      <c r="AY138" s="22">
        <f>SUM('Activity data'!AY66:AY81)*FracGASM*MSVolatEF*NtoN2O*kgtoGg</f>
        <v>4.1627203568397215</v>
      </c>
      <c r="AZ138" s="22">
        <f>SUM('Activity data'!AZ66:AZ81)*FracGASM*MSVolatEF*NtoN2O*kgtoGg</f>
        <v>4.1735375441510385</v>
      </c>
      <c r="BA138" s="22">
        <f>SUM('Activity data'!BA66:BA81)*FracGASM*MSVolatEF*NtoN2O*kgtoGg</f>
        <v>4.1860046143647782</v>
      </c>
      <c r="BB138" s="22">
        <f>SUM('Activity data'!BB66:BB81)*FracGASM*MSVolatEF*NtoN2O*kgtoGg</f>
        <v>4.1993683579954055</v>
      </c>
      <c r="BC138" s="22">
        <f>SUM('Activity data'!BC66:BC81)*FracGASM*MSVolatEF*NtoN2O*kgtoGg</f>
        <v>4.2125331104807495</v>
      </c>
      <c r="BD138" s="22">
        <f>SUM('Activity data'!BD66:BD81)*FracGASM*MSVolatEF*NtoN2O*kgtoGg</f>
        <v>4.222349270699608</v>
      </c>
      <c r="BE138" s="22">
        <f>SUM('Activity data'!BE66:BE81)*FracGASM*MSVolatEF*NtoN2O*kgtoGg</f>
        <v>4.2319226632417628</v>
      </c>
      <c r="BF138" s="22">
        <f>SUM('Activity data'!BF66:BF81)*FracGASM*MSVolatEF*NtoN2O*kgtoGg</f>
        <v>4.2428759344531217</v>
      </c>
      <c r="BG138" s="22">
        <f>SUM('Activity data'!BG66:BG81)*FracGASM*MSVolatEF*NtoN2O*kgtoGg</f>
        <v>4.2653179455114065</v>
      </c>
      <c r="BH138" s="22">
        <f>SUM('Activity data'!BH66:BH81)*FracGASM*MSVolatEF*NtoN2O*kgtoGg</f>
        <v>4.2881789271300885</v>
      </c>
      <c r="BI138" s="22">
        <f>SUM('Activity data'!BI66:BI81)*FracGASM*MSVolatEF*NtoN2O*kgtoGg</f>
        <v>4.3114482616324779</v>
      </c>
      <c r="BJ138" s="22">
        <f>SUM('Activity data'!BJ66:BJ81)*FracGASM*MSVolatEF*NtoN2O*kgtoGg</f>
        <v>4.335025304967794</v>
      </c>
      <c r="BK138" s="22">
        <f>SUM('Activity data'!BK66:BK81)*FracGASM*MSVolatEF*NtoN2O*kgtoGg</f>
        <v>4.3594212895042475</v>
      </c>
      <c r="BL138" s="22">
        <f>SUM('Activity data'!BL66:BL81)*FracGASM*MSVolatEF*NtoN2O*kgtoGg</f>
        <v>4.3768552009229209</v>
      </c>
      <c r="BM138" s="22">
        <f>SUM('Activity data'!BM66:BM81)*FracGASM*MSVolatEF*NtoN2O*kgtoGg</f>
        <v>4.3947894643946812</v>
      </c>
      <c r="BN138" s="22">
        <f>SUM('Activity data'!BN66:BN81)*FracGASM*MSVolatEF*NtoN2O*kgtoGg</f>
        <v>4.4136360892521758</v>
      </c>
      <c r="BO138" s="22">
        <f>SUM('Activity data'!BO66:BO81)*FracGASM*MSVolatEF*NtoN2O*kgtoGg</f>
        <v>4.4335025114685704</v>
      </c>
      <c r="BP138" s="22">
        <f>SUM('Activity data'!BP66:BP81)*FracGASM*MSVolatEF*NtoN2O*kgtoGg</f>
        <v>4.4558667232080991</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2.2789475975528857E-4</v>
      </c>
      <c r="AF139" s="22">
        <f>'Activity data'!AF47*FracLEACH*MSLeachEF*NtoN2O*kgtoGg</f>
        <v>2.2784504571339483E-4</v>
      </c>
      <c r="AG139" s="22">
        <f>'Activity data'!AG47*FracLEACH*MSLeachEF*NtoN2O*kgtoGg</f>
        <v>2.278115663403028E-4</v>
      </c>
      <c r="AH139" s="22">
        <f>'Activity data'!AH47*FracLEACH*MSLeachEF*NtoN2O*kgtoGg</f>
        <v>2.2778863033559457E-4</v>
      </c>
      <c r="AI139" s="22">
        <f>'Activity data'!AI47*FracLEACH*MSLeachEF*NtoN2O*kgtoGg</f>
        <v>2.2777622297793644E-4</v>
      </c>
      <c r="AJ139" s="22">
        <f>'Activity data'!AJ47*FracLEACH*MSLeachEF*NtoN2O*kgtoGg</f>
        <v>2.2775601358427519E-4</v>
      </c>
      <c r="AK139" s="22">
        <f>'Activity data'!AK47*FracLEACH*MSLeachEF*NtoN2O*kgtoGg</f>
        <v>2.2773475869872949E-4</v>
      </c>
      <c r="AL139" s="22">
        <f>'Activity data'!AL47*FracLEACH*MSLeachEF*NtoN2O*kgtoGg</f>
        <v>2.2771477924935217E-4</v>
      </c>
      <c r="AM139" s="22">
        <f>'Activity data'!AM47*FracLEACH*MSLeachEF*NtoN2O*kgtoGg</f>
        <v>2.2787966413774754E-4</v>
      </c>
      <c r="AN139" s="22">
        <f>'Activity data'!AN47*FracLEACH*MSLeachEF*NtoN2O*kgtoGg</f>
        <v>2.2783744169576069E-4</v>
      </c>
      <c r="AO139" s="22">
        <f>'Activity data'!AO47*FracLEACH*MSLeachEF*NtoN2O*kgtoGg</f>
        <v>2.2779542260688128E-4</v>
      </c>
      <c r="AP139" s="22">
        <f>'Activity data'!AP47*FracLEACH*MSLeachEF*NtoN2O*kgtoGg</f>
        <v>2.2774976207993821E-4</v>
      </c>
      <c r="AQ139" s="22">
        <f>'Activity data'!AQ47*FracLEACH*MSLeachEF*NtoN2O*kgtoGg</f>
        <v>2.2770192591827919E-4</v>
      </c>
      <c r="AR139" s="22">
        <f>'Activity data'!AR47*FracLEACH*MSLeachEF*NtoN2O*kgtoGg</f>
        <v>2.2765537873007229E-4</v>
      </c>
      <c r="AS139" s="22">
        <f>'Activity data'!AS47*FracLEACH*MSLeachEF*NtoN2O*kgtoGg</f>
        <v>2.276031063943474E-4</v>
      </c>
      <c r="AT139" s="22">
        <f>'Activity data'!AT47*FracLEACH*MSLeachEF*NtoN2O*kgtoGg</f>
        <v>2.2754999443321515E-4</v>
      </c>
      <c r="AU139" s="22">
        <f>'Activity data'!AU47*FracLEACH*MSLeachEF*NtoN2O*kgtoGg</f>
        <v>2.2749509356570345E-4</v>
      </c>
      <c r="AV139" s="22">
        <f>'Activity data'!AV47*FracLEACH*MSLeachEF*NtoN2O*kgtoGg</f>
        <v>2.2743940159118477E-4</v>
      </c>
      <c r="AW139" s="22">
        <f>'Activity data'!AW47*FracLEACH*MSLeachEF*NtoN2O*kgtoGg</f>
        <v>2.2739268215361642E-4</v>
      </c>
      <c r="AX139" s="22">
        <f>'Activity data'!AX47*FracLEACH*MSLeachEF*NtoN2O*kgtoGg</f>
        <v>2.2733549633956532E-4</v>
      </c>
      <c r="AY139" s="22">
        <f>'Activity data'!AY47*FracLEACH*MSLeachEF*NtoN2O*kgtoGg</f>
        <v>2.2727815701808379E-4</v>
      </c>
      <c r="AZ139" s="22">
        <f>'Activity data'!AZ47*FracLEACH*MSLeachEF*NtoN2O*kgtoGg</f>
        <v>2.2722049160723228E-4</v>
      </c>
      <c r="BA139" s="22">
        <f>'Activity data'!BA47*FracLEACH*MSLeachEF*NtoN2O*kgtoGg</f>
        <v>2.2716605233470647E-4</v>
      </c>
      <c r="BB139" s="22">
        <f>'Activity data'!BB47*FracLEACH*MSLeachEF*NtoN2O*kgtoGg</f>
        <v>2.2710953099336155E-4</v>
      </c>
      <c r="BC139" s="22">
        <f>'Activity data'!BC47*FracLEACH*MSLeachEF*NtoN2O*kgtoGg</f>
        <v>2.2705146678754067E-4</v>
      </c>
      <c r="BD139" s="22">
        <f>'Activity data'!BD47*FracLEACH*MSLeachEF*NtoN2O*kgtoGg</f>
        <v>2.2699268803019862E-4</v>
      </c>
      <c r="BE139" s="22">
        <f>'Activity data'!BE47*FracLEACH*MSLeachEF*NtoN2O*kgtoGg</f>
        <v>2.2693570257783583E-4</v>
      </c>
      <c r="BF139" s="22">
        <f>'Activity data'!BF47*FracLEACH*MSLeachEF*NtoN2O*kgtoGg</f>
        <v>2.2687800206902238E-4</v>
      </c>
      <c r="BG139" s="22">
        <f>'Activity data'!BG47*FracLEACH*MSLeachEF*NtoN2O*kgtoGg</f>
        <v>2.2681821532188383E-4</v>
      </c>
      <c r="BH139" s="22">
        <f>'Activity data'!BH47*FracLEACH*MSLeachEF*NtoN2O*kgtoGg</f>
        <v>2.2675719107087157E-4</v>
      </c>
      <c r="BI139" s="22">
        <f>'Activity data'!BI47*FracLEACH*MSLeachEF*NtoN2O*kgtoGg</f>
        <v>2.2669518959586181E-4</v>
      </c>
      <c r="BJ139" s="22">
        <f>'Activity data'!BJ47*FracLEACH*MSLeachEF*NtoN2O*kgtoGg</f>
        <v>2.2663219749052772E-4</v>
      </c>
      <c r="BK139" s="22">
        <f>'Activity data'!BK47*FracLEACH*MSLeachEF*NtoN2O*kgtoGg</f>
        <v>2.2656827617952236E-4</v>
      </c>
      <c r="BL139" s="22">
        <f>'Activity data'!BL47*FracLEACH*MSLeachEF*NtoN2O*kgtoGg</f>
        <v>2.2650298694551897E-4</v>
      </c>
      <c r="BM139" s="22">
        <f>'Activity data'!BM47*FracLEACH*MSLeachEF*NtoN2O*kgtoGg</f>
        <v>2.2644265459832366E-4</v>
      </c>
      <c r="BN139" s="22">
        <f>'Activity data'!BN47*FracLEACH*MSLeachEF*NtoN2O*kgtoGg</f>
        <v>2.2638116465746613E-4</v>
      </c>
      <c r="BO139" s="22">
        <f>'Activity data'!BO47*FracLEACH*MSLeachEF*NtoN2O*kgtoGg</f>
        <v>2.263181550793918E-4</v>
      </c>
      <c r="BP139" s="22">
        <f>'Activity data'!BP47*FracLEACH*MSLeachEF*NtoN2O*kgtoGg</f>
        <v>2.2625351020780202E-4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1.5041054143849052E-6</v>
      </c>
      <c r="AF140" s="22">
        <f>'Activity data'!AF48*FracLEACH*MSLeachEF*NtoN2O*kgtoGg</f>
        <v>1.5037773017084065E-6</v>
      </c>
      <c r="AG140" s="22">
        <f>'Activity data'!AG48*FracLEACH*MSLeachEF*NtoN2O*kgtoGg</f>
        <v>1.5035563378459987E-6</v>
      </c>
      <c r="AH140" s="22">
        <f>'Activity data'!AH48*FracLEACH*MSLeachEF*NtoN2O*kgtoGg</f>
        <v>1.5034049602149247E-6</v>
      </c>
      <c r="AI140" s="22">
        <f>'Activity data'!AI48*FracLEACH*MSLeachEF*NtoN2O*kgtoGg</f>
        <v>1.5033230716543808E-6</v>
      </c>
      <c r="AJ140" s="22">
        <f>'Activity data'!AJ48*FracLEACH*MSLeachEF*NtoN2O*kgtoGg</f>
        <v>1.5031896896562168E-6</v>
      </c>
      <c r="AK140" s="22">
        <f>'Activity data'!AK48*FracLEACH*MSLeachEF*NtoN2O*kgtoGg</f>
        <v>1.5030494074116148E-6</v>
      </c>
      <c r="AL140" s="22">
        <f>'Activity data'!AL48*FracLEACH*MSLeachEF*NtoN2O*kgtoGg</f>
        <v>1.5029175430457246E-6</v>
      </c>
      <c r="AM140" s="22">
        <f>'Activity data'!AM48*FracLEACH*MSLeachEF*NtoN2O*kgtoGg</f>
        <v>1.5040057833091342E-6</v>
      </c>
      <c r="AN140" s="22">
        <f>'Activity data'!AN48*FracLEACH*MSLeachEF*NtoN2O*kgtoGg</f>
        <v>1.5037271151920208E-6</v>
      </c>
      <c r="AO140" s="22">
        <f>'Activity data'!AO48*FracLEACH*MSLeachEF*NtoN2O*kgtoGg</f>
        <v>1.5034497892054167E-6</v>
      </c>
      <c r="AP140" s="22">
        <f>'Activity data'!AP48*FracLEACH*MSLeachEF*NtoN2O*kgtoGg</f>
        <v>1.5031484297275925E-6</v>
      </c>
      <c r="AQ140" s="22">
        <f>'Activity data'!AQ48*FracLEACH*MSLeachEF*NtoN2O*kgtoGg</f>
        <v>1.5028327110606427E-6</v>
      </c>
      <c r="AR140" s="22">
        <f>'Activity data'!AR48*FracLEACH*MSLeachEF*NtoN2O*kgtoGg</f>
        <v>1.5025254996184773E-6</v>
      </c>
      <c r="AS140" s="22">
        <f>'Activity data'!AS48*FracLEACH*MSLeachEF*NtoN2O*kgtoGg</f>
        <v>1.5021805022026929E-6</v>
      </c>
      <c r="AT140" s="22">
        <f>'Activity data'!AT48*FracLEACH*MSLeachEF*NtoN2O*kgtoGg</f>
        <v>1.5018299632592202E-6</v>
      </c>
      <c r="AU140" s="22">
        <f>'Activity data'!AU48*FracLEACH*MSLeachEF*NtoN2O*kgtoGg</f>
        <v>1.5014676175336429E-6</v>
      </c>
      <c r="AV140" s="22">
        <f>'Activity data'!AV48*FracLEACH*MSLeachEF*NtoN2O*kgtoGg</f>
        <v>1.5011000505018199E-6</v>
      </c>
      <c r="AW140" s="22">
        <f>'Activity data'!AW48*FracLEACH*MSLeachEF*NtoN2O*kgtoGg</f>
        <v>1.5007917022138687E-6</v>
      </c>
      <c r="AX140" s="22">
        <f>'Activity data'!AX48*FracLEACH*MSLeachEF*NtoN2O*kgtoGg</f>
        <v>1.5004142758411313E-6</v>
      </c>
      <c r="AY140" s="22">
        <f>'Activity data'!AY48*FracLEACH*MSLeachEF*NtoN2O*kgtoGg</f>
        <v>1.5000358363193532E-6</v>
      </c>
      <c r="AZ140" s="22">
        <f>'Activity data'!AZ48*FracLEACH*MSLeachEF*NtoN2O*kgtoGg</f>
        <v>1.4996552446077335E-6</v>
      </c>
      <c r="BA140" s="22">
        <f>'Activity data'!BA48*FracLEACH*MSLeachEF*NtoN2O*kgtoGg</f>
        <v>1.4992959454090627E-6</v>
      </c>
      <c r="BB140" s="22">
        <f>'Activity data'!BB48*FracLEACH*MSLeachEF*NtoN2O*kgtoGg</f>
        <v>1.4989229045561864E-6</v>
      </c>
      <c r="BC140" s="22">
        <f>'Activity data'!BC48*FracLEACH*MSLeachEF*NtoN2O*kgtoGg</f>
        <v>1.4985396807977683E-6</v>
      </c>
      <c r="BD140" s="22">
        <f>'Activity data'!BD48*FracLEACH*MSLeachEF*NtoN2O*kgtoGg</f>
        <v>1.498151740999311E-6</v>
      </c>
      <c r="BE140" s="22">
        <f>'Activity data'!BE48*FracLEACH*MSLeachEF*NtoN2O*kgtoGg</f>
        <v>1.4977756370137168E-6</v>
      </c>
      <c r="BF140" s="22">
        <f>'Activity data'!BF48*FracLEACH*MSLeachEF*NtoN2O*kgtoGg</f>
        <v>1.4973948136555478E-6</v>
      </c>
      <c r="BG140" s="22">
        <f>'Activity data'!BG48*FracLEACH*MSLeachEF*NtoN2O*kgtoGg</f>
        <v>1.4970002211244339E-6</v>
      </c>
      <c r="BH140" s="22">
        <f>'Activity data'!BH48*FracLEACH*MSLeachEF*NtoN2O*kgtoGg</f>
        <v>1.4965974610677525E-6</v>
      </c>
      <c r="BI140" s="22">
        <f>'Activity data'!BI48*FracLEACH*MSLeachEF*NtoN2O*kgtoGg</f>
        <v>1.4961882513326885E-6</v>
      </c>
      <c r="BJ140" s="22">
        <f>'Activity data'!BJ48*FracLEACH*MSLeachEF*NtoN2O*kgtoGg</f>
        <v>1.4957725034374832E-6</v>
      </c>
      <c r="BK140" s="22">
        <f>'Activity data'!BK48*FracLEACH*MSLeachEF*NtoN2O*kgtoGg</f>
        <v>1.495350622784848E-6</v>
      </c>
      <c r="BL140" s="22">
        <f>'Activity data'!BL48*FracLEACH*MSLeachEF*NtoN2O*kgtoGg</f>
        <v>1.4949197138404254E-6</v>
      </c>
      <c r="BM140" s="22">
        <f>'Activity data'!BM48*FracLEACH*MSLeachEF*NtoN2O*kgtoGg</f>
        <v>1.494521520348936E-6</v>
      </c>
      <c r="BN140" s="22">
        <f>'Activity data'!BN48*FracLEACH*MSLeachEF*NtoN2O*kgtoGg</f>
        <v>1.4941156867392768E-6</v>
      </c>
      <c r="BO140" s="22">
        <f>'Activity data'!BO48*FracLEACH*MSLeachEF*NtoN2O*kgtoGg</f>
        <v>1.4936998235239859E-6</v>
      </c>
      <c r="BP140" s="22">
        <f>'Activity data'!BP48*FracLEACH*MSLeachEF*NtoN2O*kgtoGg</f>
        <v>1.4932731673714935E-6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0.20805575286314476</v>
      </c>
      <c r="AE141" s="22">
        <f>SUM('Activity data'!AE50:AE65)*FracLEACH*MSLeachEF*NtoN2O*kgtoGg</f>
        <v>0.20919114121946902</v>
      </c>
      <c r="AF141" s="22">
        <f>SUM('Activity data'!AF50:AF65)*FracLEACH*MSLeachEF*NtoN2O*kgtoGg</f>
        <v>0.20853004366970776</v>
      </c>
      <c r="AG141" s="22">
        <f>SUM('Activity data'!AG50:AG65)*FracLEACH*MSLeachEF*NtoN2O*kgtoGg</f>
        <v>0.20676331188485034</v>
      </c>
      <c r="AH141" s="22">
        <f>SUM('Activity data'!AH50:AH65)*FracLEACH*MSLeachEF*NtoN2O*kgtoGg</f>
        <v>0.20392915513601237</v>
      </c>
      <c r="AI141" s="22">
        <f>SUM('Activity data'!AI50:AI65)*FracLEACH*MSLeachEF*NtoN2O*kgtoGg</f>
        <v>0.20207996958512064</v>
      </c>
      <c r="AJ141" s="22">
        <f>SUM('Activity data'!AJ50:AJ65)*FracLEACH*MSLeachEF*NtoN2O*kgtoGg</f>
        <v>0.20043711415247312</v>
      </c>
      <c r="AK141" s="22">
        <f>SUM('Activity data'!AK50:AK65)*FracLEACH*MSLeachEF*NtoN2O*kgtoGg</f>
        <v>0.19873807844569216</v>
      </c>
      <c r="AL141" s="22">
        <f>SUM('Activity data'!AL50:AL65)*FracLEACH*MSLeachEF*NtoN2O*kgtoGg</f>
        <v>0.17828456184447669</v>
      </c>
      <c r="AM141" s="22">
        <f>SUM('Activity data'!AM50:AM65)*FracLEACH*MSLeachEF*NtoN2O*kgtoGg</f>
        <v>0.18005471254895133</v>
      </c>
      <c r="AN141" s="22">
        <f>SUM('Activity data'!AN50:AN65)*FracLEACH*MSLeachEF*NtoN2O*kgtoGg</f>
        <v>0.18184812273250825</v>
      </c>
      <c r="AO141" s="22">
        <f>SUM('Activity data'!AO50:AO65)*FracLEACH*MSLeachEF*NtoN2O*kgtoGg</f>
        <v>0.18404257918311262</v>
      </c>
      <c r="AP141" s="22">
        <f>SUM('Activity data'!AP50:AP65)*FracLEACH*MSLeachEF*NtoN2O*kgtoGg</f>
        <v>0.18649109632554567</v>
      </c>
      <c r="AQ141" s="22">
        <f>SUM('Activity data'!AQ50:AQ65)*FracLEACH*MSLeachEF*NtoN2O*kgtoGg</f>
        <v>0.18884928137061122</v>
      </c>
      <c r="AR141" s="22">
        <f>SUM('Activity data'!AR50:AR65)*FracLEACH*MSLeachEF*NtoN2O*kgtoGg</f>
        <v>0.19181836322599444</v>
      </c>
      <c r="AS141" s="22">
        <f>SUM('Activity data'!AS50:AS65)*FracLEACH*MSLeachEF*NtoN2O*kgtoGg</f>
        <v>0.19491431878241855</v>
      </c>
      <c r="AT141" s="22">
        <f>SUM('Activity data'!AT50:AT65)*FracLEACH*MSLeachEF*NtoN2O*kgtoGg</f>
        <v>0.19823552889672666</v>
      </c>
      <c r="AU141" s="22">
        <f>SUM('Activity data'!AU50:AU65)*FracLEACH*MSLeachEF*NtoN2O*kgtoGg</f>
        <v>0.20168336279049306</v>
      </c>
      <c r="AV141" s="22">
        <f>SUM('Activity data'!AV50:AV65)*FracLEACH*MSLeachEF*NtoN2O*kgtoGg</f>
        <v>0.20424821088233019</v>
      </c>
      <c r="AW141" s="22">
        <f>SUM('Activity data'!AW50:AW65)*FracLEACH*MSLeachEF*NtoN2O*kgtoGg</f>
        <v>0.20722189934504875</v>
      </c>
      <c r="AX141" s="22">
        <f>SUM('Activity data'!AX50:AX65)*FracLEACH*MSLeachEF*NtoN2O*kgtoGg</f>
        <v>0.21023086513387207</v>
      </c>
      <c r="AY141" s="22">
        <f>SUM('Activity data'!AY50:AY65)*FracLEACH*MSLeachEF*NtoN2O*kgtoGg</f>
        <v>0.21329332448537988</v>
      </c>
      <c r="AZ141" s="22">
        <f>SUM('Activity data'!AZ50:AZ65)*FracLEACH*MSLeachEF*NtoN2O*kgtoGg</f>
        <v>0.2160336594786996</v>
      </c>
      <c r="BA141" s="22">
        <f>SUM('Activity data'!BA50:BA65)*FracLEACH*MSLeachEF*NtoN2O*kgtoGg</f>
        <v>0.21901072752850814</v>
      </c>
      <c r="BB141" s="22">
        <f>SUM('Activity data'!BB50:BB65)*FracLEACH*MSLeachEF*NtoN2O*kgtoGg</f>
        <v>0.22217048804990697</v>
      </c>
      <c r="BC141" s="22">
        <f>SUM('Activity data'!BC50:BC65)*FracLEACH*MSLeachEF*NtoN2O*kgtoGg</f>
        <v>0.22542676569292944</v>
      </c>
      <c r="BD141" s="22">
        <f>SUM('Activity data'!BD50:BD65)*FracLEACH*MSLeachEF*NtoN2O*kgtoGg</f>
        <v>0.22850880846594604</v>
      </c>
      <c r="BE141" s="22">
        <f>SUM('Activity data'!BE50:BE65)*FracLEACH*MSLeachEF*NtoN2O*kgtoGg</f>
        <v>0.23168671209453059</v>
      </c>
      <c r="BF141" s="22">
        <f>SUM('Activity data'!BF50:BF65)*FracLEACH*MSLeachEF*NtoN2O*kgtoGg</f>
        <v>0.23511295753756828</v>
      </c>
      <c r="BG141" s="22">
        <f>SUM('Activity data'!BG50:BG65)*FracLEACH*MSLeachEF*NtoN2O*kgtoGg</f>
        <v>0.23914003370799625</v>
      </c>
      <c r="BH141" s="22">
        <f>SUM('Activity data'!BH50:BH65)*FracLEACH*MSLeachEF*NtoN2O*kgtoGg</f>
        <v>0.24332097590467519</v>
      </c>
      <c r="BI141" s="22">
        <f>SUM('Activity data'!BI50:BI65)*FracLEACH*MSLeachEF*NtoN2O*kgtoGg</f>
        <v>0.24766150642543847</v>
      </c>
      <c r="BJ141" s="22">
        <f>SUM('Activity data'!BJ50:BJ65)*FracLEACH*MSLeachEF*NtoN2O*kgtoGg</f>
        <v>0.25215908746151439</v>
      </c>
      <c r="BK141" s="22">
        <f>SUM('Activity data'!BK50:BK65)*FracLEACH*MSLeachEF*NtoN2O*kgtoGg</f>
        <v>0.25686937666539167</v>
      </c>
      <c r="BL141" s="22">
        <f>SUM('Activity data'!BL50:BL65)*FracLEACH*MSLeachEF*NtoN2O*kgtoGg</f>
        <v>0.26105388481334674</v>
      </c>
      <c r="BM141" s="22">
        <f>SUM('Activity data'!BM50:BM65)*FracLEACH*MSLeachEF*NtoN2O*kgtoGg</f>
        <v>0.26542176636570786</v>
      </c>
      <c r="BN141" s="22">
        <f>SUM('Activity data'!BN50:BN65)*FracLEACH*MSLeachEF*NtoN2O*kgtoGg</f>
        <v>0.27002183378393535</v>
      </c>
      <c r="BO141" s="22">
        <f>SUM('Activity data'!BO50:BO65)*FracLEACH*MSLeachEF*NtoN2O*kgtoGg</f>
        <v>0.27487537943787205</v>
      </c>
      <c r="BP141" s="22">
        <f>SUM('Activity data'!BP50:BP65)*FracLEACH*MSLeachEF*NtoN2O*kgtoGg</f>
        <v>0.28014248067224934</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0.10175116378121943</v>
      </c>
      <c r="AE143" s="22">
        <f>'Activity data'!AE85*FracLEACH*MSLeachEF*NtoN2O*kgtoGg</f>
        <v>0.10196648522791231</v>
      </c>
      <c r="AF143" s="22">
        <f>'Activity data'!AF85*FracLEACH*MSLeachEF*NtoN2O*kgtoGg</f>
        <v>0.10233762974485254</v>
      </c>
      <c r="AG143" s="22">
        <f>'Activity data'!AG85*FracLEACH*MSLeachEF*NtoN2O*kgtoGg</f>
        <v>0.10258757292549879</v>
      </c>
      <c r="AH143" s="22">
        <f>'Activity data'!AH85*FracLEACH*MSLeachEF*NtoN2O*kgtoGg</f>
        <v>0.10275880366964496</v>
      </c>
      <c r="AI143" s="22">
        <f>'Activity data'!AI85*FracLEACH*MSLeachEF*NtoN2O*kgtoGg</f>
        <v>0.10285143188069192</v>
      </c>
      <c r="AJ143" s="22">
        <f>'Activity data'!AJ85*FracLEACH*MSLeachEF*NtoN2O*kgtoGg</f>
        <v>0.10300230687219024</v>
      </c>
      <c r="AK143" s="22">
        <f>'Activity data'!AK85*FracLEACH*MSLeachEF*NtoN2O*kgtoGg</f>
        <v>0.10316098707456337</v>
      </c>
      <c r="AL143" s="22">
        <f>'Activity data'!AL85*FracLEACH*MSLeachEF*NtoN2O*kgtoGg</f>
        <v>0.10331014539694874</v>
      </c>
      <c r="AM143" s="22">
        <f>'Activity data'!AM85*FracLEACH*MSLeachEF*NtoN2O*kgtoGg</f>
        <v>0.10207918287764632</v>
      </c>
      <c r="AN143" s="22">
        <f>'Activity data'!AN85*FracLEACH*MSLeachEF*NtoN2O*kgtoGg</f>
        <v>0.10239439820189479</v>
      </c>
      <c r="AO143" s="22">
        <f>'Activity data'!AO85*FracLEACH*MSLeachEF*NtoN2O*kgtoGg</f>
        <v>0.1027080953757787</v>
      </c>
      <c r="AP143" s="22">
        <f>'Activity data'!AP85*FracLEACH*MSLeachEF*NtoN2O*kgtoGg</f>
        <v>0.10304897802321532</v>
      </c>
      <c r="AQ143" s="22">
        <f>'Activity data'!AQ85*FracLEACH*MSLeachEF*NtoN2O*kgtoGg</f>
        <v>0.10340610306143214</v>
      </c>
      <c r="AR143" s="22">
        <f>'Activity data'!AR85*FracLEACH*MSLeachEF*NtoN2O*kgtoGg</f>
        <v>0.10375360515588876</v>
      </c>
      <c r="AS143" s="22">
        <f>'Activity data'!AS85*FracLEACH*MSLeachEF*NtoN2O*kgtoGg</f>
        <v>0.10414384883861758</v>
      </c>
      <c r="AT143" s="22">
        <f>'Activity data'!AT85*FracLEACH*MSLeachEF*NtoN2O*kgtoGg</f>
        <v>0.10454036081807615</v>
      </c>
      <c r="AU143" s="22">
        <f>'Activity data'!AU85*FracLEACH*MSLeachEF*NtoN2O*kgtoGg</f>
        <v>0.10495022803417946</v>
      </c>
      <c r="AV143" s="22">
        <f>'Activity data'!AV85*FracLEACH*MSLeachEF*NtoN2O*kgtoGg</f>
        <v>0.10536600132866125</v>
      </c>
      <c r="AW143" s="22">
        <f>'Activity data'!AW85*FracLEACH*MSLeachEF*NtoN2O*kgtoGg</f>
        <v>0.10571478936575329</v>
      </c>
      <c r="AX143" s="22">
        <f>'Activity data'!AX85*FracLEACH*MSLeachEF*NtoN2O*kgtoGg</f>
        <v>0.10614171504959133</v>
      </c>
      <c r="AY143" s="22">
        <f>'Activity data'!AY85*FracLEACH*MSLeachEF*NtoN2O*kgtoGg</f>
        <v>0.10656978675654319</v>
      </c>
      <c r="AZ143" s="22">
        <f>'Activity data'!AZ85*FracLEACH*MSLeachEF*NtoN2O*kgtoGg</f>
        <v>0.1070002929121356</v>
      </c>
      <c r="BA143" s="22">
        <f>'Activity data'!BA85*FracLEACH*MSLeachEF*NtoN2O*kgtoGg</f>
        <v>0.10740671405060104</v>
      </c>
      <c r="BB143" s="22">
        <f>'Activity data'!BB85*FracLEACH*MSLeachEF*NtoN2O*kgtoGg</f>
        <v>0.10782867905548066</v>
      </c>
      <c r="BC143" s="22">
        <f>'Activity data'!BC85*FracLEACH*MSLeachEF*NtoN2O*kgtoGg</f>
        <v>0.10826216244970925</v>
      </c>
      <c r="BD143" s="22">
        <f>'Activity data'!BD85*FracLEACH*MSLeachEF*NtoN2O*kgtoGg</f>
        <v>0.10870098039065752</v>
      </c>
      <c r="BE143" s="22">
        <f>'Activity data'!BE85*FracLEACH*MSLeachEF*NtoN2O*kgtoGg</f>
        <v>0.10912641025683173</v>
      </c>
      <c r="BF143" s="22">
        <f>'Activity data'!BF85*FracLEACH*MSLeachEF*NtoN2O*kgtoGg</f>
        <v>0.10955717843932086</v>
      </c>
      <c r="BG143" s="22">
        <f>'Activity data'!BG85*FracLEACH*MSLeachEF*NtoN2O*kgtoGg</f>
        <v>0.11000352161603508</v>
      </c>
      <c r="BH143" s="22">
        <f>'Activity data'!BH85*FracLEACH*MSLeachEF*NtoN2O*kgtoGg</f>
        <v>0.11045910348588162</v>
      </c>
      <c r="BI143" s="22">
        <f>'Activity data'!BI85*FracLEACH*MSLeachEF*NtoN2O*kgtoGg</f>
        <v>0.11092198090673705</v>
      </c>
      <c r="BJ143" s="22">
        <f>'Activity data'!BJ85*FracLEACH*MSLeachEF*NtoN2O*kgtoGg</f>
        <v>0.11139225396470417</v>
      </c>
      <c r="BK143" s="22">
        <f>'Activity data'!BK85*FracLEACH*MSLeachEF*NtoN2O*kgtoGg</f>
        <v>0.11186946408867607</v>
      </c>
      <c r="BL143" s="22">
        <f>'Activity data'!BL85*FracLEACH*MSLeachEF*NtoN2O*kgtoGg</f>
        <v>0.11235688656113146</v>
      </c>
      <c r="BM143" s="22">
        <f>'Activity data'!BM85*FracLEACH*MSLeachEF*NtoN2O*kgtoGg</f>
        <v>0.11280730296266894</v>
      </c>
      <c r="BN143" s="22">
        <f>'Activity data'!BN85*FracLEACH*MSLeachEF*NtoN2O*kgtoGg</f>
        <v>0.11326636148068339</v>
      </c>
      <c r="BO143" s="22">
        <f>'Activity data'!BO85*FracLEACH*MSLeachEF*NtoN2O*kgtoGg</f>
        <v>0.11373676498291722</v>
      </c>
      <c r="BP143" s="22">
        <f>'Activity data'!BP85*FracLEACH*MSLeachEF*NtoN2O*kgtoGg</f>
        <v>0.11421937691155734</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f>IFERROR(('Activity data'!I89*(1/Constants!$H$135))*ttokg*FracLEACH*MSLeachEF*NtoN2O*kgtoGg,"NO")</f>
        <v>1.5321378839843239E-5</v>
      </c>
      <c r="J146" s="22">
        <f>IFERROR(('Activity data'!J89*(1/Constants!$H$135))*ttokg*FracLEACH*MSLeachEF*NtoN2O*kgtoGg,"NO")</f>
        <v>1.5321378839843239E-5</v>
      </c>
      <c r="K146" s="22">
        <f>IFERROR(('Activity data'!K89*(1/Constants!$H$135))*ttokg*FracLEACH*MSLeachEF*NtoN2O*kgtoGg,"NO")</f>
        <v>1.5321378839843239E-5</v>
      </c>
      <c r="L146" s="22">
        <f>IFERROR(('Activity data'!L89*(1/Constants!$H$135))*ttokg*FracLEACH*MSLeachEF*NtoN2O*kgtoGg,"NO")</f>
        <v>1.5321378839843239E-5</v>
      </c>
      <c r="M146" s="22">
        <f>IFERROR(('Activity data'!M89*(1/Constants!$H$135))*ttokg*FracLEACH*MSLeachEF*NtoN2O*kgtoGg,"NO")</f>
        <v>1.5321378839843239E-5</v>
      </c>
      <c r="N146" s="22">
        <f>IFERROR(('Activity data'!N89*(1/Constants!$H$135))*ttokg*FracLEACH*MSLeachEF*NtoN2O*kgtoGg,"NO")</f>
        <v>1.5321378839843239E-5</v>
      </c>
      <c r="O146" s="22">
        <f>IFERROR(('Activity data'!O89*(1/Constants!$H$135))*ttokg*FracLEACH*MSLeachEF*NtoN2O*kgtoGg,"NO")</f>
        <v>1.5321378839843239E-5</v>
      </c>
      <c r="P146" s="22">
        <f>IFERROR(('Activity data'!P89*(1/Constants!$H$135))*ttokg*FracLEACH*MSLeachEF*NtoN2O*kgtoGg,"NO")</f>
        <v>1.5321378839843239E-5</v>
      </c>
      <c r="Q146" s="22">
        <f>IFERROR(('Activity data'!Q89*(1/Constants!$H$135))*ttokg*FracLEACH*MSLeachEF*NtoN2O*kgtoGg,"NO")</f>
        <v>1.5321378839843239E-5</v>
      </c>
      <c r="R146" s="22">
        <f>IFERROR(('Activity data'!R89*(1/Constants!$H$135))*ttokg*FracLEACH*MSLeachEF*NtoN2O*kgtoGg,"NO")</f>
        <v>1.5321378839843239E-5</v>
      </c>
      <c r="S146" s="22">
        <f>IFERROR(('Activity data'!S89*(1/Constants!$H$135))*ttokg*FracLEACH*MSLeachEF*NtoN2O*kgtoGg,"NO")</f>
        <v>1.5321378839843239E-5</v>
      </c>
      <c r="T146" s="22">
        <f>IFERROR(('Activity data'!T89*(1/Constants!$H$135))*ttokg*FracLEACH*MSLeachEF*NtoN2O*kgtoGg,"NO")</f>
        <v>1.5321378839843239E-5</v>
      </c>
      <c r="U146" s="22">
        <f>IFERROR(('Activity data'!U89*(1/Constants!$H$135))*ttokg*FracLEACH*MSLeachEF*NtoN2O*kgtoGg,"NO")</f>
        <v>1.5321378839843239E-5</v>
      </c>
      <c r="V146" s="22">
        <f>IFERROR(('Activity data'!V89*(1/Constants!$H$135))*ttokg*FracLEACH*MSLeachEF*NtoN2O*kgtoGg,"NO")</f>
        <v>1.5321378839843239E-5</v>
      </c>
      <c r="W146" s="22">
        <f>IFERROR(('Activity data'!W89*(1/Constants!$H$135))*ttokg*FracLEACH*MSLeachEF*NtoN2O*kgtoGg,"NO")</f>
        <v>1.5321378839843239E-5</v>
      </c>
      <c r="X146" s="22">
        <f>IFERROR(('Activity data'!X89*(1/Constants!$H$135))*ttokg*FracLEACH*MSLeachEF*NtoN2O*kgtoGg,"NO")</f>
        <v>1.5321378839843239E-5</v>
      </c>
      <c r="Y146" s="22">
        <f>IFERROR(('Activity data'!Y89*(1/Constants!$H$135))*ttokg*FracLEACH*MSLeachEF*NtoN2O*kgtoGg,"NO")</f>
        <v>1.5321378839843239E-5</v>
      </c>
      <c r="Z146" s="22">
        <f>IFERROR(('Activity data'!Z89*(1/Constants!$H$135))*ttokg*FracLEACH*MSLeachEF*NtoN2O*kgtoGg,"NO")</f>
        <v>1.5321378839843239E-5</v>
      </c>
      <c r="AA146" s="22">
        <f>IFERROR(('Activity data'!AA89*(1/Constants!$H$135))*ttokg*FracLEACH*MSLeachEF*NtoN2O*kgtoGg,"NO")</f>
        <v>1.5321378839843239E-5</v>
      </c>
      <c r="AB146" s="22">
        <f>IFERROR(('Activity data'!AB89*(1/Constants!$H$135))*ttokg*FracLEACH*MSLeachEF*NtoN2O*kgtoGg,"NO")</f>
        <v>1.5321378839843239E-5</v>
      </c>
      <c r="AC146" s="22">
        <f>IFERROR(('Activity data'!AC89*(1/Constants!$H$135))*ttokg*FracLEACH*MSLeachEF*NtoN2O*kgtoGg,"NO")</f>
        <v>1.5321378839843239E-5</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1.598450121782432E-3</v>
      </c>
      <c r="J147" s="22">
        <f>IFERROR(('Activity data'!J90*(1/Constants!$H$135))*ttokg*FracLEACH*MSLeachEF*NtoN2O*kgtoGg,"NO")</f>
        <v>1.598450121782432E-3</v>
      </c>
      <c r="K147" s="22">
        <f>IFERROR(('Activity data'!K90*(1/Constants!$H$135))*ttokg*FracLEACH*MSLeachEF*NtoN2O*kgtoGg,"NO")</f>
        <v>1.598450121782432E-3</v>
      </c>
      <c r="L147" s="22">
        <f>IFERROR(('Activity data'!L90*(1/Constants!$H$135))*ttokg*FracLEACH*MSLeachEF*NtoN2O*kgtoGg,"NO")</f>
        <v>1.598450121782432E-3</v>
      </c>
      <c r="M147" s="22">
        <f>IFERROR(('Activity data'!M90*(1/Constants!$H$135))*ttokg*FracLEACH*MSLeachEF*NtoN2O*kgtoGg,"NO")</f>
        <v>1.598450121782432E-3</v>
      </c>
      <c r="N147" s="22">
        <f>IFERROR(('Activity data'!N90*(1/Constants!$H$135))*ttokg*FracLEACH*MSLeachEF*NtoN2O*kgtoGg,"NO")</f>
        <v>1.598450121782432E-3</v>
      </c>
      <c r="O147" s="22">
        <f>IFERROR(('Activity data'!O90*(1/Constants!$H$135))*ttokg*FracLEACH*MSLeachEF*NtoN2O*kgtoGg,"NO")</f>
        <v>1.598450121782432E-3</v>
      </c>
      <c r="P147" s="22">
        <f>IFERROR(('Activity data'!P90*(1/Constants!$H$135))*ttokg*FracLEACH*MSLeachEF*NtoN2O*kgtoGg,"NO")</f>
        <v>1.598450121782432E-3</v>
      </c>
      <c r="Q147" s="22">
        <f>IFERROR(('Activity data'!Q90*(1/Constants!$H$135))*ttokg*FracLEACH*MSLeachEF*NtoN2O*kgtoGg,"NO")</f>
        <v>1.598450121782432E-3</v>
      </c>
      <c r="R147" s="22">
        <f>IFERROR(('Activity data'!R90*(1/Constants!$H$135))*ttokg*FracLEACH*MSLeachEF*NtoN2O*kgtoGg,"NO")</f>
        <v>1.598450121782432E-3</v>
      </c>
      <c r="S147" s="22">
        <f>IFERROR(('Activity data'!S90*(1/Constants!$H$135))*ttokg*FracLEACH*MSLeachEF*NtoN2O*kgtoGg,"NO")</f>
        <v>1.598450121782432E-3</v>
      </c>
      <c r="T147" s="22">
        <f>IFERROR(('Activity data'!T90*(1/Constants!$H$135))*ttokg*FracLEACH*MSLeachEF*NtoN2O*kgtoGg,"NO")</f>
        <v>1.598450121782432E-3</v>
      </c>
      <c r="U147" s="22">
        <f>IFERROR(('Activity data'!U90*(1/Constants!$H$135))*ttokg*FracLEACH*MSLeachEF*NtoN2O*kgtoGg,"NO")</f>
        <v>1.598450121782432E-3</v>
      </c>
      <c r="V147" s="22">
        <f>IFERROR(('Activity data'!V90*(1/Constants!$H$135))*ttokg*FracLEACH*MSLeachEF*NtoN2O*kgtoGg,"NO")</f>
        <v>1.598450121782432E-3</v>
      </c>
      <c r="W147" s="22">
        <f>IFERROR(('Activity data'!W90*(1/Constants!$H$135))*ttokg*FracLEACH*MSLeachEF*NtoN2O*kgtoGg,"NO")</f>
        <v>1.598450121782432E-3</v>
      </c>
      <c r="X147" s="22">
        <f>IFERROR(('Activity data'!X90*(1/Constants!$H$135))*ttokg*FracLEACH*MSLeachEF*NtoN2O*kgtoGg,"NO")</f>
        <v>1.598450121782432E-3</v>
      </c>
      <c r="Y147" s="22">
        <f>IFERROR(('Activity data'!Y90*(1/Constants!$H$135))*ttokg*FracLEACH*MSLeachEF*NtoN2O*kgtoGg,"NO")</f>
        <v>1.598450121782432E-3</v>
      </c>
      <c r="Z147" s="22">
        <f>IFERROR(('Activity data'!Z90*(1/Constants!$H$135))*ttokg*FracLEACH*MSLeachEF*NtoN2O*kgtoGg,"NO")</f>
        <v>1.598450121782432E-3</v>
      </c>
      <c r="AA147" s="22">
        <f>IFERROR(('Activity data'!AA90*(1/Constants!$H$135))*ttokg*FracLEACH*MSLeachEF*NtoN2O*kgtoGg,"NO")</f>
        <v>1.598450121782432E-3</v>
      </c>
      <c r="AB147" s="22">
        <f>IFERROR(('Activity data'!AB90*(1/Constants!$H$135))*ttokg*FracLEACH*MSLeachEF*NtoN2O*kgtoGg,"NO")</f>
        <v>1.598450121782432E-3</v>
      </c>
      <c r="AC147" s="22">
        <f>IFERROR(('Activity data'!AC90*(1/Constants!$H$135))*ttokg*FracLEACH*MSLeachEF*NtoN2O*kgtoGg,"NO")</f>
        <v>1.598450121782432E-3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1.7600065075023016E-3</v>
      </c>
      <c r="J148" s="22">
        <f>IFERROR(('Activity data'!J91*(1/Constants!$H$135))*ttokg*FracLEACH*MSLeachEF*NtoN2O*kgtoGg,"NO")</f>
        <v>1.7600065075023016E-3</v>
      </c>
      <c r="K148" s="22">
        <f>IFERROR(('Activity data'!K91*(1/Constants!$H$135))*ttokg*FracLEACH*MSLeachEF*NtoN2O*kgtoGg,"NO")</f>
        <v>1.7600065075023016E-3</v>
      </c>
      <c r="L148" s="22">
        <f>IFERROR(('Activity data'!L91*(1/Constants!$H$135))*ttokg*FracLEACH*MSLeachEF*NtoN2O*kgtoGg,"NO")</f>
        <v>1.7600065075023016E-3</v>
      </c>
      <c r="M148" s="22">
        <f>IFERROR(('Activity data'!M91*(1/Constants!$H$135))*ttokg*FracLEACH*MSLeachEF*NtoN2O*kgtoGg,"NO")</f>
        <v>1.7600065075023016E-3</v>
      </c>
      <c r="N148" s="22">
        <f>IFERROR(('Activity data'!N91*(1/Constants!$H$135))*ttokg*FracLEACH*MSLeachEF*NtoN2O*kgtoGg,"NO")</f>
        <v>1.7600065075023016E-3</v>
      </c>
      <c r="O148" s="22">
        <f>IFERROR(('Activity data'!O91*(1/Constants!$H$135))*ttokg*FracLEACH*MSLeachEF*NtoN2O*kgtoGg,"NO")</f>
        <v>1.7600065075023016E-3</v>
      </c>
      <c r="P148" s="22">
        <f>IFERROR(('Activity data'!P91*(1/Constants!$H$135))*ttokg*FracLEACH*MSLeachEF*NtoN2O*kgtoGg,"NO")</f>
        <v>1.7600065075023016E-3</v>
      </c>
      <c r="Q148" s="22">
        <f>IFERROR(('Activity data'!Q91*(1/Constants!$H$135))*ttokg*FracLEACH*MSLeachEF*NtoN2O*kgtoGg,"NO")</f>
        <v>1.7600065075023016E-3</v>
      </c>
      <c r="R148" s="22">
        <f>IFERROR(('Activity data'!R91*(1/Constants!$H$135))*ttokg*FracLEACH*MSLeachEF*NtoN2O*kgtoGg,"NO")</f>
        <v>1.7600065075023016E-3</v>
      </c>
      <c r="S148" s="22">
        <f>IFERROR(('Activity data'!S91*(1/Constants!$H$135))*ttokg*FracLEACH*MSLeachEF*NtoN2O*kgtoGg,"NO")</f>
        <v>1.7600065075023016E-3</v>
      </c>
      <c r="T148" s="22">
        <f>IFERROR(('Activity data'!T91*(1/Constants!$H$135))*ttokg*FracLEACH*MSLeachEF*NtoN2O*kgtoGg,"NO")</f>
        <v>1.7600065075023016E-3</v>
      </c>
      <c r="U148" s="22">
        <f>IFERROR(('Activity data'!U91*(1/Constants!$H$135))*ttokg*FracLEACH*MSLeachEF*NtoN2O*kgtoGg,"NO")</f>
        <v>1.7600065075023016E-3</v>
      </c>
      <c r="V148" s="22">
        <f>IFERROR(('Activity data'!V91*(1/Constants!$H$135))*ttokg*FracLEACH*MSLeachEF*NtoN2O*kgtoGg,"NO")</f>
        <v>1.7600065075023016E-3</v>
      </c>
      <c r="W148" s="22">
        <f>IFERROR(('Activity data'!W91*(1/Constants!$H$135))*ttokg*FracLEACH*MSLeachEF*NtoN2O*kgtoGg,"NO")</f>
        <v>1.7600065075023016E-3</v>
      </c>
      <c r="X148" s="22">
        <f>IFERROR(('Activity data'!X91*(1/Constants!$H$135))*ttokg*FracLEACH*MSLeachEF*NtoN2O*kgtoGg,"NO")</f>
        <v>1.7600065075023016E-3</v>
      </c>
      <c r="Y148" s="22">
        <f>IFERROR(('Activity data'!Y91*(1/Constants!$H$135))*ttokg*FracLEACH*MSLeachEF*NtoN2O*kgtoGg,"NO")</f>
        <v>1.7600065075023016E-3</v>
      </c>
      <c r="Z148" s="22">
        <f>IFERROR(('Activity data'!Z91*(1/Constants!$H$135))*ttokg*FracLEACH*MSLeachEF*NtoN2O*kgtoGg,"NO")</f>
        <v>1.7600065075023016E-3</v>
      </c>
      <c r="AA148" s="22">
        <f>IFERROR(('Activity data'!AA91*(1/Constants!$H$135))*ttokg*FracLEACH*MSLeachEF*NtoN2O*kgtoGg,"NO")</f>
        <v>1.7600065075023016E-3</v>
      </c>
      <c r="AB148" s="22">
        <f>IFERROR(('Activity data'!AB91*(1/Constants!$H$135))*ttokg*FracLEACH*MSLeachEF*NtoN2O*kgtoGg,"NO")</f>
        <v>1.7600065075023016E-3</v>
      </c>
      <c r="AC148" s="22">
        <f>IFERROR(('Activity data'!AC91*(1/Constants!$H$135))*ttokg*FracLEACH*MSLeachEF*NtoN2O*kgtoGg,"NO")</f>
        <v>1.7600065075023016E-3</v>
      </c>
      <c r="AD148" s="22">
        <f>IFERROR(('Activity data'!AD91*(1/Constants!$H$135))*ttokg*FracLEACH*MSLeachEF*NtoN2O*kgtoGg,"NO")</f>
        <v>1.9871041213735664E-2</v>
      </c>
      <c r="AE148" s="22">
        <f>IFERROR(('Activity data'!AE91*(1/Constants!$H$135))*ttokg*FracLEACH*MSLeachEF*NtoN2O*kgtoGg,"NO")</f>
        <v>1.9871041213735664E-2</v>
      </c>
      <c r="AF148" s="22">
        <f>IFERROR(('Activity data'!AF91*(1/Constants!$H$135))*ttokg*FracLEACH*MSLeachEF*NtoN2O*kgtoGg,"NO")</f>
        <v>1.9871041213735664E-2</v>
      </c>
      <c r="AG148" s="22">
        <f>IFERROR(('Activity data'!AG91*(1/Constants!$H$135))*ttokg*FracLEACH*MSLeachEF*NtoN2O*kgtoGg,"NO")</f>
        <v>1.9871041213735664E-2</v>
      </c>
      <c r="AH148" s="22">
        <f>IFERROR(('Activity data'!AH91*(1/Constants!$H$135))*ttokg*FracLEACH*MSLeachEF*NtoN2O*kgtoGg,"NO")</f>
        <v>1.9871041213735664E-2</v>
      </c>
      <c r="AI148" s="22">
        <f>IFERROR(('Activity data'!AI91*(1/Constants!$H$135))*ttokg*FracLEACH*MSLeachEF*NtoN2O*kgtoGg,"NO")</f>
        <v>1.9871041213735664E-2</v>
      </c>
      <c r="AJ148" s="22">
        <f>IFERROR(('Activity data'!AJ91*(1/Constants!$H$135))*ttokg*FracLEACH*MSLeachEF*NtoN2O*kgtoGg,"NO")</f>
        <v>1.9871041213735664E-2</v>
      </c>
      <c r="AK148" s="22">
        <f>IFERROR(('Activity data'!AK91*(1/Constants!$H$135))*ttokg*FracLEACH*MSLeachEF*NtoN2O*kgtoGg,"NO")</f>
        <v>1.9871041213735664E-2</v>
      </c>
      <c r="AL148" s="22">
        <f>IFERROR(('Activity data'!AL91*(1/Constants!$H$135))*ttokg*FracLEACH*MSLeachEF*NtoN2O*kgtoGg,"NO")</f>
        <v>1.9871041213735664E-2</v>
      </c>
      <c r="AM148" s="22">
        <f>IFERROR(('Activity data'!AM91*(1/Constants!$H$135))*ttokg*FracLEACH*MSLeachEF*NtoN2O*kgtoGg,"NO")</f>
        <v>1.9871041213735664E-2</v>
      </c>
      <c r="AN148" s="22">
        <f>IFERROR(('Activity data'!AN91*(1/Constants!$H$135))*ttokg*FracLEACH*MSLeachEF*NtoN2O*kgtoGg,"NO")</f>
        <v>1.9871041213735664E-2</v>
      </c>
      <c r="AO148" s="22">
        <f>IFERROR(('Activity data'!AO91*(1/Constants!$H$135))*ttokg*FracLEACH*MSLeachEF*NtoN2O*kgtoGg,"NO")</f>
        <v>1.9871041213735664E-2</v>
      </c>
      <c r="AP148" s="22">
        <f>IFERROR(('Activity data'!AP91*(1/Constants!$H$135))*ttokg*FracLEACH*MSLeachEF*NtoN2O*kgtoGg,"NO")</f>
        <v>1.9871041213735664E-2</v>
      </c>
      <c r="AQ148" s="22">
        <f>IFERROR(('Activity data'!AQ91*(1/Constants!$H$135))*ttokg*FracLEACH*MSLeachEF*NtoN2O*kgtoGg,"NO")</f>
        <v>1.9871041213735664E-2</v>
      </c>
      <c r="AR148" s="22">
        <f>IFERROR(('Activity data'!AR91*(1/Constants!$H$135))*ttokg*FracLEACH*MSLeachEF*NtoN2O*kgtoGg,"NO")</f>
        <v>1.9871041213735664E-2</v>
      </c>
      <c r="AS148" s="22">
        <f>IFERROR(('Activity data'!AS91*(1/Constants!$H$135))*ttokg*FracLEACH*MSLeachEF*NtoN2O*kgtoGg,"NO")</f>
        <v>1.9871041213735664E-2</v>
      </c>
      <c r="AT148" s="22">
        <f>IFERROR(('Activity data'!AT91*(1/Constants!$H$135))*ttokg*FracLEACH*MSLeachEF*NtoN2O*kgtoGg,"NO")</f>
        <v>1.9871041213735664E-2</v>
      </c>
      <c r="AU148" s="22">
        <f>IFERROR(('Activity data'!AU91*(1/Constants!$H$135))*ttokg*FracLEACH*MSLeachEF*NtoN2O*kgtoGg,"NO")</f>
        <v>1.9871041213735664E-2</v>
      </c>
      <c r="AV148" s="22">
        <f>IFERROR(('Activity data'!AV91*(1/Constants!$H$135))*ttokg*FracLEACH*MSLeachEF*NtoN2O*kgtoGg,"NO")</f>
        <v>1.9871041213735664E-2</v>
      </c>
      <c r="AW148" s="22">
        <f>IFERROR(('Activity data'!AW91*(1/Constants!$H$135))*ttokg*FracLEACH*MSLeachEF*NtoN2O*kgtoGg,"NO")</f>
        <v>1.9871041213735664E-2</v>
      </c>
      <c r="AX148" s="22">
        <f>IFERROR(('Activity data'!AX91*(1/Constants!$H$135))*ttokg*FracLEACH*MSLeachEF*NtoN2O*kgtoGg,"NO")</f>
        <v>1.9871041213735664E-2</v>
      </c>
      <c r="AY148" s="22">
        <f>IFERROR(('Activity data'!AY91*(1/Constants!$H$135))*ttokg*FracLEACH*MSLeachEF*NtoN2O*kgtoGg,"NO")</f>
        <v>1.9871041213735664E-2</v>
      </c>
      <c r="AZ148" s="22">
        <f>IFERROR(('Activity data'!AZ91*(1/Constants!$H$135))*ttokg*FracLEACH*MSLeachEF*NtoN2O*kgtoGg,"NO")</f>
        <v>1.9871041213735664E-2</v>
      </c>
      <c r="BA148" s="22">
        <f>IFERROR(('Activity data'!BA91*(1/Constants!$H$135))*ttokg*FracLEACH*MSLeachEF*NtoN2O*kgtoGg,"NO")</f>
        <v>1.9871041213735664E-2</v>
      </c>
      <c r="BB148" s="22">
        <f>IFERROR(('Activity data'!BB91*(1/Constants!$H$135))*ttokg*FracLEACH*MSLeachEF*NtoN2O*kgtoGg,"NO")</f>
        <v>1.9871041213735664E-2</v>
      </c>
      <c r="BC148" s="22">
        <f>IFERROR(('Activity data'!BC91*(1/Constants!$H$135))*ttokg*FracLEACH*MSLeachEF*NtoN2O*kgtoGg,"NO")</f>
        <v>1.9871041213735664E-2</v>
      </c>
      <c r="BD148" s="22">
        <f>IFERROR(('Activity data'!BD91*(1/Constants!$H$135))*ttokg*FracLEACH*MSLeachEF*NtoN2O*kgtoGg,"NO")</f>
        <v>1.9871041213735664E-2</v>
      </c>
      <c r="BE148" s="22">
        <f>IFERROR(('Activity data'!BE91*(1/Constants!$H$135))*ttokg*FracLEACH*MSLeachEF*NtoN2O*kgtoGg,"NO")</f>
        <v>1.9871041213735664E-2</v>
      </c>
      <c r="BF148" s="22">
        <f>IFERROR(('Activity data'!BF91*(1/Constants!$H$135))*ttokg*FracLEACH*MSLeachEF*NtoN2O*kgtoGg,"NO")</f>
        <v>1.9871041213735664E-2</v>
      </c>
      <c r="BG148" s="22">
        <f>IFERROR(('Activity data'!BG91*(1/Constants!$H$135))*ttokg*FracLEACH*MSLeachEF*NtoN2O*kgtoGg,"NO")</f>
        <v>1.9871041213735664E-2</v>
      </c>
      <c r="BH148" s="22">
        <f>IFERROR(('Activity data'!BH91*(1/Constants!$H$135))*ttokg*FracLEACH*MSLeachEF*NtoN2O*kgtoGg,"NO")</f>
        <v>1.9871041213735664E-2</v>
      </c>
      <c r="BI148" s="22">
        <f>IFERROR(('Activity data'!BI91*(1/Constants!$H$135))*ttokg*FracLEACH*MSLeachEF*NtoN2O*kgtoGg,"NO")</f>
        <v>1.9871041213735664E-2</v>
      </c>
      <c r="BJ148" s="22">
        <f>IFERROR(('Activity data'!BJ91*(1/Constants!$H$135))*ttokg*FracLEACH*MSLeachEF*NtoN2O*kgtoGg,"NO")</f>
        <v>1.9871041213735664E-2</v>
      </c>
      <c r="BK148" s="22">
        <f>IFERROR(('Activity data'!BK91*(1/Constants!$H$135))*ttokg*FracLEACH*MSLeachEF*NtoN2O*kgtoGg,"NO")</f>
        <v>1.9871041213735664E-2</v>
      </c>
      <c r="BL148" s="22">
        <f>IFERROR(('Activity data'!BL91*(1/Constants!$H$135))*ttokg*FracLEACH*MSLeachEF*NtoN2O*kgtoGg,"NO")</f>
        <v>1.9871041213735664E-2</v>
      </c>
      <c r="BM148" s="22">
        <f>IFERROR(('Activity data'!BM91*(1/Constants!$H$135))*ttokg*FracLEACH*MSLeachEF*NtoN2O*kgtoGg,"NO")</f>
        <v>1.9871041213735664E-2</v>
      </c>
      <c r="BN148" s="22">
        <f>IFERROR(('Activity data'!BN91*(1/Constants!$H$135))*ttokg*FracLEACH*MSLeachEF*NtoN2O*kgtoGg,"NO")</f>
        <v>1.9871041213735664E-2</v>
      </c>
      <c r="BO148" s="22">
        <f>IFERROR(('Activity data'!BO91*(1/Constants!$H$135))*ttokg*FracLEACH*MSLeachEF*NtoN2O*kgtoGg,"NO")</f>
        <v>1.9871041213735664E-2</v>
      </c>
      <c r="BP148" s="22">
        <f>IFERROR(('Activity data'!BP91*(1/Constants!$H$135))*ttokg*FracLEACH*MSLeachEF*NtoN2O*kgtoGg,"NO")</f>
        <v>1.9871041213735664E-2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1.9650467560735459E-5</v>
      </c>
      <c r="J149" s="22">
        <f>IFERROR(('Activity data'!J92*(1/Constants!$H$135))*ttokg*FracLEACH*MSLeachEF*NtoN2O*kgtoGg,"NO")</f>
        <v>1.9650467560735459E-5</v>
      </c>
      <c r="K149" s="22">
        <f>IFERROR(('Activity data'!K92*(1/Constants!$H$135))*ttokg*FracLEACH*MSLeachEF*NtoN2O*kgtoGg,"NO")</f>
        <v>1.9650467560735459E-5</v>
      </c>
      <c r="L149" s="22">
        <f>IFERROR(('Activity data'!L92*(1/Constants!$H$135))*ttokg*FracLEACH*MSLeachEF*NtoN2O*kgtoGg,"NO")</f>
        <v>1.9650467560735459E-5</v>
      </c>
      <c r="M149" s="22">
        <f>IFERROR(('Activity data'!M92*(1/Constants!$H$135))*ttokg*FracLEACH*MSLeachEF*NtoN2O*kgtoGg,"NO")</f>
        <v>1.9650467560735459E-5</v>
      </c>
      <c r="N149" s="22">
        <f>IFERROR(('Activity data'!N92*(1/Constants!$H$135))*ttokg*FracLEACH*MSLeachEF*NtoN2O*kgtoGg,"NO")</f>
        <v>1.9650467560735459E-5</v>
      </c>
      <c r="O149" s="22">
        <f>IFERROR(('Activity data'!O92*(1/Constants!$H$135))*ttokg*FracLEACH*MSLeachEF*NtoN2O*kgtoGg,"NO")</f>
        <v>1.9650467560735459E-5</v>
      </c>
      <c r="P149" s="22">
        <f>IFERROR(('Activity data'!P92*(1/Constants!$H$135))*ttokg*FracLEACH*MSLeachEF*NtoN2O*kgtoGg,"NO")</f>
        <v>1.9650467560735459E-5</v>
      </c>
      <c r="Q149" s="22">
        <f>IFERROR(('Activity data'!Q92*(1/Constants!$H$135))*ttokg*FracLEACH*MSLeachEF*NtoN2O*kgtoGg,"NO")</f>
        <v>1.9650467560735459E-5</v>
      </c>
      <c r="R149" s="22">
        <f>IFERROR(('Activity data'!R92*(1/Constants!$H$135))*ttokg*FracLEACH*MSLeachEF*NtoN2O*kgtoGg,"NO")</f>
        <v>1.9650467560735459E-5</v>
      </c>
      <c r="S149" s="22">
        <f>IFERROR(('Activity data'!S92*(1/Constants!$H$135))*ttokg*FracLEACH*MSLeachEF*NtoN2O*kgtoGg,"NO")</f>
        <v>1.9650467560735459E-5</v>
      </c>
      <c r="T149" s="22">
        <f>IFERROR(('Activity data'!T92*(1/Constants!$H$135))*ttokg*FracLEACH*MSLeachEF*NtoN2O*kgtoGg,"NO")</f>
        <v>1.9650467560735459E-5</v>
      </c>
      <c r="U149" s="22">
        <f>IFERROR(('Activity data'!U92*(1/Constants!$H$135))*ttokg*FracLEACH*MSLeachEF*NtoN2O*kgtoGg,"NO")</f>
        <v>1.9650467560735459E-5</v>
      </c>
      <c r="V149" s="22">
        <f>IFERROR(('Activity data'!V92*(1/Constants!$H$135))*ttokg*FracLEACH*MSLeachEF*NtoN2O*kgtoGg,"NO")</f>
        <v>1.9650467560735459E-5</v>
      </c>
      <c r="W149" s="22">
        <f>IFERROR(('Activity data'!W92*(1/Constants!$H$135))*ttokg*FracLEACH*MSLeachEF*NtoN2O*kgtoGg,"NO")</f>
        <v>1.9650467560735459E-5</v>
      </c>
      <c r="X149" s="22">
        <f>IFERROR(('Activity data'!X92*(1/Constants!$H$135))*ttokg*FracLEACH*MSLeachEF*NtoN2O*kgtoGg,"NO")</f>
        <v>1.9650467560735459E-5</v>
      </c>
      <c r="Y149" s="22">
        <f>IFERROR(('Activity data'!Y92*(1/Constants!$H$135))*ttokg*FracLEACH*MSLeachEF*NtoN2O*kgtoGg,"NO")</f>
        <v>1.9650467560735459E-5</v>
      </c>
      <c r="Z149" s="22">
        <f>IFERROR(('Activity data'!Z92*(1/Constants!$H$135))*ttokg*FracLEACH*MSLeachEF*NtoN2O*kgtoGg,"NO")</f>
        <v>1.9650467560735459E-5</v>
      </c>
      <c r="AA149" s="22">
        <f>IFERROR(('Activity data'!AA92*(1/Constants!$H$135))*ttokg*FracLEACH*MSLeachEF*NtoN2O*kgtoGg,"NO")</f>
        <v>1.9650467560735459E-5</v>
      </c>
      <c r="AB149" s="22">
        <f>IFERROR(('Activity data'!AB92*(1/Constants!$H$135))*ttokg*FracLEACH*MSLeachEF*NtoN2O*kgtoGg,"NO")</f>
        <v>1.9650467560735459E-5</v>
      </c>
      <c r="AC149" s="22">
        <f>IFERROR(('Activity data'!AC92*(1/Constants!$H$135))*ttokg*FracLEACH*MSLeachEF*NtoN2O*kgtoGg,"NO")</f>
        <v>1.9650467560735459E-5</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1.712428009262699E-7</v>
      </c>
      <c r="J152" s="22">
        <f>IFERROR(('Activity data'!J95*(1/Constants!$H$135))*ttokg*FracLEACH*MSLeachEF*NtoN2O*kgtoGg,"NO")</f>
        <v>1.712428009262699E-7</v>
      </c>
      <c r="K152" s="22">
        <f>IFERROR(('Activity data'!K95*(1/Constants!$H$135))*ttokg*FracLEACH*MSLeachEF*NtoN2O*kgtoGg,"NO")</f>
        <v>1.712428009262699E-7</v>
      </c>
      <c r="L152" s="22">
        <f>IFERROR(('Activity data'!L95*(1/Constants!$H$135))*ttokg*FracLEACH*MSLeachEF*NtoN2O*kgtoGg,"NO")</f>
        <v>1.712428009262699E-7</v>
      </c>
      <c r="M152" s="22">
        <f>IFERROR(('Activity data'!M95*(1/Constants!$H$135))*ttokg*FracLEACH*MSLeachEF*NtoN2O*kgtoGg,"NO")</f>
        <v>1.712428009262699E-7</v>
      </c>
      <c r="N152" s="22">
        <f>IFERROR(('Activity data'!N95*(1/Constants!$H$135))*ttokg*FracLEACH*MSLeachEF*NtoN2O*kgtoGg,"NO")</f>
        <v>1.712428009262699E-7</v>
      </c>
      <c r="O152" s="22">
        <f>IFERROR(('Activity data'!O95*(1/Constants!$H$135))*ttokg*FracLEACH*MSLeachEF*NtoN2O*kgtoGg,"NO")</f>
        <v>1.712428009262699E-7</v>
      </c>
      <c r="P152" s="22">
        <f>IFERROR(('Activity data'!P95*(1/Constants!$H$135))*ttokg*FracLEACH*MSLeachEF*NtoN2O*kgtoGg,"NO")</f>
        <v>1.712428009262699E-7</v>
      </c>
      <c r="Q152" s="22">
        <f>IFERROR(('Activity data'!Q95*(1/Constants!$H$135))*ttokg*FracLEACH*MSLeachEF*NtoN2O*kgtoGg,"NO")</f>
        <v>1.712428009262699E-7</v>
      </c>
      <c r="R152" s="22">
        <f>IFERROR(('Activity data'!R95*(1/Constants!$H$135))*ttokg*FracLEACH*MSLeachEF*NtoN2O*kgtoGg,"NO")</f>
        <v>1.712428009262699E-7</v>
      </c>
      <c r="S152" s="22">
        <f>IFERROR(('Activity data'!S95*(1/Constants!$H$135))*ttokg*FracLEACH*MSLeachEF*NtoN2O*kgtoGg,"NO")</f>
        <v>1.712428009262699E-7</v>
      </c>
      <c r="T152" s="22">
        <f>IFERROR(('Activity data'!T95*(1/Constants!$H$135))*ttokg*FracLEACH*MSLeachEF*NtoN2O*kgtoGg,"NO")</f>
        <v>1.712428009262699E-7</v>
      </c>
      <c r="U152" s="22">
        <f>IFERROR(('Activity data'!U95*(1/Constants!$H$135))*ttokg*FracLEACH*MSLeachEF*NtoN2O*kgtoGg,"NO")</f>
        <v>1.712428009262699E-7</v>
      </c>
      <c r="V152" s="22">
        <f>IFERROR(('Activity data'!V95*(1/Constants!$H$135))*ttokg*FracLEACH*MSLeachEF*NtoN2O*kgtoGg,"NO")</f>
        <v>1.712428009262699E-7</v>
      </c>
      <c r="W152" s="22">
        <f>IFERROR(('Activity data'!W95*(1/Constants!$H$135))*ttokg*FracLEACH*MSLeachEF*NtoN2O*kgtoGg,"NO")</f>
        <v>1.712428009262699E-7</v>
      </c>
      <c r="X152" s="22">
        <f>IFERROR(('Activity data'!X95*(1/Constants!$H$135))*ttokg*FracLEACH*MSLeachEF*NtoN2O*kgtoGg,"NO")</f>
        <v>1.712428009262699E-7</v>
      </c>
      <c r="Y152" s="22">
        <f>IFERROR(('Activity data'!Y95*(1/Constants!$H$135))*ttokg*FracLEACH*MSLeachEF*NtoN2O*kgtoGg,"NO")</f>
        <v>1.712428009262699E-7</v>
      </c>
      <c r="Z152" s="22">
        <f>IFERROR(('Activity data'!Z95*(1/Constants!$H$135))*ttokg*FracLEACH*MSLeachEF*NtoN2O*kgtoGg,"NO")</f>
        <v>1.712428009262699E-7</v>
      </c>
      <c r="AA152" s="22">
        <f>IFERROR(('Activity data'!AA95*(1/Constants!$H$135))*ttokg*FracLEACH*MSLeachEF*NtoN2O*kgtoGg,"NO")</f>
        <v>1.712428009262699E-7</v>
      </c>
      <c r="AB152" s="22">
        <f>IFERROR(('Activity data'!AB95*(1/Constants!$H$135))*ttokg*FracLEACH*MSLeachEF*NtoN2O*kgtoGg,"NO")</f>
        <v>1.712428009262699E-7</v>
      </c>
      <c r="AC152" s="22">
        <f>IFERROR(('Activity data'!AC95*(1/Constants!$H$135))*ttokg*FracLEACH*MSLeachEF*NtoN2O*kgtoGg,"NO")</f>
        <v>1.712428009262699E-7</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2.1478724107376677E-4</v>
      </c>
      <c r="J153" s="22">
        <f>IFERROR(('Activity data'!J96*(1/Constants!$H$135))*ttokg*FracLEACH*MSLeachEF*NtoN2O*kgtoGg,"NO")</f>
        <v>2.1478724107376677E-4</v>
      </c>
      <c r="K153" s="22">
        <f>IFERROR(('Activity data'!K96*(1/Constants!$H$135))*ttokg*FracLEACH*MSLeachEF*NtoN2O*kgtoGg,"NO")</f>
        <v>2.1478724107376677E-4</v>
      </c>
      <c r="L153" s="22">
        <f>IFERROR(('Activity data'!L96*(1/Constants!$H$135))*ttokg*FracLEACH*MSLeachEF*NtoN2O*kgtoGg,"NO")</f>
        <v>2.1478724107376677E-4</v>
      </c>
      <c r="M153" s="22">
        <f>IFERROR(('Activity data'!M96*(1/Constants!$H$135))*ttokg*FracLEACH*MSLeachEF*NtoN2O*kgtoGg,"NO")</f>
        <v>2.1478724107376677E-4</v>
      </c>
      <c r="N153" s="22">
        <f>IFERROR(('Activity data'!N96*(1/Constants!$H$135))*ttokg*FracLEACH*MSLeachEF*NtoN2O*kgtoGg,"NO")</f>
        <v>2.1478724107376677E-4</v>
      </c>
      <c r="O153" s="22">
        <f>IFERROR(('Activity data'!O96*(1/Constants!$H$135))*ttokg*FracLEACH*MSLeachEF*NtoN2O*kgtoGg,"NO")</f>
        <v>2.1478724107376677E-4</v>
      </c>
      <c r="P153" s="22">
        <f>IFERROR(('Activity data'!P96*(1/Constants!$H$135))*ttokg*FracLEACH*MSLeachEF*NtoN2O*kgtoGg,"NO")</f>
        <v>2.1478724107376677E-4</v>
      </c>
      <c r="Q153" s="22">
        <f>IFERROR(('Activity data'!Q96*(1/Constants!$H$135))*ttokg*FracLEACH*MSLeachEF*NtoN2O*kgtoGg,"NO")</f>
        <v>2.1478724107376677E-4</v>
      </c>
      <c r="R153" s="22">
        <f>IFERROR(('Activity data'!R96*(1/Constants!$H$135))*ttokg*FracLEACH*MSLeachEF*NtoN2O*kgtoGg,"NO")</f>
        <v>2.1478724107376677E-4</v>
      </c>
      <c r="S153" s="22">
        <f>IFERROR(('Activity data'!S96*(1/Constants!$H$135))*ttokg*FracLEACH*MSLeachEF*NtoN2O*kgtoGg,"NO")</f>
        <v>2.1478724107376677E-4</v>
      </c>
      <c r="T153" s="22">
        <f>IFERROR(('Activity data'!T96*(1/Constants!$H$135))*ttokg*FracLEACH*MSLeachEF*NtoN2O*kgtoGg,"NO")</f>
        <v>2.1478724107376677E-4</v>
      </c>
      <c r="U153" s="22">
        <f>IFERROR(('Activity data'!U96*(1/Constants!$H$135))*ttokg*FracLEACH*MSLeachEF*NtoN2O*kgtoGg,"NO")</f>
        <v>2.1478724107376677E-4</v>
      </c>
      <c r="V153" s="22">
        <f>IFERROR(('Activity data'!V96*(1/Constants!$H$135))*ttokg*FracLEACH*MSLeachEF*NtoN2O*kgtoGg,"NO")</f>
        <v>2.1478724107376677E-4</v>
      </c>
      <c r="W153" s="22">
        <f>IFERROR(('Activity data'!W96*(1/Constants!$H$135))*ttokg*FracLEACH*MSLeachEF*NtoN2O*kgtoGg,"NO")</f>
        <v>2.1478724107376677E-4</v>
      </c>
      <c r="X153" s="22">
        <f>IFERROR(('Activity data'!X96*(1/Constants!$H$135))*ttokg*FracLEACH*MSLeachEF*NtoN2O*kgtoGg,"NO")</f>
        <v>2.1478724107376677E-4</v>
      </c>
      <c r="Y153" s="22">
        <f>IFERROR(('Activity data'!Y96*(1/Constants!$H$135))*ttokg*FracLEACH*MSLeachEF*NtoN2O*kgtoGg,"NO")</f>
        <v>2.1478724107376677E-4</v>
      </c>
      <c r="Z153" s="22">
        <f>IFERROR(('Activity data'!Z96*(1/Constants!$H$135))*ttokg*FracLEACH*MSLeachEF*NtoN2O*kgtoGg,"NO")</f>
        <v>2.1478724107376677E-4</v>
      </c>
      <c r="AA153" s="22">
        <f>IFERROR(('Activity data'!AA96*(1/Constants!$H$135))*ttokg*FracLEACH*MSLeachEF*NtoN2O*kgtoGg,"NO")</f>
        <v>2.1478724107376677E-4</v>
      </c>
      <c r="AB153" s="22">
        <f>IFERROR(('Activity data'!AB96*(1/Constants!$H$135))*ttokg*FracLEACH*MSLeachEF*NtoN2O*kgtoGg,"NO")</f>
        <v>2.1478724107376677E-4</v>
      </c>
      <c r="AC153" s="22">
        <f>IFERROR(('Activity data'!AC96*(1/Constants!$H$135))*ttokg*FracLEACH*MSLeachEF*NtoN2O*kgtoGg,"NO")</f>
        <v>2.1478724107376677E-4</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9.7559091197165892E-3</v>
      </c>
      <c r="J155" s="22">
        <f>IFERROR(('Activity data'!J98*(1/Constants!$H$135))*ttokg*FracLEACH*MSLeachEF*NtoN2O*kgtoGg,"NO")</f>
        <v>9.7559091197165892E-3</v>
      </c>
      <c r="K155" s="22">
        <f>IFERROR(('Activity data'!K98*(1/Constants!$H$135))*ttokg*FracLEACH*MSLeachEF*NtoN2O*kgtoGg,"NO")</f>
        <v>9.7559091197165892E-3</v>
      </c>
      <c r="L155" s="22">
        <f>IFERROR(('Activity data'!L98*(1/Constants!$H$135))*ttokg*FracLEACH*MSLeachEF*NtoN2O*kgtoGg,"NO")</f>
        <v>9.7559091197165892E-3</v>
      </c>
      <c r="M155" s="22">
        <f>IFERROR(('Activity data'!M98*(1/Constants!$H$135))*ttokg*FracLEACH*MSLeachEF*NtoN2O*kgtoGg,"NO")</f>
        <v>9.7559091197165892E-3</v>
      </c>
      <c r="N155" s="22">
        <f>IFERROR(('Activity data'!N98*(1/Constants!$H$135))*ttokg*FracLEACH*MSLeachEF*NtoN2O*kgtoGg,"NO")</f>
        <v>9.7559091197165892E-3</v>
      </c>
      <c r="O155" s="22">
        <f>IFERROR(('Activity data'!O98*(1/Constants!$H$135))*ttokg*FracLEACH*MSLeachEF*NtoN2O*kgtoGg,"NO")</f>
        <v>9.7559091197165892E-3</v>
      </c>
      <c r="P155" s="22">
        <f>IFERROR(('Activity data'!P98*(1/Constants!$H$135))*ttokg*FracLEACH*MSLeachEF*NtoN2O*kgtoGg,"NO")</f>
        <v>9.7559091197165892E-3</v>
      </c>
      <c r="Q155" s="22">
        <f>IFERROR(('Activity data'!Q98*(1/Constants!$H$135))*ttokg*FracLEACH*MSLeachEF*NtoN2O*kgtoGg,"NO")</f>
        <v>9.7559091197165892E-3</v>
      </c>
      <c r="R155" s="22">
        <f>IFERROR(('Activity data'!R98*(1/Constants!$H$135))*ttokg*FracLEACH*MSLeachEF*NtoN2O*kgtoGg,"NO")</f>
        <v>9.7559091197165892E-3</v>
      </c>
      <c r="S155" s="22">
        <f>IFERROR(('Activity data'!S98*(1/Constants!$H$135))*ttokg*FracLEACH*MSLeachEF*NtoN2O*kgtoGg,"NO")</f>
        <v>9.7559091197165892E-3</v>
      </c>
      <c r="T155" s="22">
        <f>IFERROR(('Activity data'!T98*(1/Constants!$H$135))*ttokg*FracLEACH*MSLeachEF*NtoN2O*kgtoGg,"NO")</f>
        <v>9.7559091197165892E-3</v>
      </c>
      <c r="U155" s="22">
        <f>IFERROR(('Activity data'!U98*(1/Constants!$H$135))*ttokg*FracLEACH*MSLeachEF*NtoN2O*kgtoGg,"NO")</f>
        <v>9.7559091197165892E-3</v>
      </c>
      <c r="V155" s="22">
        <f>IFERROR(('Activity data'!V98*(1/Constants!$H$135))*ttokg*FracLEACH*MSLeachEF*NtoN2O*kgtoGg,"NO")</f>
        <v>9.7559091197165892E-3</v>
      </c>
      <c r="W155" s="22">
        <f>IFERROR(('Activity data'!W98*(1/Constants!$H$135))*ttokg*FracLEACH*MSLeachEF*NtoN2O*kgtoGg,"NO")</f>
        <v>9.7559091197165892E-3</v>
      </c>
      <c r="X155" s="22">
        <f>IFERROR(('Activity data'!X98*(1/Constants!$H$135))*ttokg*FracLEACH*MSLeachEF*NtoN2O*kgtoGg,"NO")</f>
        <v>9.7559091197165892E-3</v>
      </c>
      <c r="Y155" s="22">
        <f>IFERROR(('Activity data'!Y98*(1/Constants!$H$135))*ttokg*FracLEACH*MSLeachEF*NtoN2O*kgtoGg,"NO")</f>
        <v>9.7559091197165892E-3</v>
      </c>
      <c r="Z155" s="22">
        <f>IFERROR(('Activity data'!Z98*(1/Constants!$H$135))*ttokg*FracLEACH*MSLeachEF*NtoN2O*kgtoGg,"NO")</f>
        <v>9.7559091197165892E-3</v>
      </c>
      <c r="AA155" s="22">
        <f>IFERROR(('Activity data'!AA98*(1/Constants!$H$135))*ttokg*FracLEACH*MSLeachEF*NtoN2O*kgtoGg,"NO")</f>
        <v>9.7559091197165892E-3</v>
      </c>
      <c r="AB155" s="22">
        <f>IFERROR(('Activity data'!AB98*(1/Constants!$H$135))*ttokg*FracLEACH*MSLeachEF*NtoN2O*kgtoGg,"NO")</f>
        <v>9.7559091197165892E-3</v>
      </c>
      <c r="AC155" s="22">
        <f>IFERROR(('Activity data'!AC98*(1/Constants!$H$135))*ttokg*FracLEACH*MSLeachEF*NtoN2O*kgtoGg,"NO")</f>
        <v>9.7559091197165892E-3</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0.39652092208100315</v>
      </c>
      <c r="AE156" s="22">
        <f>Constants!$H63*'Activity data'!AE5*Constants!$H81*EF!$H206*MMVolatEF*NtoN2O*kgtoGg</f>
        <v>0.39940657276818076</v>
      </c>
      <c r="AF156" s="22">
        <f>Constants!$H63*'Activity data'!AF5*Constants!$H81*EF!$H206*MMVolatEF*NtoN2O*kgtoGg</f>
        <v>0.40119163092038262</v>
      </c>
      <c r="AG156" s="22">
        <f>Constants!$H63*'Activity data'!AG5*Constants!$H81*EF!$H206*MMVolatEF*NtoN2O*kgtoGg</f>
        <v>0.40231718362474417</v>
      </c>
      <c r="AH156" s="22">
        <f>Constants!$H63*'Activity data'!AH5*Constants!$H81*EF!$H206*MMVolatEF*NtoN2O*kgtoGg</f>
        <v>0.40276837582754949</v>
      </c>
      <c r="AI156" s="22">
        <f>Constants!$H63*'Activity data'!AI5*Constants!$H81*EF!$H206*MMVolatEF*NtoN2O*kgtoGg</f>
        <v>0.4040636031411276</v>
      </c>
      <c r="AJ156" s="22">
        <f>Constants!$H63*'Activity data'!AJ5*Constants!$H81*EF!$H206*MMVolatEF*NtoN2O*kgtoGg</f>
        <v>0.4055725503898962</v>
      </c>
      <c r="AK156" s="22">
        <f>Constants!$H63*'Activity data'!AK5*Constants!$H81*EF!$H206*MMVolatEF*NtoN2O*kgtoGg</f>
        <v>0.40709910609367406</v>
      </c>
      <c r="AL156" s="22">
        <f>Constants!$H63*'Activity data'!AL5*Constants!$H81*EF!$H206*MMVolatEF*NtoN2O*kgtoGg</f>
        <v>0.39379221125578273</v>
      </c>
      <c r="AM156" s="22">
        <f>Constants!$H63*'Activity data'!AM5*Constants!$H81*EF!$H206*MMVolatEF*NtoN2O*kgtoGg</f>
        <v>0.39682635800227845</v>
      </c>
      <c r="AN156" s="22">
        <f>Constants!$H63*'Activity data'!AN5*Constants!$H81*EF!$H206*MMVolatEF*NtoN2O*kgtoGg</f>
        <v>0.39981307971413438</v>
      </c>
      <c r="AO156" s="22">
        <f>Constants!$H63*'Activity data'!AO5*Constants!$H81*EF!$H206*MMVolatEF*NtoN2O*kgtoGg</f>
        <v>0.4030544949564791</v>
      </c>
      <c r="AP156" s="22">
        <f>Constants!$H63*'Activity data'!AP5*Constants!$H81*EF!$H206*MMVolatEF*NtoN2O*kgtoGg</f>
        <v>0.40652908040015029</v>
      </c>
      <c r="AQ156" s="22">
        <f>Constants!$H63*'Activity data'!AQ5*Constants!$H81*EF!$H206*MMVolatEF*NtoN2O*kgtoGg</f>
        <v>0.40995339892952587</v>
      </c>
      <c r="AR156" s="22">
        <f>Constants!$H63*'Activity data'!AR5*Constants!$H81*EF!$H206*MMVolatEF*NtoN2O*kgtoGg</f>
        <v>0.41390758334392258</v>
      </c>
      <c r="AS156" s="22">
        <f>Constants!$H63*'Activity data'!AS5*Constants!$H81*EF!$H206*MMVolatEF*NtoN2O*kgtoGg</f>
        <v>0.41799379995938074</v>
      </c>
      <c r="AT156" s="22">
        <f>Constants!$H63*'Activity data'!AT5*Constants!$H81*EF!$H206*MMVolatEF*NtoN2O*kgtoGg</f>
        <v>0.42229525209622887</v>
      </c>
      <c r="AU156" s="22">
        <f>Constants!$H63*'Activity data'!AU5*Constants!$H81*EF!$H206*MMVolatEF*NtoN2O*kgtoGg</f>
        <v>0.42674139686718027</v>
      </c>
      <c r="AV156" s="22">
        <f>Constants!$H63*'Activity data'!AV5*Constants!$H81*EF!$H206*MMVolatEF*NtoN2O*kgtoGg</f>
        <v>0.43046343345795507</v>
      </c>
      <c r="AW156" s="22">
        <f>Constants!$H63*'Activity data'!AW5*Constants!$H81*EF!$H206*MMVolatEF*NtoN2O*kgtoGg</f>
        <v>0.43518316041394794</v>
      </c>
      <c r="AX156" s="22">
        <f>Constants!$H63*'Activity data'!AX5*Constants!$H81*EF!$H206*MMVolatEF*NtoN2O*kgtoGg</f>
        <v>0.43999603107902469</v>
      </c>
      <c r="AY156" s="22">
        <f>Constants!$H63*'Activity data'!AY5*Constants!$H81*EF!$H206*MMVolatEF*NtoN2O*kgtoGg</f>
        <v>0.44491864491254801</v>
      </c>
      <c r="AZ156" s="22">
        <f>Constants!$H63*'Activity data'!AZ5*Constants!$H81*EF!$H206*MMVolatEF*NtoN2O*kgtoGg</f>
        <v>0.44961691580523289</v>
      </c>
      <c r="BA156" s="22">
        <f>Constants!$H63*'Activity data'!BA5*Constants!$H81*EF!$H206*MMVolatEF*NtoN2O*kgtoGg</f>
        <v>0.45458995730844826</v>
      </c>
      <c r="BB156" s="22">
        <f>Constants!$H63*'Activity data'!BB5*Constants!$H81*EF!$H206*MMVolatEF*NtoN2O*kgtoGg</f>
        <v>0.45979500840945614</v>
      </c>
      <c r="BC156" s="22">
        <f>Constants!$H63*'Activity data'!BC5*Constants!$H81*EF!$H206*MMVolatEF*NtoN2O*kgtoGg</f>
        <v>0.46515732840759361</v>
      </c>
      <c r="BD156" s="22">
        <f>Constants!$H63*'Activity data'!BD5*Constants!$H81*EF!$H206*MMVolatEF*NtoN2O*kgtoGg</f>
        <v>0.47042471200999963</v>
      </c>
      <c r="BE156" s="22">
        <f>Constants!$H63*'Activity data'!BE5*Constants!$H81*EF!$H206*MMVolatEF*NtoN2O*kgtoGg</f>
        <v>0.47585285256401488</v>
      </c>
      <c r="BF156" s="22">
        <f>Constants!$H63*'Activity data'!BF5*Constants!$H81*EF!$H206*MMVolatEF*NtoN2O*kgtoGg</f>
        <v>0.48159214143628298</v>
      </c>
      <c r="BG156" s="22">
        <f>Constants!$H63*'Activity data'!BG5*Constants!$H81*EF!$H206*MMVolatEF*NtoN2O*kgtoGg</f>
        <v>0.4875643259759222</v>
      </c>
      <c r="BH156" s="22">
        <f>Constants!$H63*'Activity data'!BH5*Constants!$H81*EF!$H206*MMVolatEF*NtoN2O*kgtoGg</f>
        <v>0.49374990759380022</v>
      </c>
      <c r="BI156" s="22">
        <f>Constants!$H63*'Activity data'!BI5*Constants!$H81*EF!$H206*MMVolatEF*NtoN2O*kgtoGg</f>
        <v>0.50015854508560598</v>
      </c>
      <c r="BJ156" s="22">
        <f>Constants!$H63*'Activity data'!BJ5*Constants!$H81*EF!$H206*MMVolatEF*NtoN2O*kgtoGg</f>
        <v>0.50679210186434787</v>
      </c>
      <c r="BK156" s="22">
        <f>Constants!$H63*'Activity data'!BK5*Constants!$H81*EF!$H206*MMVolatEF*NtoN2O*kgtoGg</f>
        <v>0.51371103786388883</v>
      </c>
      <c r="BL156" s="22">
        <f>Constants!$H63*'Activity data'!BL5*Constants!$H81*EF!$H206*MMVolatEF*NtoN2O*kgtoGg</f>
        <v>0.52016950980144305</v>
      </c>
      <c r="BM156" s="22">
        <f>Constants!$H63*'Activity data'!BM5*Constants!$H81*EF!$H206*MMVolatEF*NtoN2O*kgtoGg</f>
        <v>0.52688176284243704</v>
      </c>
      <c r="BN156" s="22">
        <f>Constants!$H63*'Activity data'!BN5*Constants!$H81*EF!$H206*MMVolatEF*NtoN2O*kgtoGg</f>
        <v>0.5339036541042147</v>
      </c>
      <c r="BO156" s="22">
        <f>Constants!$H63*'Activity data'!BO5*Constants!$H81*EF!$H206*MMVolatEF*NtoN2O*kgtoGg</f>
        <v>0.54126371611510127</v>
      </c>
      <c r="BP156" s="22">
        <f>Constants!$H63*'Activity data'!BP5*Constants!$H81*EF!$H206*MMVolatEF*NtoN2O*kgtoGg</f>
        <v>0.54913826743221594</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3.1283229756251162E-2</v>
      </c>
      <c r="AE157" s="22">
        <f>Constants!$H64*'Activity data'!AE6*Constants!$H82*EF!$H207*MMVolatEF*NtoN2O*kgtoGg</f>
        <v>3.1510891068470187E-2</v>
      </c>
      <c r="AF157" s="22">
        <f>Constants!$H64*'Activity data'!AF6*Constants!$H82*EF!$H207*MMVolatEF*NtoN2O*kgtoGg</f>
        <v>3.1651721933107869E-2</v>
      </c>
      <c r="AG157" s="22">
        <f>Constants!$H64*'Activity data'!AG6*Constants!$H82*EF!$H207*MMVolatEF*NtoN2O*kgtoGg</f>
        <v>3.1740521595099276E-2</v>
      </c>
      <c r="AH157" s="22">
        <f>Constants!$H64*'Activity data'!AH6*Constants!$H82*EF!$H207*MMVolatEF*NtoN2O*kgtoGg</f>
        <v>3.177611807578562E-2</v>
      </c>
      <c r="AI157" s="22">
        <f>Constants!$H64*'Activity data'!AI6*Constants!$H82*EF!$H207*MMVolatEF*NtoN2O*kgtoGg</f>
        <v>3.1878304092666107E-2</v>
      </c>
      <c r="AJ157" s="22">
        <f>Constants!$H64*'Activity data'!AJ6*Constants!$H82*EF!$H207*MMVolatEF*NtoN2O*kgtoGg</f>
        <v>3.1997351388394039E-2</v>
      </c>
      <c r="AK157" s="22">
        <f>Constants!$H64*'Activity data'!AK6*Constants!$H82*EF!$H207*MMVolatEF*NtoN2O*kgtoGg</f>
        <v>3.2117787890373242E-2</v>
      </c>
      <c r="AL157" s="22">
        <f>Constants!$H64*'Activity data'!AL6*Constants!$H82*EF!$H207*MMVolatEF*NtoN2O*kgtoGg</f>
        <v>3.1067950100298222E-2</v>
      </c>
      <c r="AM157" s="22">
        <f>Constants!$H64*'Activity data'!AM6*Constants!$H82*EF!$H207*MMVolatEF*NtoN2O*kgtoGg</f>
        <v>3.1307326901115339E-2</v>
      </c>
      <c r="AN157" s="22">
        <f>Constants!$H64*'Activity data'!AN6*Constants!$H82*EF!$H207*MMVolatEF*NtoN2O*kgtoGg</f>
        <v>3.1542962138316998E-2</v>
      </c>
      <c r="AO157" s="22">
        <f>Constants!$H64*'Activity data'!AO6*Constants!$H82*EF!$H207*MMVolatEF*NtoN2O*kgtoGg</f>
        <v>3.1798691236366874E-2</v>
      </c>
      <c r="AP157" s="22">
        <f>Constants!$H64*'Activity data'!AP6*Constants!$H82*EF!$H207*MMVolatEF*NtoN2O*kgtoGg</f>
        <v>3.2072816127864751E-2</v>
      </c>
      <c r="AQ157" s="22">
        <f>Constants!$H64*'Activity data'!AQ6*Constants!$H82*EF!$H207*MMVolatEF*NtoN2O*kgtoGg</f>
        <v>3.2342975247718612E-2</v>
      </c>
      <c r="AR157" s="22">
        <f>Constants!$H64*'Activity data'!AR6*Constants!$H82*EF!$H207*MMVolatEF*NtoN2O*kgtoGg</f>
        <v>3.2654937751197537E-2</v>
      </c>
      <c r="AS157" s="22">
        <f>Constants!$H64*'Activity data'!AS6*Constants!$H82*EF!$H207*MMVolatEF*NtoN2O*kgtoGg</f>
        <v>3.2977316839151616E-2</v>
      </c>
      <c r="AT157" s="22">
        <f>Constants!$H64*'Activity data'!AT6*Constants!$H82*EF!$H207*MMVolatEF*NtoN2O*kgtoGg</f>
        <v>3.3316676777024073E-2</v>
      </c>
      <c r="AU157" s="22">
        <f>Constants!$H64*'Activity data'!AU6*Constants!$H82*EF!$H207*MMVolatEF*NtoN2O*kgtoGg</f>
        <v>3.3667452135028551E-2</v>
      </c>
      <c r="AV157" s="22">
        <f>Constants!$H64*'Activity data'!AV6*Constants!$H82*EF!$H207*MMVolatEF*NtoN2O*kgtoGg</f>
        <v>3.3961099504804894E-2</v>
      </c>
      <c r="AW157" s="22">
        <f>Constants!$H64*'Activity data'!AW6*Constants!$H82*EF!$H207*MMVolatEF*NtoN2O*kgtoGg</f>
        <v>3.4333458930320755E-2</v>
      </c>
      <c r="AX157" s="22">
        <f>Constants!$H64*'Activity data'!AX6*Constants!$H82*EF!$H207*MMVolatEF*NtoN2O*kgtoGg</f>
        <v>3.471316686102096E-2</v>
      </c>
      <c r="AY157" s="22">
        <f>Constants!$H64*'Activity data'!AY6*Constants!$H82*EF!$H207*MMVolatEF*NtoN2O*kgtoGg</f>
        <v>3.5101532899179097E-2</v>
      </c>
      <c r="AZ157" s="22">
        <f>Constants!$H64*'Activity data'!AZ6*Constants!$H82*EF!$H207*MMVolatEF*NtoN2O*kgtoGg</f>
        <v>3.5472199564185354E-2</v>
      </c>
      <c r="BA157" s="22">
        <f>Constants!$H64*'Activity data'!BA6*Constants!$H82*EF!$H207*MMVolatEF*NtoN2O*kgtoGg</f>
        <v>3.5864544056667579E-2</v>
      </c>
      <c r="BB157" s="22">
        <f>Constants!$H64*'Activity data'!BB6*Constants!$H82*EF!$H207*MMVolatEF*NtoN2O*kgtoGg</f>
        <v>3.6275192777626107E-2</v>
      </c>
      <c r="BC157" s="22">
        <f>Constants!$H64*'Activity data'!BC6*Constants!$H82*EF!$H207*MMVolatEF*NtoN2O*kgtoGg</f>
        <v>3.6698249113841334E-2</v>
      </c>
      <c r="BD157" s="22">
        <f>Constants!$H64*'Activity data'!BD6*Constants!$H82*EF!$H207*MMVolatEF*NtoN2O*kgtoGg</f>
        <v>3.711381551216298E-2</v>
      </c>
      <c r="BE157" s="22">
        <f>Constants!$H64*'Activity data'!BE6*Constants!$H82*EF!$H207*MMVolatEF*NtoN2O*kgtoGg</f>
        <v>3.7542064713262623E-2</v>
      </c>
      <c r="BF157" s="22">
        <f>Constants!$H64*'Activity data'!BF6*Constants!$H82*EF!$H207*MMVolatEF*NtoN2O*kgtoGg</f>
        <v>3.7994861734631361E-2</v>
      </c>
      <c r="BG157" s="22">
        <f>Constants!$H64*'Activity data'!BG6*Constants!$H82*EF!$H207*MMVolatEF*NtoN2O*kgtoGg</f>
        <v>3.8466032890291317E-2</v>
      </c>
      <c r="BH157" s="22">
        <f>Constants!$H64*'Activity data'!BH6*Constants!$H82*EF!$H207*MMVolatEF*NtoN2O*kgtoGg</f>
        <v>3.8954039853234354E-2</v>
      </c>
      <c r="BI157" s="22">
        <f>Constants!$H64*'Activity data'!BI6*Constants!$H82*EF!$H207*MMVolatEF*NtoN2O*kgtoGg</f>
        <v>3.9459644647121442E-2</v>
      </c>
      <c r="BJ157" s="22">
        <f>Constants!$H64*'Activity data'!BJ6*Constants!$H82*EF!$H207*MMVolatEF*NtoN2O*kgtoGg</f>
        <v>3.9982994284566621E-2</v>
      </c>
      <c r="BK157" s="22">
        <f>Constants!$H64*'Activity data'!BK6*Constants!$H82*EF!$H207*MMVolatEF*NtoN2O*kgtoGg</f>
        <v>4.0528858708079242E-2</v>
      </c>
      <c r="BL157" s="22">
        <f>Constants!$H64*'Activity data'!BL6*Constants!$H82*EF!$H207*MMVolatEF*NtoN2O*kgtoGg</f>
        <v>4.1038395154318841E-2</v>
      </c>
      <c r="BM157" s="22">
        <f>Constants!$H64*'Activity data'!BM6*Constants!$H82*EF!$H207*MMVolatEF*NtoN2O*kgtoGg</f>
        <v>4.1567953476138286E-2</v>
      </c>
      <c r="BN157" s="22">
        <f>Constants!$H64*'Activity data'!BN6*Constants!$H82*EF!$H207*MMVolatEF*NtoN2O*kgtoGg</f>
        <v>4.212194048018527E-2</v>
      </c>
      <c r="BO157" s="22">
        <f>Constants!$H64*'Activity data'!BO6*Constants!$H82*EF!$H207*MMVolatEF*NtoN2O*kgtoGg</f>
        <v>4.2702607219530196E-2</v>
      </c>
      <c r="BP157" s="22">
        <f>Constants!$H64*'Activity data'!BP6*Constants!$H82*EF!$H207*MMVolatEF*NtoN2O*kgtoGg</f>
        <v>4.3323864218499743E-2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2.8998312395567732E-4</v>
      </c>
      <c r="AE158" s="22">
        <f>Constants!$H65*'Activity data'!AE7*Constants!$H83*EF!$H208*MMVolatEF*NtoN2O*kgtoGg</f>
        <v>2.9209345396429578E-4</v>
      </c>
      <c r="AF158" s="22">
        <f>Constants!$H65*'Activity data'!AF7*Constants!$H83*EF!$H208*MMVolatEF*NtoN2O*kgtoGg</f>
        <v>2.9339890018564873E-4</v>
      </c>
      <c r="AG158" s="22">
        <f>Constants!$H65*'Activity data'!AG7*Constants!$H83*EF!$H208*MMVolatEF*NtoN2O*kgtoGg</f>
        <v>2.9422203780894138E-4</v>
      </c>
      <c r="AH158" s="22">
        <f>Constants!$H65*'Activity data'!AH7*Constants!$H83*EF!$H208*MMVolatEF*NtoN2O*kgtoGg</f>
        <v>2.9455200305714878E-4</v>
      </c>
      <c r="AI158" s="22">
        <f>Constants!$H65*'Activity data'!AI7*Constants!$H83*EF!$H208*MMVolatEF*NtoN2O*kgtoGg</f>
        <v>2.9549922687740251E-4</v>
      </c>
      <c r="AJ158" s="22">
        <f>Constants!$H65*'Activity data'!AJ7*Constants!$H83*EF!$H208*MMVolatEF*NtoN2O*kgtoGg</f>
        <v>2.9660274806056177E-4</v>
      </c>
      <c r="AK158" s="22">
        <f>Constants!$H65*'Activity data'!AK7*Constants!$H83*EF!$H208*MMVolatEF*NtoN2O*kgtoGg</f>
        <v>2.9771914663431347E-4</v>
      </c>
      <c r="AL158" s="22">
        <f>Constants!$H65*'Activity data'!AL7*Constants!$H83*EF!$H208*MMVolatEF*NtoN2O*kgtoGg</f>
        <v>2.8798756698653597E-4</v>
      </c>
      <c r="AM158" s="22">
        <f>Constants!$H65*'Activity data'!AM7*Constants!$H83*EF!$H208*MMVolatEF*NtoN2O*kgtoGg</f>
        <v>2.9020649492474219E-4</v>
      </c>
      <c r="AN158" s="22">
        <f>Constants!$H65*'Activity data'!AN7*Constants!$H83*EF!$H208*MMVolatEF*NtoN2O*kgtoGg</f>
        <v>2.9239074005320791E-4</v>
      </c>
      <c r="AO158" s="22">
        <f>Constants!$H65*'Activity data'!AO7*Constants!$H83*EF!$H208*MMVolatEF*NtoN2O*kgtoGg</f>
        <v>2.9476124729675934E-4</v>
      </c>
      <c r="AP158" s="22">
        <f>Constants!$H65*'Activity data'!AP7*Constants!$H83*EF!$H208*MMVolatEF*NtoN2O*kgtoGg</f>
        <v>2.9730227624453543E-4</v>
      </c>
      <c r="AQ158" s="22">
        <f>Constants!$H65*'Activity data'!AQ7*Constants!$H83*EF!$H208*MMVolatEF*NtoN2O*kgtoGg</f>
        <v>2.9980654406313185E-4</v>
      </c>
      <c r="AR158" s="22">
        <f>Constants!$H65*'Activity data'!AR7*Constants!$H83*EF!$H208*MMVolatEF*NtoN2O*kgtoGg</f>
        <v>3.0269831265674317E-4</v>
      </c>
      <c r="AS158" s="22">
        <f>Constants!$H65*'Activity data'!AS7*Constants!$H83*EF!$H208*MMVolatEF*NtoN2O*kgtoGg</f>
        <v>3.0568663885423953E-4</v>
      </c>
      <c r="AT158" s="22">
        <f>Constants!$H65*'Activity data'!AT7*Constants!$H83*EF!$H208*MMVolatEF*NtoN2O*kgtoGg</f>
        <v>3.0883237079101301E-4</v>
      </c>
      <c r="AU158" s="22">
        <f>Constants!$H65*'Activity data'!AU7*Constants!$H83*EF!$H208*MMVolatEF*NtoN2O*kgtoGg</f>
        <v>3.1208391914178644E-4</v>
      </c>
      <c r="AV158" s="22">
        <f>Constants!$H65*'Activity data'!AV7*Constants!$H83*EF!$H208*MMVolatEF*NtoN2O*kgtoGg</f>
        <v>3.1480591371500023E-4</v>
      </c>
      <c r="AW158" s="22">
        <f>Constants!$H65*'Activity data'!AW7*Constants!$H83*EF!$H208*MMVolatEF*NtoN2O*kgtoGg</f>
        <v>3.1825753780518397E-4</v>
      </c>
      <c r="AX158" s="22">
        <f>Constants!$H65*'Activity data'!AX7*Constants!$H83*EF!$H208*MMVolatEF*NtoN2O*kgtoGg</f>
        <v>3.2177727962190574E-4</v>
      </c>
      <c r="AY158" s="22">
        <f>Constants!$H65*'Activity data'!AY7*Constants!$H83*EF!$H208*MMVolatEF*NtoN2O*kgtoGg</f>
        <v>3.2537727865847852E-4</v>
      </c>
      <c r="AZ158" s="22">
        <f>Constants!$H65*'Activity data'!AZ7*Constants!$H83*EF!$H208*MMVolatEF*NtoN2O*kgtoGg</f>
        <v>3.2881321153057166E-4</v>
      </c>
      <c r="BA158" s="22">
        <f>Constants!$H65*'Activity data'!BA7*Constants!$H83*EF!$H208*MMVolatEF*NtoN2O*kgtoGg</f>
        <v>3.3245008925973473E-4</v>
      </c>
      <c r="BB158" s="22">
        <f>Constants!$H65*'Activity data'!BB7*Constants!$H83*EF!$H208*MMVolatEF*NtoN2O*kgtoGg</f>
        <v>3.3625663992217591E-4</v>
      </c>
      <c r="BC158" s="22">
        <f>Constants!$H65*'Activity data'!BC7*Constants!$H83*EF!$H208*MMVolatEF*NtoN2O*kgtoGg</f>
        <v>3.4017820425363436E-4</v>
      </c>
      <c r="BD158" s="22">
        <f>Constants!$H65*'Activity data'!BD7*Constants!$H83*EF!$H208*MMVolatEF*NtoN2O*kgtoGg</f>
        <v>3.4403033983347288E-4</v>
      </c>
      <c r="BE158" s="22">
        <f>Constants!$H65*'Activity data'!BE7*Constants!$H83*EF!$H208*MMVolatEF*NtoN2O*kgtoGg</f>
        <v>3.4800003996143298E-4</v>
      </c>
      <c r="BF158" s="22">
        <f>Constants!$H65*'Activity data'!BF7*Constants!$H83*EF!$H208*MMVolatEF*NtoN2O*kgtoGg</f>
        <v>3.521972886405945E-4</v>
      </c>
      <c r="BG158" s="22">
        <f>Constants!$H65*'Activity data'!BG7*Constants!$H83*EF!$H208*MMVolatEF*NtoN2O*kgtoGg</f>
        <v>3.5656485825219389E-4</v>
      </c>
      <c r="BH158" s="22">
        <f>Constants!$H65*'Activity data'!BH7*Constants!$H83*EF!$H208*MMVolatEF*NtoN2O*kgtoGg</f>
        <v>3.6108848911540635E-4</v>
      </c>
      <c r="BI158" s="22">
        <f>Constants!$H65*'Activity data'!BI7*Constants!$H83*EF!$H208*MMVolatEF*NtoN2O*kgtoGg</f>
        <v>3.6577524488713248E-4</v>
      </c>
      <c r="BJ158" s="22">
        <f>Constants!$H65*'Activity data'!BJ7*Constants!$H83*EF!$H208*MMVolatEF*NtoN2O*kgtoGg</f>
        <v>3.706264883159571E-4</v>
      </c>
      <c r="BK158" s="22">
        <f>Constants!$H65*'Activity data'!BK7*Constants!$H83*EF!$H208*MMVolatEF*NtoN2O*kgtoGg</f>
        <v>3.7568643487581713E-4</v>
      </c>
      <c r="BL158" s="22">
        <f>Constants!$H65*'Activity data'!BL7*Constants!$H83*EF!$H208*MMVolatEF*NtoN2O*kgtoGg</f>
        <v>3.8040963550443218E-4</v>
      </c>
      <c r="BM158" s="22">
        <f>Constants!$H65*'Activity data'!BM7*Constants!$H83*EF!$H208*MMVolatEF*NtoN2O*kgtoGg</f>
        <v>3.8531843097326445E-4</v>
      </c>
      <c r="BN158" s="22">
        <f>Constants!$H65*'Activity data'!BN7*Constants!$H83*EF!$H208*MMVolatEF*NtoN2O*kgtoGg</f>
        <v>3.9045367063093736E-4</v>
      </c>
      <c r="BO158" s="22">
        <f>Constants!$H65*'Activity data'!BO7*Constants!$H83*EF!$H208*MMVolatEF*NtoN2O*kgtoGg</f>
        <v>3.9583622084600104E-4</v>
      </c>
      <c r="BP158" s="22">
        <f>Constants!$H65*'Activity data'!BP7*Constants!$H83*EF!$H208*MMVolatEF*NtoN2O*kgtoGg</f>
        <v>4.0159502665806782E-4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3.2500551790432498E-3</v>
      </c>
      <c r="AE159" s="22">
        <f>Constants!$H66*'Activity data'!AE8*Constants!$H84*EF!$H209*MMVolatEF*NtoN2O*kgtoGg</f>
        <v>3.2388022610064468E-3</v>
      </c>
      <c r="AF159" s="22">
        <f>Constants!$H66*'Activity data'!AF8*Constants!$H84*EF!$H209*MMVolatEF*NtoN2O*kgtoGg</f>
        <v>3.195103137809097E-3</v>
      </c>
      <c r="AG159" s="22">
        <f>Constants!$H66*'Activity data'!AG8*Constants!$H84*EF!$H209*MMVolatEF*NtoN2O*kgtoGg</f>
        <v>3.1319452322241714E-3</v>
      </c>
      <c r="AH159" s="22">
        <f>Constants!$H66*'Activity data'!AH8*Constants!$H84*EF!$H209*MMVolatEF*NtoN2O*kgtoGg</f>
        <v>3.0506087365122889E-3</v>
      </c>
      <c r="AI159" s="22">
        <f>Constants!$H66*'Activity data'!AI8*Constants!$H84*EF!$H209*MMVolatEF*NtoN2O*kgtoGg</f>
        <v>2.9865279488348255E-3</v>
      </c>
      <c r="AJ159" s="22">
        <f>Constants!$H66*'Activity data'!AJ8*Constants!$H84*EF!$H209*MMVolatEF*NtoN2O*kgtoGg</f>
        <v>2.9260906341578813E-3</v>
      </c>
      <c r="AK159" s="22">
        <f>Constants!$H66*'Activity data'!AK8*Constants!$H84*EF!$H209*MMVolatEF*NtoN2O*kgtoGg</f>
        <v>2.8648259049263388E-3</v>
      </c>
      <c r="AL159" s="22">
        <f>Constants!$H66*'Activity data'!AL8*Constants!$H84*EF!$H209*MMVolatEF*NtoN2O*kgtoGg</f>
        <v>2.4965427660278493E-3</v>
      </c>
      <c r="AM159" s="22">
        <f>Constants!$H66*'Activity data'!AM8*Constants!$H84*EF!$H209*MMVolatEF*NtoN2O*kgtoGg</f>
        <v>2.5101495405134393E-3</v>
      </c>
      <c r="AN159" s="22">
        <f>Constants!$H66*'Activity data'!AN8*Constants!$H84*EF!$H209*MMVolatEF*NtoN2O*kgtoGg</f>
        <v>2.523727439014608E-3</v>
      </c>
      <c r="AO159" s="22">
        <f>Constants!$H66*'Activity data'!AO8*Constants!$H84*EF!$H209*MMVolatEF*NtoN2O*kgtoGg</f>
        <v>2.5433418643398997E-3</v>
      </c>
      <c r="AP159" s="22">
        <f>Constants!$H66*'Activity data'!AP8*Constants!$H84*EF!$H209*MMVolatEF*NtoN2O*kgtoGg</f>
        <v>2.5664986125469593E-3</v>
      </c>
      <c r="AQ159" s="22">
        <f>Constants!$H66*'Activity data'!AQ8*Constants!$H84*EF!$H209*MMVolatEF*NtoN2O*kgtoGg</f>
        <v>2.5876604372588388E-3</v>
      </c>
      <c r="AR159" s="22">
        <f>Constants!$H66*'Activity data'!AR8*Constants!$H84*EF!$H209*MMVolatEF*NtoN2O*kgtoGg</f>
        <v>2.6178982747718875E-3</v>
      </c>
      <c r="AS159" s="22">
        <f>Constants!$H66*'Activity data'!AS8*Constants!$H84*EF!$H209*MMVolatEF*NtoN2O*kgtoGg</f>
        <v>2.649450355780411E-3</v>
      </c>
      <c r="AT159" s="22">
        <f>Constants!$H66*'Activity data'!AT8*Constants!$H84*EF!$H209*MMVolatEF*NtoN2O*kgtoGg</f>
        <v>2.6838057860870362E-3</v>
      </c>
      <c r="AU159" s="22">
        <f>Constants!$H66*'Activity data'!AU8*Constants!$H84*EF!$H209*MMVolatEF*NtoN2O*kgtoGg</f>
        <v>2.7193681775600992E-3</v>
      </c>
      <c r="AV159" s="22">
        <f>Constants!$H66*'Activity data'!AV8*Constants!$H84*EF!$H209*MMVolatEF*NtoN2O*kgtoGg</f>
        <v>2.7406233024098478E-3</v>
      </c>
      <c r="AW159" s="22">
        <f>Constants!$H66*'Activity data'!AW8*Constants!$H84*EF!$H209*MMVolatEF*NtoN2O*kgtoGg</f>
        <v>2.755054696472256E-3</v>
      </c>
      <c r="AX159" s="22">
        <f>Constants!$H66*'Activity data'!AX8*Constants!$H84*EF!$H209*MMVolatEF*NtoN2O*kgtoGg</f>
        <v>2.7686199301321058E-3</v>
      </c>
      <c r="AY159" s="22">
        <f>Constants!$H66*'Activity data'!AY8*Constants!$H84*EF!$H209*MMVolatEF*NtoN2O*kgtoGg</f>
        <v>2.7815487835422237E-3</v>
      </c>
      <c r="AZ159" s="22">
        <f>Constants!$H66*'Activity data'!AZ8*Constants!$H84*EF!$H209*MMVolatEF*NtoN2O*kgtoGg</f>
        <v>2.788296851466573E-3</v>
      </c>
      <c r="BA159" s="22">
        <f>Constants!$H66*'Activity data'!BA8*Constants!$H84*EF!$H209*MMVolatEF*NtoN2O*kgtoGg</f>
        <v>2.7970864861621971E-3</v>
      </c>
      <c r="BB159" s="22">
        <f>Constants!$H66*'Activity data'!BB8*Constants!$H84*EF!$H209*MMVolatEF*NtoN2O*kgtoGg</f>
        <v>2.8069953603840746E-3</v>
      </c>
      <c r="BC159" s="22">
        <f>Constants!$H66*'Activity data'!BC8*Constants!$H84*EF!$H209*MMVolatEF*NtoN2O*kgtoGg</f>
        <v>2.8166852174627676E-3</v>
      </c>
      <c r="BD159" s="22">
        <f>Constants!$H66*'Activity data'!BD8*Constants!$H84*EF!$H209*MMVolatEF*NtoN2O*kgtoGg</f>
        <v>2.8223156918799016E-3</v>
      </c>
      <c r="BE159" s="22">
        <f>Constants!$H66*'Activity data'!BE8*Constants!$H84*EF!$H209*MMVolatEF*NtoN2O*kgtoGg</f>
        <v>2.8276569120439842E-3</v>
      </c>
      <c r="BF159" s="22">
        <f>Constants!$H66*'Activity data'!BF8*Constants!$H84*EF!$H209*MMVolatEF*NtoN2O*kgtoGg</f>
        <v>2.8346866458144777E-3</v>
      </c>
      <c r="BG159" s="22">
        <f>Constants!$H66*'Activity data'!BG8*Constants!$H84*EF!$H209*MMVolatEF*NtoN2O*kgtoGg</f>
        <v>2.8565485865140443E-3</v>
      </c>
      <c r="BH159" s="22">
        <f>Constants!$H66*'Activity data'!BH8*Constants!$H84*EF!$H209*MMVolatEF*NtoN2O*kgtoGg</f>
        <v>2.8789610110652813E-3</v>
      </c>
      <c r="BI159" s="22">
        <f>Constants!$H66*'Activity data'!BI8*Constants!$H84*EF!$H209*MMVolatEF*NtoN2O*kgtoGg</f>
        <v>2.9019106232806772E-3</v>
      </c>
      <c r="BJ159" s="22">
        <f>Constants!$H66*'Activity data'!BJ8*Constants!$H84*EF!$H209*MMVolatEF*NtoN2O*kgtoGg</f>
        <v>2.925272583148111E-3</v>
      </c>
      <c r="BK159" s="22">
        <f>Constants!$H66*'Activity data'!BK8*Constants!$H84*EF!$H209*MMVolatEF*NtoN2O*kgtoGg</f>
        <v>2.9496632539758082E-3</v>
      </c>
      <c r="BL159" s="22">
        <f>Constants!$H66*'Activity data'!BL8*Constants!$H84*EF!$H209*MMVolatEF*NtoN2O*kgtoGg</f>
        <v>2.9656753110507078E-3</v>
      </c>
      <c r="BM159" s="22">
        <f>Constants!$H66*'Activity data'!BM8*Constants!$H84*EF!$H209*MMVolatEF*NtoN2O*kgtoGg</f>
        <v>2.9823449213207875E-3</v>
      </c>
      <c r="BN159" s="22">
        <f>Constants!$H66*'Activity data'!BN8*Constants!$H84*EF!$H209*MMVolatEF*NtoN2O*kgtoGg</f>
        <v>3.000162870401489E-3</v>
      </c>
      <c r="BO159" s="22">
        <f>Constants!$H66*'Activity data'!BO8*Constants!$H84*EF!$H209*MMVolatEF*NtoN2O*kgtoGg</f>
        <v>3.0192539200394795E-3</v>
      </c>
      <c r="BP159" s="22">
        <f>Constants!$H66*'Activity data'!BP8*Constants!$H84*EF!$H209*MMVolatEF*NtoN2O*kgtoGg</f>
        <v>3.0413822893023312E-3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1.6178795466466358E-2</v>
      </c>
      <c r="AE160" s="22">
        <f>Constants!$H67*'Activity data'!AE9*Constants!$H85*EF!$H210*MMVolatEF*NtoN2O*kgtoGg</f>
        <v>1.6122778368512978E-2</v>
      </c>
      <c r="AF160" s="22">
        <f>Constants!$H67*'Activity data'!AF9*Constants!$H85*EF!$H210*MMVolatEF*NtoN2O*kgtoGg</f>
        <v>1.5905243853766075E-2</v>
      </c>
      <c r="AG160" s="22">
        <f>Constants!$H67*'Activity data'!AG9*Constants!$H85*EF!$H210*MMVolatEF*NtoN2O*kgtoGg</f>
        <v>1.5590843395848401E-2</v>
      </c>
      <c r="AH160" s="22">
        <f>Constants!$H67*'Activity data'!AH9*Constants!$H85*EF!$H210*MMVolatEF*NtoN2O*kgtoGg</f>
        <v>1.518594980002058E-2</v>
      </c>
      <c r="AI160" s="22">
        <f>Constants!$H67*'Activity data'!AI9*Constants!$H85*EF!$H210*MMVolatEF*NtoN2O*kgtoGg</f>
        <v>1.4866955229144106E-2</v>
      </c>
      <c r="AJ160" s="22">
        <f>Constants!$H67*'Activity data'!AJ9*Constants!$H85*EF!$H210*MMVolatEF*NtoN2O*kgtoGg</f>
        <v>1.4566097890165455E-2</v>
      </c>
      <c r="AK160" s="22">
        <f>Constants!$H67*'Activity data'!AK9*Constants!$H85*EF!$H210*MMVolatEF*NtoN2O*kgtoGg</f>
        <v>1.426112167624242E-2</v>
      </c>
      <c r="AL160" s="22">
        <f>Constants!$H67*'Activity data'!AL9*Constants!$H85*EF!$H210*MMVolatEF*NtoN2O*kgtoGg</f>
        <v>1.2427805855511984E-2</v>
      </c>
      <c r="AM160" s="22">
        <f>Constants!$H67*'Activity data'!AM9*Constants!$H85*EF!$H210*MMVolatEF*NtoN2O*kgtoGg</f>
        <v>1.2495540465921121E-2</v>
      </c>
      <c r="AN160" s="22">
        <f>Constants!$H67*'Activity data'!AN9*Constants!$H85*EF!$H210*MMVolatEF*NtoN2O*kgtoGg</f>
        <v>1.2563131331495137E-2</v>
      </c>
      <c r="AO160" s="22">
        <f>Constants!$H67*'Activity data'!AO9*Constants!$H85*EF!$H210*MMVolatEF*NtoN2O*kgtoGg</f>
        <v>1.2660772066205245E-2</v>
      </c>
      <c r="AP160" s="22">
        <f>Constants!$H67*'Activity data'!AP9*Constants!$H85*EF!$H210*MMVolatEF*NtoN2O*kgtoGg</f>
        <v>1.2776046506875131E-2</v>
      </c>
      <c r="AQ160" s="22">
        <f>Constants!$H67*'Activity data'!AQ9*Constants!$H85*EF!$H210*MMVolatEF*NtoN2O*kgtoGg</f>
        <v>1.2881390205627815E-2</v>
      </c>
      <c r="AR160" s="22">
        <f>Constants!$H67*'Activity data'!AR9*Constants!$H85*EF!$H210*MMVolatEF*NtoN2O*kgtoGg</f>
        <v>1.3031914354148843E-2</v>
      </c>
      <c r="AS160" s="22">
        <f>Constants!$H67*'Activity data'!AS9*Constants!$H85*EF!$H210*MMVolatEF*NtoN2O*kgtoGg</f>
        <v>1.3188980815195379E-2</v>
      </c>
      <c r="AT160" s="22">
        <f>Constants!$H67*'Activity data'!AT9*Constants!$H85*EF!$H210*MMVolatEF*NtoN2O*kgtoGg</f>
        <v>1.3360002366976213E-2</v>
      </c>
      <c r="AU160" s="22">
        <f>Constants!$H67*'Activity data'!AU9*Constants!$H85*EF!$H210*MMVolatEF*NtoN2O*kgtoGg</f>
        <v>1.35370321791625E-2</v>
      </c>
      <c r="AV160" s="22">
        <f>Constants!$H67*'Activity data'!AV9*Constants!$H85*EF!$H210*MMVolatEF*NtoN2O*kgtoGg</f>
        <v>1.3642840326598177E-2</v>
      </c>
      <c r="AW160" s="22">
        <f>Constants!$H67*'Activity data'!AW9*Constants!$H85*EF!$H210*MMVolatEF*NtoN2O*kgtoGg</f>
        <v>1.371467989853443E-2</v>
      </c>
      <c r="AX160" s="22">
        <f>Constants!$H67*'Activity data'!AX9*Constants!$H85*EF!$H210*MMVolatEF*NtoN2O*kgtoGg</f>
        <v>1.378220771844737E-2</v>
      </c>
      <c r="AY160" s="22">
        <f>Constants!$H67*'Activity data'!AY9*Constants!$H85*EF!$H210*MMVolatEF*NtoN2O*kgtoGg</f>
        <v>1.3846567633407272E-2</v>
      </c>
      <c r="AZ160" s="22">
        <f>Constants!$H67*'Activity data'!AZ9*Constants!$H85*EF!$H210*MMVolatEF*NtoN2O*kgtoGg</f>
        <v>1.3880159558690833E-2</v>
      </c>
      <c r="BA160" s="22">
        <f>Constants!$H67*'Activity data'!BA9*Constants!$H85*EF!$H210*MMVolatEF*NtoN2O*kgtoGg</f>
        <v>1.3923914416418307E-2</v>
      </c>
      <c r="BB160" s="22">
        <f>Constants!$H67*'Activity data'!BB9*Constants!$H85*EF!$H210*MMVolatEF*NtoN2O*kgtoGg</f>
        <v>1.397324085566537E-2</v>
      </c>
      <c r="BC160" s="22">
        <f>Constants!$H67*'Activity data'!BC9*Constants!$H85*EF!$H210*MMVolatEF*NtoN2O*kgtoGg</f>
        <v>1.402147702617298E-2</v>
      </c>
      <c r="BD160" s="22">
        <f>Constants!$H67*'Activity data'!BD9*Constants!$H85*EF!$H210*MMVolatEF*NtoN2O*kgtoGg</f>
        <v>1.4049505563830238E-2</v>
      </c>
      <c r="BE160" s="22">
        <f>Constants!$H67*'Activity data'!BE9*Constants!$H85*EF!$H210*MMVolatEF*NtoN2O*kgtoGg</f>
        <v>1.4076094191965928E-2</v>
      </c>
      <c r="BF160" s="22">
        <f>Constants!$H67*'Activity data'!BF9*Constants!$H85*EF!$H210*MMVolatEF*NtoN2O*kgtoGg</f>
        <v>1.4111088251632939E-2</v>
      </c>
      <c r="BG160" s="22">
        <f>Constants!$H67*'Activity data'!BG9*Constants!$H85*EF!$H210*MMVolatEF*NtoN2O*kgtoGg</f>
        <v>1.42199171322498E-2</v>
      </c>
      <c r="BH160" s="22">
        <f>Constants!$H67*'Activity data'!BH9*Constants!$H85*EF!$H210*MMVolatEF*NtoN2O*kgtoGg</f>
        <v>1.4331486325000803E-2</v>
      </c>
      <c r="BI160" s="22">
        <f>Constants!$H67*'Activity data'!BI9*Constants!$H85*EF!$H210*MMVolatEF*NtoN2O*kgtoGg</f>
        <v>1.4445729641379487E-2</v>
      </c>
      <c r="BJ160" s="22">
        <f>Constants!$H67*'Activity data'!BJ9*Constants!$H85*EF!$H210*MMVolatEF*NtoN2O*kgtoGg</f>
        <v>1.4562025627007107E-2</v>
      </c>
      <c r="BK160" s="22">
        <f>Constants!$H67*'Activity data'!BK9*Constants!$H85*EF!$H210*MMVolatEF*NtoN2O*kgtoGg</f>
        <v>1.4683442542373882E-2</v>
      </c>
      <c r="BL160" s="22">
        <f>Constants!$H67*'Activity data'!BL9*Constants!$H85*EF!$H210*MMVolatEF*NtoN2O*kgtoGg</f>
        <v>1.4763150664895187E-2</v>
      </c>
      <c r="BM160" s="22">
        <f>Constants!$H67*'Activity data'!BM9*Constants!$H85*EF!$H210*MMVolatEF*NtoN2O*kgtoGg</f>
        <v>1.4846132091427371E-2</v>
      </c>
      <c r="BN160" s="22">
        <f>Constants!$H67*'Activity data'!BN9*Constants!$H85*EF!$H210*MMVolatEF*NtoN2O*kgtoGg</f>
        <v>1.4934829955902847E-2</v>
      </c>
      <c r="BO160" s="22">
        <f>Constants!$H67*'Activity data'!BO9*Constants!$H85*EF!$H210*MMVolatEF*NtoN2O*kgtoGg</f>
        <v>1.5029865323094405E-2</v>
      </c>
      <c r="BP160" s="22">
        <f>Constants!$H67*'Activity data'!BP9*Constants!$H85*EF!$H210*MMVolatEF*NtoN2O*kgtoGg</f>
        <v>1.5140020486803194E-2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0.15888403706739557</v>
      </c>
      <c r="AE161" s="22">
        <f>Constants!$H68*'Activity data'!AE10*Constants!$H86*EF!$H211*MMVolatEF*NtoN2O*kgtoGg</f>
        <v>0.16507963222820082</v>
      </c>
      <c r="AF161" s="22">
        <f>Constants!$H68*'Activity data'!AF10*Constants!$H86*EF!$H211*MMVolatEF*NtoN2O*kgtoGg</f>
        <v>0.16969738357421307</v>
      </c>
      <c r="AG161" s="22">
        <f>Constants!$H68*'Activity data'!AG10*Constants!$H86*EF!$H211*MMVolatEF*NtoN2O*kgtoGg</f>
        <v>0.17325581844591839</v>
      </c>
      <c r="AH161" s="22">
        <f>Constants!$H68*'Activity data'!AH10*Constants!$H86*EF!$H211*MMVolatEF*NtoN2O*kgtoGg</f>
        <v>0.17570373993921556</v>
      </c>
      <c r="AI161" s="22">
        <f>Constants!$H68*'Activity data'!AI10*Constants!$H86*EF!$H211*MMVolatEF*NtoN2O*kgtoGg</f>
        <v>0.17904012106683148</v>
      </c>
      <c r="AJ161" s="22">
        <f>Constants!$H68*'Activity data'!AJ10*Constants!$H86*EF!$H211*MMVolatEF*NtoN2O*kgtoGg</f>
        <v>0.18253955704375494</v>
      </c>
      <c r="AK161" s="22">
        <f>Constants!$H68*'Activity data'!AK10*Constants!$H86*EF!$H211*MMVolatEF*NtoN2O*kgtoGg</f>
        <v>0.18594053431110077</v>
      </c>
      <c r="AL161" s="22">
        <f>Constants!$H68*'Activity data'!AL10*Constants!$H86*EF!$H211*MMVolatEF*NtoN2O*kgtoGg</f>
        <v>0.16856427457151371</v>
      </c>
      <c r="AM161" s="22">
        <f>Constants!$H68*'Activity data'!AM10*Constants!$H86*EF!$H211*MMVolatEF*NtoN2O*kgtoGg</f>
        <v>0.17354421558655664</v>
      </c>
      <c r="AN161" s="22">
        <f>Constants!$H68*'Activity data'!AN10*Constants!$H86*EF!$H211*MMVolatEF*NtoN2O*kgtoGg</f>
        <v>0.17860661516789769</v>
      </c>
      <c r="AO161" s="22">
        <f>Constants!$H68*'Activity data'!AO10*Constants!$H86*EF!$H211*MMVolatEF*NtoN2O*kgtoGg</f>
        <v>0.18419465377992922</v>
      </c>
      <c r="AP161" s="22">
        <f>Constants!$H68*'Activity data'!AP10*Constants!$H86*EF!$H211*MMVolatEF*NtoN2O*kgtoGg</f>
        <v>0.19015775312164052</v>
      </c>
      <c r="AQ161" s="22">
        <f>Constants!$H68*'Activity data'!AQ10*Constants!$H86*EF!$H211*MMVolatEF*NtoN2O*kgtoGg</f>
        <v>0.19609854134254312</v>
      </c>
      <c r="AR161" s="22">
        <f>Constants!$H68*'Activity data'!AR10*Constants!$H86*EF!$H211*MMVolatEF*NtoN2O*kgtoGg</f>
        <v>0.20286922383026992</v>
      </c>
      <c r="AS161" s="22">
        <f>Constants!$H68*'Activity data'!AS10*Constants!$H86*EF!$H211*MMVolatEF*NtoN2O*kgtoGg</f>
        <v>0.20990648640272799</v>
      </c>
      <c r="AT161" s="22">
        <f>Constants!$H68*'Activity data'!AT10*Constants!$H86*EF!$H211*MMVolatEF*NtoN2O*kgtoGg</f>
        <v>0.21734296165453287</v>
      </c>
      <c r="AU161" s="22">
        <f>Constants!$H68*'Activity data'!AU10*Constants!$H86*EF!$H211*MMVolatEF*NtoN2O*kgtoGg</f>
        <v>0.22506681922775687</v>
      </c>
      <c r="AV161" s="22">
        <f>Constants!$H68*'Activity data'!AV10*Constants!$H86*EF!$H211*MMVolatEF*NtoN2O*kgtoGg</f>
        <v>0.23177819356058982</v>
      </c>
      <c r="AW161" s="22">
        <f>Constants!$H68*'Activity data'!AW10*Constants!$H86*EF!$H211*MMVolatEF*NtoN2O*kgtoGg</f>
        <v>0.24069836580565018</v>
      </c>
      <c r="AX161" s="22">
        <f>Constants!$H68*'Activity data'!AX10*Constants!$H86*EF!$H211*MMVolatEF*NtoN2O*kgtoGg</f>
        <v>0.24989242321005539</v>
      </c>
      <c r="AY161" s="22">
        <f>Constants!$H68*'Activity data'!AY10*Constants!$H86*EF!$H211*MMVolatEF*NtoN2O*kgtoGg</f>
        <v>0.25939363856137132</v>
      </c>
      <c r="AZ161" s="22">
        <f>Constants!$H68*'Activity data'!AZ10*Constants!$H86*EF!$H211*MMVolatEF*NtoN2O*kgtoGg</f>
        <v>0.26868251506657315</v>
      </c>
      <c r="BA161" s="22">
        <f>Constants!$H68*'Activity data'!BA10*Constants!$H86*EF!$H211*MMVolatEF*NtoN2O*kgtoGg</f>
        <v>0.27854005148111</v>
      </c>
      <c r="BB161" s="22">
        <f>Constants!$H68*'Activity data'!BB10*Constants!$H86*EF!$H211*MMVolatEF*NtoN2O*kgtoGg</f>
        <v>0.28891303650545702</v>
      </c>
      <c r="BC161" s="22">
        <f>Constants!$H68*'Activity data'!BC10*Constants!$H86*EF!$H211*MMVolatEF*NtoN2O*kgtoGg</f>
        <v>0.29969433228005593</v>
      </c>
      <c r="BD161" s="22">
        <f>Constants!$H68*'Activity data'!BD10*Constants!$H86*EF!$H211*MMVolatEF*NtoN2O*kgtoGg</f>
        <v>0.3104849078014103</v>
      </c>
      <c r="BE161" s="22">
        <f>Constants!$H68*'Activity data'!BE10*Constants!$H86*EF!$H211*MMVolatEF*NtoN2O*kgtoGg</f>
        <v>0.32169564464720646</v>
      </c>
      <c r="BF161" s="22">
        <f>Constants!$H68*'Activity data'!BF10*Constants!$H86*EF!$H211*MMVolatEF*NtoN2O*kgtoGg</f>
        <v>0.33358390246749497</v>
      </c>
      <c r="BG161" s="22">
        <f>Constants!$H68*'Activity data'!BG10*Constants!$H86*EF!$H211*MMVolatEF*NtoN2O*kgtoGg</f>
        <v>0.34560488942745976</v>
      </c>
      <c r="BH161" s="22">
        <f>Constants!$H68*'Activity data'!BH10*Constants!$H86*EF!$H211*MMVolatEF*NtoN2O*kgtoGg</f>
        <v>0.35814072368062722</v>
      </c>
      <c r="BI161" s="22">
        <f>Constants!$H68*'Activity data'!BI10*Constants!$H86*EF!$H211*MMVolatEF*NtoN2O*kgtoGg</f>
        <v>0.37121746868853006</v>
      </c>
      <c r="BJ161" s="22">
        <f>Constants!$H68*'Activity data'!BJ10*Constants!$H86*EF!$H211*MMVolatEF*NtoN2O*kgtoGg</f>
        <v>0.38484808623265171</v>
      </c>
      <c r="BK161" s="22">
        <f>Constants!$H68*'Activity data'!BK10*Constants!$H86*EF!$H211*MMVolatEF*NtoN2O*kgtoGg</f>
        <v>0.39914586293550142</v>
      </c>
      <c r="BL161" s="22">
        <f>Constants!$H68*'Activity data'!BL10*Constants!$H86*EF!$H211*MMVolatEF*NtoN2O*kgtoGg</f>
        <v>0.41284027683411406</v>
      </c>
      <c r="BM161" s="22">
        <f>Constants!$H68*'Activity data'!BM10*Constants!$H86*EF!$H211*MMVolatEF*NtoN2O*kgtoGg</f>
        <v>0.42715373258956685</v>
      </c>
      <c r="BN161" s="22">
        <f>Constants!$H68*'Activity data'!BN10*Constants!$H86*EF!$H211*MMVolatEF*NtoN2O*kgtoGg</f>
        <v>0.44219446808700502</v>
      </c>
      <c r="BO161" s="22">
        <f>Constants!$H68*'Activity data'!BO10*Constants!$H86*EF!$H211*MMVolatEF*NtoN2O*kgtoGg</f>
        <v>0.45802615277172576</v>
      </c>
      <c r="BP161" s="22">
        <f>Constants!$H68*'Activity data'!BP10*Constants!$H86*EF!$H211*MMVolatEF*NtoN2O*kgtoGg</f>
        <v>0.47497389982799704</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1.1718315238829173E-4</v>
      </c>
      <c r="AE162" s="22">
        <f>Constants!$H69*'Activity data'!AE11*Constants!$H87*EF!$H212*MMVolatEF*NtoN2O*kgtoGg</f>
        <v>1.1724904335698603E-4</v>
      </c>
      <c r="AF162" s="22">
        <f>Constants!$H69*'Activity data'!AF11*Constants!$H87*EF!$H212*MMVolatEF*NtoN2O*kgtoGg</f>
        <v>1.1739272516718135E-4</v>
      </c>
      <c r="AG162" s="22">
        <f>Constants!$H69*'Activity data'!AG11*Constants!$H87*EF!$H212*MMVolatEF*NtoN2O*kgtoGg</f>
        <v>1.1761142415215174E-4</v>
      </c>
      <c r="AH162" s="22">
        <f>Constants!$H69*'Activity data'!AH11*Constants!$H87*EF!$H212*MMVolatEF*NtoN2O*kgtoGg</f>
        <v>1.1790118118913078E-4</v>
      </c>
      <c r="AI162" s="22">
        <f>Constants!$H69*'Activity data'!AI11*Constants!$H87*EF!$H212*MMVolatEF*NtoN2O*kgtoGg</f>
        <v>1.182664027527759E-4</v>
      </c>
      <c r="AJ162" s="22">
        <f>Constants!$H69*'Activity data'!AJ11*Constants!$H87*EF!$H212*MMVolatEF*NtoN2O*kgtoGg</f>
        <v>1.1867288979389421E-4</v>
      </c>
      <c r="AK162" s="22">
        <f>Constants!$H69*'Activity data'!AK11*Constants!$H87*EF!$H212*MMVolatEF*NtoN2O*kgtoGg</f>
        <v>1.1912029779532991E-4</v>
      </c>
      <c r="AL162" s="22">
        <f>Constants!$H69*'Activity data'!AL11*Constants!$H87*EF!$H212*MMVolatEF*NtoN2O*kgtoGg</f>
        <v>1.1953357130906609E-4</v>
      </c>
      <c r="AM162" s="22">
        <f>Constants!$H69*'Activity data'!AM11*Constants!$H87*EF!$H212*MMVolatEF*NtoN2O*kgtoGg</f>
        <v>1.1984355750731657E-4</v>
      </c>
      <c r="AN162" s="22">
        <f>Constants!$H69*'Activity data'!AN11*Constants!$H87*EF!$H212*MMVolatEF*NtoN2O*kgtoGg</f>
        <v>1.2011229616835445E-4</v>
      </c>
      <c r="AO162" s="22">
        <f>Constants!$H69*'Activity data'!AO11*Constants!$H87*EF!$H212*MMVolatEF*NtoN2O*kgtoGg</f>
        <v>1.2033812090600481E-4</v>
      </c>
      <c r="AP162" s="22">
        <f>Constants!$H69*'Activity data'!AP11*Constants!$H87*EF!$H212*MMVolatEF*NtoN2O*kgtoGg</f>
        <v>1.2056487020525961E-4</v>
      </c>
      <c r="AQ162" s="22">
        <f>Constants!$H69*'Activity data'!AQ11*Constants!$H87*EF!$H212*MMVolatEF*NtoN2O*kgtoGg</f>
        <v>1.2078933061947234E-4</v>
      </c>
      <c r="AR162" s="22">
        <f>Constants!$H69*'Activity data'!AR11*Constants!$H87*EF!$H212*MMVolatEF*NtoN2O*kgtoGg</f>
        <v>1.2101266428649154E-4</v>
      </c>
      <c r="AS162" s="22">
        <f>Constants!$H69*'Activity data'!AS11*Constants!$H87*EF!$H212*MMVolatEF*NtoN2O*kgtoGg</f>
        <v>1.2123138292984534E-4</v>
      </c>
      <c r="AT162" s="22">
        <f>Constants!$H69*'Activity data'!AT11*Constants!$H87*EF!$H212*MMVolatEF*NtoN2O*kgtoGg</f>
        <v>1.2144446872956391E-4</v>
      </c>
      <c r="AU162" s="22">
        <f>Constants!$H69*'Activity data'!AU11*Constants!$H87*EF!$H212*MMVolatEF*NtoN2O*kgtoGg</f>
        <v>1.2165596948474326E-4</v>
      </c>
      <c r="AV162" s="22">
        <f>Constants!$H69*'Activity data'!AV11*Constants!$H87*EF!$H212*MMVolatEF*NtoN2O*kgtoGg</f>
        <v>1.2186049498438413E-4</v>
      </c>
      <c r="AW162" s="22">
        <f>Constants!$H69*'Activity data'!AW11*Constants!$H87*EF!$H212*MMVolatEF*NtoN2O*kgtoGg</f>
        <v>1.2206539116116236E-4</v>
      </c>
      <c r="AX162" s="22">
        <f>Constants!$H69*'Activity data'!AX11*Constants!$H87*EF!$H212*MMVolatEF*NtoN2O*kgtoGg</f>
        <v>1.2226524364719686E-4</v>
      </c>
      <c r="AY162" s="22">
        <f>Constants!$H69*'Activity data'!AY11*Constants!$H87*EF!$H212*MMVolatEF*NtoN2O*kgtoGg</f>
        <v>1.2245920365148649E-4</v>
      </c>
      <c r="AZ162" s="22">
        <f>Constants!$H69*'Activity data'!AZ11*Constants!$H87*EF!$H212*MMVolatEF*NtoN2O*kgtoGg</f>
        <v>1.2264639704245167E-4</v>
      </c>
      <c r="BA162" s="22">
        <f>Constants!$H69*'Activity data'!BA11*Constants!$H87*EF!$H212*MMVolatEF*NtoN2O*kgtoGg</f>
        <v>1.2282846252288036E-4</v>
      </c>
      <c r="BB162" s="22">
        <f>Constants!$H69*'Activity data'!BB11*Constants!$H87*EF!$H212*MMVolatEF*NtoN2O*kgtoGg</f>
        <v>1.2300444102009923E-4</v>
      </c>
      <c r="BC162" s="22">
        <f>Constants!$H69*'Activity data'!BC11*Constants!$H87*EF!$H212*MMVolatEF*NtoN2O*kgtoGg</f>
        <v>1.2317326187383744E-4</v>
      </c>
      <c r="BD162" s="22">
        <f>Constants!$H69*'Activity data'!BD11*Constants!$H87*EF!$H212*MMVolatEF*NtoN2O*kgtoGg</f>
        <v>1.233330300910638E-4</v>
      </c>
      <c r="BE162" s="22">
        <f>Constants!$H69*'Activity data'!BE11*Constants!$H87*EF!$H212*MMVolatEF*NtoN2O*kgtoGg</f>
        <v>1.2348608864384529E-4</v>
      </c>
      <c r="BF162" s="22">
        <f>Constants!$H69*'Activity data'!BF11*Constants!$H87*EF!$H212*MMVolatEF*NtoN2O*kgtoGg</f>
        <v>1.2363259590115921E-4</v>
      </c>
      <c r="BG162" s="22">
        <f>Constants!$H69*'Activity data'!BG11*Constants!$H87*EF!$H212*MMVolatEF*NtoN2O*kgtoGg</f>
        <v>1.2377162699756184E-4</v>
      </c>
      <c r="BH162" s="22">
        <f>Constants!$H69*'Activity data'!BH11*Constants!$H87*EF!$H212*MMVolatEF*NtoN2O*kgtoGg</f>
        <v>1.2390257357485494E-4</v>
      </c>
      <c r="BI162" s="22">
        <f>Constants!$H69*'Activity data'!BI11*Constants!$H87*EF!$H212*MMVolatEF*NtoN2O*kgtoGg</f>
        <v>1.2402499756058522E-4</v>
      </c>
      <c r="BJ162" s="22">
        <f>Constants!$H69*'Activity data'!BJ11*Constants!$H87*EF!$H212*MMVolatEF*NtoN2O*kgtoGg</f>
        <v>1.2413851976525244E-4</v>
      </c>
      <c r="BK162" s="22">
        <f>Constants!$H69*'Activity data'!BK11*Constants!$H87*EF!$H212*MMVolatEF*NtoN2O*kgtoGg</f>
        <v>1.2424300191432214E-4</v>
      </c>
      <c r="BL162" s="22">
        <f>Constants!$H69*'Activity data'!BL11*Constants!$H87*EF!$H212*MMVolatEF*NtoN2O*kgtoGg</f>
        <v>1.2433440246314211E-4</v>
      </c>
      <c r="BM162" s="22">
        <f>Constants!$H69*'Activity data'!BM11*Constants!$H87*EF!$H212*MMVolatEF*NtoN2O*kgtoGg</f>
        <v>1.2441581535297446E-4</v>
      </c>
      <c r="BN162" s="22">
        <f>Constants!$H69*'Activity data'!BN11*Constants!$H87*EF!$H212*MMVolatEF*NtoN2O*kgtoGg</f>
        <v>1.2448714862032484E-4</v>
      </c>
      <c r="BO162" s="22">
        <f>Constants!$H69*'Activity data'!BO11*Constants!$H87*EF!$H212*MMVolatEF*NtoN2O*kgtoGg</f>
        <v>1.2454796640817056E-4</v>
      </c>
      <c r="BP162" s="22">
        <f>Constants!$H69*'Activity data'!BP11*Constants!$H87*EF!$H212*MMVolatEF*NtoN2O*kgtoGg</f>
        <v>1.245988033019138E-4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8.0417116337947565E-4</v>
      </c>
      <c r="AE163" s="22">
        <f>Constants!$H70*'Activity data'!AE12*Constants!$H88*EF!$H213*MMVolatEF*NtoN2O*kgtoGg</f>
        <v>8.046233411530821E-4</v>
      </c>
      <c r="AF163" s="22">
        <f>Constants!$H70*'Activity data'!AF12*Constants!$H88*EF!$H213*MMVolatEF*NtoN2O*kgtoGg</f>
        <v>8.0560935975819989E-4</v>
      </c>
      <c r="AG163" s="22">
        <f>Constants!$H70*'Activity data'!AG12*Constants!$H88*EF!$H213*MMVolatEF*NtoN2O*kgtoGg</f>
        <v>8.0711018486478905E-4</v>
      </c>
      <c r="AH163" s="22">
        <f>Constants!$H70*'Activity data'!AH12*Constants!$H88*EF!$H213*MMVolatEF*NtoN2O*kgtoGg</f>
        <v>8.09098646932721E-4</v>
      </c>
      <c r="AI163" s="22">
        <f>Constants!$H70*'Activity data'!AI12*Constants!$H88*EF!$H213*MMVolatEF*NtoN2O*kgtoGg</f>
        <v>8.1160498546127145E-4</v>
      </c>
      <c r="AJ163" s="22">
        <f>Constants!$H70*'Activity data'!AJ12*Constants!$H88*EF!$H213*MMVolatEF*NtoN2O*kgtoGg</f>
        <v>8.1439450895584033E-4</v>
      </c>
      <c r="AK163" s="22">
        <f>Constants!$H70*'Activity data'!AK12*Constants!$H88*EF!$H213*MMVolatEF*NtoN2O*kgtoGg</f>
        <v>8.1746485316221259E-4</v>
      </c>
      <c r="AL163" s="22">
        <f>Constants!$H70*'Activity data'!AL12*Constants!$H88*EF!$H213*MMVolatEF*NtoN2O*kgtoGg</f>
        <v>8.2030094892821415E-4</v>
      </c>
      <c r="AM163" s="22">
        <f>Constants!$H70*'Activity data'!AM12*Constants!$H88*EF!$H213*MMVolatEF*NtoN2O*kgtoGg</f>
        <v>8.2242823392267013E-4</v>
      </c>
      <c r="AN163" s="22">
        <f>Constants!$H70*'Activity data'!AN12*Constants!$H88*EF!$H213*MMVolatEF*NtoN2O*kgtoGg</f>
        <v>8.2427245706641859E-4</v>
      </c>
      <c r="AO163" s="22">
        <f>Constants!$H70*'Activity data'!AO12*Constants!$H88*EF!$H213*MMVolatEF*NtoN2O*kgtoGg</f>
        <v>8.2582218275901976E-4</v>
      </c>
      <c r="AP163" s="22">
        <f>Constants!$H70*'Activity data'!AP12*Constants!$H88*EF!$H213*MMVolatEF*NtoN2O*kgtoGg</f>
        <v>8.2737825326967653E-4</v>
      </c>
      <c r="AQ163" s="22">
        <f>Constants!$H70*'Activity data'!AQ12*Constants!$H88*EF!$H213*MMVolatEF*NtoN2O*kgtoGg</f>
        <v>8.2891861627196195E-4</v>
      </c>
      <c r="AR163" s="22">
        <f>Constants!$H70*'Activity data'!AR12*Constants!$H88*EF!$H213*MMVolatEF*NtoN2O*kgtoGg</f>
        <v>8.304512469545156E-4</v>
      </c>
      <c r="AS163" s="22">
        <f>Constants!$H70*'Activity data'!AS12*Constants!$H88*EF!$H213*MMVolatEF*NtoN2O*kgtoGg</f>
        <v>8.3195220696705857E-4</v>
      </c>
      <c r="AT163" s="22">
        <f>Constants!$H70*'Activity data'!AT12*Constants!$H88*EF!$H213*MMVolatEF*NtoN2O*kgtoGg</f>
        <v>8.334145115045877E-4</v>
      </c>
      <c r="AU163" s="22">
        <f>Constants!$H70*'Activity data'!AU12*Constants!$H88*EF!$H213*MMVolatEF*NtoN2O*kgtoGg</f>
        <v>8.3486593864988759E-4</v>
      </c>
      <c r="AV163" s="22">
        <f>Constants!$H70*'Activity data'!AV12*Constants!$H88*EF!$H213*MMVolatEF*NtoN2O*kgtoGg</f>
        <v>8.3626949799809518E-4</v>
      </c>
      <c r="AW163" s="22">
        <f>Constants!$H70*'Activity data'!AW12*Constants!$H88*EF!$H213*MMVolatEF*NtoN2O*kgtoGg</f>
        <v>8.3767560112378808E-4</v>
      </c>
      <c r="AX163" s="22">
        <f>Constants!$H70*'Activity data'!AX12*Constants!$H88*EF!$H213*MMVolatEF*NtoN2O*kgtoGg</f>
        <v>8.3904709184513425E-4</v>
      </c>
      <c r="AY163" s="22">
        <f>Constants!$H70*'Activity data'!AY12*Constants!$H88*EF!$H213*MMVolatEF*NtoN2O*kgtoGg</f>
        <v>8.4037814532099463E-4</v>
      </c>
      <c r="AZ163" s="22">
        <f>Constants!$H70*'Activity data'!AZ12*Constants!$H88*EF!$H213*MMVolatEF*NtoN2O*kgtoGg</f>
        <v>8.4166276281012493E-4</v>
      </c>
      <c r="BA163" s="22">
        <f>Constants!$H70*'Activity data'!BA12*Constants!$H88*EF!$H213*MMVolatEF*NtoN2O*kgtoGg</f>
        <v>8.4291218993530069E-4</v>
      </c>
      <c r="BB163" s="22">
        <f>Constants!$H70*'Activity data'!BB12*Constants!$H88*EF!$H213*MMVolatEF*NtoN2O*kgtoGg</f>
        <v>8.441198450457332E-4</v>
      </c>
      <c r="BC163" s="22">
        <f>Constants!$H70*'Activity data'!BC12*Constants!$H88*EF!$H213*MMVolatEF*NtoN2O*kgtoGg</f>
        <v>8.452783807190485E-4</v>
      </c>
      <c r="BD163" s="22">
        <f>Constants!$H70*'Activity data'!BD12*Constants!$H88*EF!$H213*MMVolatEF*NtoN2O*kgtoGg</f>
        <v>8.463747925367837E-4</v>
      </c>
      <c r="BE163" s="22">
        <f>Constants!$H70*'Activity data'!BE12*Constants!$H88*EF!$H213*MMVolatEF*NtoN2O*kgtoGg</f>
        <v>8.4742515918033998E-4</v>
      </c>
      <c r="BF163" s="22">
        <f>Constants!$H70*'Activity data'!BF12*Constants!$H88*EF!$H213*MMVolatEF*NtoN2O*kgtoGg</f>
        <v>8.484305674592306E-4</v>
      </c>
      <c r="BG163" s="22">
        <f>Constants!$H70*'Activity data'!BG12*Constants!$H88*EF!$H213*MMVolatEF*NtoN2O*kgtoGg</f>
        <v>8.4938467047029757E-4</v>
      </c>
      <c r="BH163" s="22">
        <f>Constants!$H70*'Activity data'!BH12*Constants!$H88*EF!$H213*MMVolatEF*NtoN2O*kgtoGg</f>
        <v>8.5028329334616514E-4</v>
      </c>
      <c r="BI163" s="22">
        <f>Constants!$H70*'Activity data'!BI12*Constants!$H88*EF!$H213*MMVolatEF*NtoN2O*kgtoGg</f>
        <v>8.5112342980796663E-4</v>
      </c>
      <c r="BJ163" s="22">
        <f>Constants!$H70*'Activity data'!BJ12*Constants!$H88*EF!$H213*MMVolatEF*NtoN2O*kgtoGg</f>
        <v>8.5190247766199739E-4</v>
      </c>
      <c r="BK163" s="22">
        <f>Constants!$H70*'Activity data'!BK12*Constants!$H88*EF!$H213*MMVolatEF*NtoN2O*kgtoGg</f>
        <v>8.5261948799716361E-4</v>
      </c>
      <c r="BL163" s="22">
        <f>Constants!$H70*'Activity data'!BL12*Constants!$H88*EF!$H213*MMVolatEF*NtoN2O*kgtoGg</f>
        <v>8.5324672565189523E-4</v>
      </c>
      <c r="BM163" s="22">
        <f>Constants!$H70*'Activity data'!BM12*Constants!$H88*EF!$H213*MMVolatEF*NtoN2O*kgtoGg</f>
        <v>8.538054228451027E-4</v>
      </c>
      <c r="BN163" s="22">
        <f>Constants!$H70*'Activity data'!BN12*Constants!$H88*EF!$H213*MMVolatEF*NtoN2O*kgtoGg</f>
        <v>8.542949484759097E-4</v>
      </c>
      <c r="BO163" s="22">
        <f>Constants!$H70*'Activity data'!BO12*Constants!$H88*EF!$H213*MMVolatEF*NtoN2O*kgtoGg</f>
        <v>8.5471231146887639E-4</v>
      </c>
      <c r="BP163" s="22">
        <f>Constants!$H70*'Activity data'!BP12*Constants!$H88*EF!$H213*MMVolatEF*NtoN2O*kgtoGg</f>
        <v>8.5506118042444638E-4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1.4485115821901951E-5</v>
      </c>
      <c r="AE164" s="22">
        <f>Constants!$H71*'Activity data'!AE13*Constants!$H89*EF!$H214*MMVolatEF*NtoN2O*kgtoGg</f>
        <v>1.4523270716796395E-5</v>
      </c>
      <c r="AF164" s="22">
        <f>Constants!$H71*'Activity data'!AF13*Constants!$H89*EF!$H214*MMVolatEF*NtoN2O*kgtoGg</f>
        <v>1.4573694473425126E-5</v>
      </c>
      <c r="AG164" s="22">
        <f>Constants!$H71*'Activity data'!AG13*Constants!$H89*EF!$H214*MMVolatEF*NtoN2O*kgtoGg</f>
        <v>1.4636074107307034E-5</v>
      </c>
      <c r="AH164" s="22">
        <f>Constants!$H71*'Activity data'!AH13*Constants!$H89*EF!$H214*MMVolatEF*NtoN2O*kgtoGg</f>
        <v>1.4709821123738844E-5</v>
      </c>
      <c r="AI164" s="22">
        <f>Constants!$H71*'Activity data'!AI13*Constants!$H89*EF!$H214*MMVolatEF*NtoN2O*kgtoGg</f>
        <v>1.4795931555065576E-5</v>
      </c>
      <c r="AJ164" s="22">
        <f>Constants!$H71*'Activity data'!AJ13*Constants!$H89*EF!$H214*MMVolatEF*NtoN2O*kgtoGg</f>
        <v>1.4887921154627958E-5</v>
      </c>
      <c r="AK164" s="22">
        <f>Constants!$H71*'Activity data'!AK13*Constants!$H89*EF!$H214*MMVolatEF*NtoN2O*kgtoGg</f>
        <v>1.4985857713200533E-5</v>
      </c>
      <c r="AL164" s="22">
        <f>Constants!$H71*'Activity data'!AL13*Constants!$H89*EF!$H214*MMVolatEF*NtoN2O*kgtoGg</f>
        <v>1.5075469462046176E-5</v>
      </c>
      <c r="AM164" s="22">
        <f>Constants!$H71*'Activity data'!AM13*Constants!$H89*EF!$H214*MMVolatEF*NtoN2O*kgtoGg</f>
        <v>1.5143742844316122E-5</v>
      </c>
      <c r="AN164" s="22">
        <f>Constants!$H71*'Activity data'!AN13*Constants!$H89*EF!$H214*MMVolatEF*NtoN2O*kgtoGg</f>
        <v>1.5202786886756835E-5</v>
      </c>
      <c r="AO164" s="22">
        <f>Constants!$H71*'Activity data'!AO13*Constants!$H89*EF!$H214*MMVolatEF*NtoN2O*kgtoGg</f>
        <v>1.5252454163566751E-5</v>
      </c>
      <c r="AP164" s="22">
        <f>Constants!$H71*'Activity data'!AP13*Constants!$H89*EF!$H214*MMVolatEF*NtoN2O*kgtoGg</f>
        <v>1.5301217085825127E-5</v>
      </c>
      <c r="AQ164" s="22">
        <f>Constants!$H71*'Activity data'!AQ13*Constants!$H89*EF!$H214*MMVolatEF*NtoN2O*kgtoGg</f>
        <v>1.5348550108717079E-5</v>
      </c>
      <c r="AR164" s="22">
        <f>Constants!$H71*'Activity data'!AR13*Constants!$H89*EF!$H214*MMVolatEF*NtoN2O*kgtoGg</f>
        <v>1.5394750236170984E-5</v>
      </c>
      <c r="AS164" s="22">
        <f>Constants!$H71*'Activity data'!AS13*Constants!$H89*EF!$H214*MMVolatEF*NtoN2O*kgtoGg</f>
        <v>1.5439228089710309E-5</v>
      </c>
      <c r="AT164" s="22">
        <f>Constants!$H71*'Activity data'!AT13*Constants!$H89*EF!$H214*MMVolatEF*NtoN2O*kgtoGg</f>
        <v>1.5481857505192907E-5</v>
      </c>
      <c r="AU164" s="22">
        <f>Constants!$H71*'Activity data'!AU13*Constants!$H89*EF!$H214*MMVolatEF*NtoN2O*kgtoGg</f>
        <v>1.5523457982218166E-5</v>
      </c>
      <c r="AV164" s="22">
        <f>Constants!$H71*'Activity data'!AV13*Constants!$H89*EF!$H214*MMVolatEF*NtoN2O*kgtoGg</f>
        <v>1.5563070264735416E-5</v>
      </c>
      <c r="AW164" s="22">
        <f>Constants!$H71*'Activity data'!AW13*Constants!$H89*EF!$H214*MMVolatEF*NtoN2O*kgtoGg</f>
        <v>1.5602118082855089E-5</v>
      </c>
      <c r="AX164" s="22">
        <f>Constants!$H71*'Activity data'!AX13*Constants!$H89*EF!$H214*MMVolatEF*NtoN2O*kgtoGg</f>
        <v>1.5639630710509024E-5</v>
      </c>
      <c r="AY164" s="22">
        <f>Constants!$H71*'Activity data'!AY13*Constants!$H89*EF!$H214*MMVolatEF*NtoN2O*kgtoGg</f>
        <v>1.5675491447231178E-5</v>
      </c>
      <c r="AZ164" s="22">
        <f>Constants!$H71*'Activity data'!AZ13*Constants!$H89*EF!$H214*MMVolatEF*NtoN2O*kgtoGg</f>
        <v>1.5709576784853523E-5</v>
      </c>
      <c r="BA164" s="22">
        <f>Constants!$H71*'Activity data'!BA13*Constants!$H89*EF!$H214*MMVolatEF*NtoN2O*kgtoGg</f>
        <v>1.5742227176929774E-5</v>
      </c>
      <c r="BB164" s="22">
        <f>Constants!$H71*'Activity data'!BB13*Constants!$H89*EF!$H214*MMVolatEF*NtoN2O*kgtoGg</f>
        <v>1.5773297497493914E-5</v>
      </c>
      <c r="BC164" s="22">
        <f>Constants!$H71*'Activity data'!BC13*Constants!$H89*EF!$H214*MMVolatEF*NtoN2O*kgtoGg</f>
        <v>1.5802620963340174E-5</v>
      </c>
      <c r="BD164" s="22">
        <f>Constants!$H71*'Activity data'!BD13*Constants!$H89*EF!$H214*MMVolatEF*NtoN2O*kgtoGg</f>
        <v>1.5829878152534024E-5</v>
      </c>
      <c r="BE164" s="22">
        <f>Constants!$H71*'Activity data'!BE13*Constants!$H89*EF!$H214*MMVolatEF*NtoN2O*kgtoGg</f>
        <v>1.5855529807585325E-5</v>
      </c>
      <c r="BF164" s="22">
        <f>Constants!$H71*'Activity data'!BF13*Constants!$H89*EF!$H214*MMVolatEF*NtoN2O*kgtoGg</f>
        <v>1.587963055253133E-5</v>
      </c>
      <c r="BG164" s="22">
        <f>Constants!$H71*'Activity data'!BG13*Constants!$H89*EF!$H214*MMVolatEF*NtoN2O*kgtoGg</f>
        <v>1.5902034617976987E-5</v>
      </c>
      <c r="BH164" s="22">
        <f>Constants!$H71*'Activity data'!BH13*Constants!$H89*EF!$H214*MMVolatEF*NtoN2O*kgtoGg</f>
        <v>1.5922653863341198E-5</v>
      </c>
      <c r="BI164" s="22">
        <f>Constants!$H71*'Activity data'!BI13*Constants!$H89*EF!$H214*MMVolatEF*NtoN2O*kgtoGg</f>
        <v>1.5941430655164953E-5</v>
      </c>
      <c r="BJ164" s="22">
        <f>Constants!$H71*'Activity data'!BJ13*Constants!$H89*EF!$H214*MMVolatEF*NtoN2O*kgtoGg</f>
        <v>1.5958317377743581E-5</v>
      </c>
      <c r="BK164" s="22">
        <f>Constants!$H71*'Activity data'!BK13*Constants!$H89*EF!$H214*MMVolatEF*NtoN2O*kgtoGg</f>
        <v>1.5973309571140455E-5</v>
      </c>
      <c r="BL164" s="22">
        <f>Constants!$H71*'Activity data'!BL13*Constants!$H89*EF!$H214*MMVolatEF*NtoN2O*kgtoGg</f>
        <v>1.5985692408955425E-5</v>
      </c>
      <c r="BM164" s="22">
        <f>Constants!$H71*'Activity data'!BM13*Constants!$H89*EF!$H214*MMVolatEF*NtoN2O*kgtoGg</f>
        <v>1.5996049681840047E-5</v>
      </c>
      <c r="BN164" s="22">
        <f>Constants!$H71*'Activity data'!BN13*Constants!$H89*EF!$H214*MMVolatEF*NtoN2O*kgtoGg</f>
        <v>1.6004383353199107E-5</v>
      </c>
      <c r="BO164" s="22">
        <f>Constants!$H71*'Activity data'!BO13*Constants!$H89*EF!$H214*MMVolatEF*NtoN2O*kgtoGg</f>
        <v>1.601063242103343E-5</v>
      </c>
      <c r="BP164" s="22">
        <f>Constants!$H71*'Activity data'!BP13*Constants!$H89*EF!$H214*MMVolatEF*NtoN2O*kgtoGg</f>
        <v>1.601491083079258E-5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1.473733224362683E-3</v>
      </c>
      <c r="AE165" s="22">
        <f>Constants!$H72*'Activity data'!AE14*Constants!$H90*EF!$H215*MMVolatEF*NtoN2O*kgtoGg</f>
        <v>1.4776151495726284E-3</v>
      </c>
      <c r="AF165" s="22">
        <f>Constants!$H72*'Activity data'!AF14*Constants!$H90*EF!$H215*MMVolatEF*NtoN2O*kgtoGg</f>
        <v>1.4827453236323056E-3</v>
      </c>
      <c r="AG165" s="22">
        <f>Constants!$H72*'Activity data'!AG14*Constants!$H90*EF!$H215*MMVolatEF*NtoN2O*kgtoGg</f>
        <v>1.4890919031216002E-3</v>
      </c>
      <c r="AH165" s="22">
        <f>Constants!$H72*'Activity data'!AH14*Constants!$H90*EF!$H215*MMVolatEF*NtoN2O*kgtoGg</f>
        <v>1.4965950138767694E-3</v>
      </c>
      <c r="AI165" s="22">
        <f>Constants!$H72*'Activity data'!AI14*Constants!$H90*EF!$H215*MMVolatEF*NtoN2O*kgtoGg</f>
        <v>1.5053559934347322E-3</v>
      </c>
      <c r="AJ165" s="22">
        <f>Constants!$H72*'Activity data'!AJ14*Constants!$H90*EF!$H215*MMVolatEF*NtoN2O*kgtoGg</f>
        <v>1.5147151266883244E-3</v>
      </c>
      <c r="AK165" s="22">
        <f>Constants!$H72*'Activity data'!AK14*Constants!$H90*EF!$H215*MMVolatEF*NtoN2O*kgtoGg</f>
        <v>1.5246793107530393E-3</v>
      </c>
      <c r="AL165" s="22">
        <f>Constants!$H72*'Activity data'!AL14*Constants!$H90*EF!$H215*MMVolatEF*NtoN2O*kgtoGg</f>
        <v>1.5337965185952703E-3</v>
      </c>
      <c r="AM165" s="22">
        <f>Constants!$H72*'Activity data'!AM14*Constants!$H90*EF!$H215*MMVolatEF*NtoN2O*kgtoGg</f>
        <v>1.5407427351825549E-3</v>
      </c>
      <c r="AN165" s="22">
        <f>Constants!$H72*'Activity data'!AN14*Constants!$H90*EF!$H215*MMVolatEF*NtoN2O*kgtoGg</f>
        <v>1.5467499475594136E-3</v>
      </c>
      <c r="AO165" s="22">
        <f>Constants!$H72*'Activity data'!AO14*Constants!$H90*EF!$H215*MMVolatEF*NtoN2O*kgtoGg</f>
        <v>1.5518031564462711E-3</v>
      </c>
      <c r="AP165" s="22">
        <f>Constants!$H72*'Activity data'!AP14*Constants!$H90*EF!$H215*MMVolatEF*NtoN2O*kgtoGg</f>
        <v>1.5567643552059332E-3</v>
      </c>
      <c r="AQ165" s="22">
        <f>Constants!$H72*'Activity data'!AQ14*Constants!$H90*EF!$H215*MMVolatEF*NtoN2O*kgtoGg</f>
        <v>1.561580074272529E-3</v>
      </c>
      <c r="AR165" s="22">
        <f>Constants!$H72*'Activity data'!AR14*Constants!$H90*EF!$H215*MMVolatEF*NtoN2O*kgtoGg</f>
        <v>1.5662805311853875E-3</v>
      </c>
      <c r="AS165" s="22">
        <f>Constants!$H72*'Activity data'!AS14*Constants!$H90*EF!$H215*MMVolatEF*NtoN2O*kgtoGg</f>
        <v>1.5708057618646018E-3</v>
      </c>
      <c r="AT165" s="22">
        <f>Constants!$H72*'Activity data'!AT14*Constants!$H90*EF!$H215*MMVolatEF*NtoN2O*kgtoGg</f>
        <v>1.5751429302175725E-3</v>
      </c>
      <c r="AU165" s="22">
        <f>Constants!$H72*'Activity data'!AU14*Constants!$H90*EF!$H215*MMVolatEF*NtoN2O*kgtoGg</f>
        <v>1.5793754131259079E-3</v>
      </c>
      <c r="AV165" s="22">
        <f>Constants!$H72*'Activity data'!AV14*Constants!$H90*EF!$H215*MMVolatEF*NtoN2O*kgtoGg</f>
        <v>1.5834056147174093E-3</v>
      </c>
      <c r="AW165" s="22">
        <f>Constants!$H72*'Activity data'!AW14*Constants!$H90*EF!$H215*MMVolatEF*NtoN2O*kgtoGg</f>
        <v>1.587378387017567E-3</v>
      </c>
      <c r="AX165" s="22">
        <f>Constants!$H72*'Activity data'!AX14*Constants!$H90*EF!$H215*MMVolatEF*NtoN2O*kgtoGg</f>
        <v>1.5911949671807138E-3</v>
      </c>
      <c r="AY165" s="22">
        <f>Constants!$H72*'Activity data'!AY14*Constants!$H90*EF!$H215*MMVolatEF*NtoN2O*kgtoGg</f>
        <v>1.594843481960116E-3</v>
      </c>
      <c r="AZ165" s="22">
        <f>Constants!$H72*'Activity data'!AZ14*Constants!$H90*EF!$H215*MMVolatEF*NtoN2O*kgtoGg</f>
        <v>1.5983113654851975E-3</v>
      </c>
      <c r="BA165" s="22">
        <f>Constants!$H72*'Activity data'!BA14*Constants!$H90*EF!$H215*MMVolatEF*NtoN2O*kgtoGg</f>
        <v>1.6016332559127824E-3</v>
      </c>
      <c r="BB165" s="22">
        <f>Constants!$H72*'Activity data'!BB14*Constants!$H90*EF!$H215*MMVolatEF*NtoN2O*kgtoGg</f>
        <v>1.60479438795135E-3</v>
      </c>
      <c r="BC165" s="22">
        <f>Constants!$H72*'Activity data'!BC14*Constants!$H90*EF!$H215*MMVolatEF*NtoN2O*kgtoGg</f>
        <v>1.6077777928755798E-3</v>
      </c>
      <c r="BD165" s="22">
        <f>Constants!$H72*'Activity data'!BD14*Constants!$H90*EF!$H215*MMVolatEF*NtoN2O*kgtoGg</f>
        <v>1.6105509723110506E-3</v>
      </c>
      <c r="BE165" s="22">
        <f>Constants!$H72*'Activity data'!BE14*Constants!$H90*EF!$H215*MMVolatEF*NtoN2O*kgtoGg</f>
        <v>1.6131608027586486E-3</v>
      </c>
      <c r="BF165" s="22">
        <f>Constants!$H72*'Activity data'!BF14*Constants!$H90*EF!$H215*MMVolatEF*NtoN2O*kgtoGg</f>
        <v>1.6156128417340722E-3</v>
      </c>
      <c r="BG165" s="22">
        <f>Constants!$H72*'Activity data'!BG14*Constants!$H90*EF!$H215*MMVolatEF*NtoN2O*kgtoGg</f>
        <v>1.617892258482548E-3</v>
      </c>
      <c r="BH165" s="22">
        <f>Constants!$H72*'Activity data'!BH14*Constants!$H90*EF!$H215*MMVolatEF*NtoN2O*kgtoGg</f>
        <v>1.6199900854746234E-3</v>
      </c>
      <c r="BI165" s="22">
        <f>Constants!$H72*'Activity data'!BI14*Constants!$H90*EF!$H215*MMVolatEF*NtoN2O*kgtoGg</f>
        <v>1.6219004590123879E-3</v>
      </c>
      <c r="BJ165" s="22">
        <f>Constants!$H72*'Activity data'!BJ14*Constants!$H90*EF!$H215*MMVolatEF*NtoN2O*kgtoGg</f>
        <v>1.6236185346163877E-3</v>
      </c>
      <c r="BK165" s="22">
        <f>Constants!$H72*'Activity data'!BK14*Constants!$H90*EF!$H215*MMVolatEF*NtoN2O*kgtoGg</f>
        <v>1.6251438585272698E-3</v>
      </c>
      <c r="BL165" s="22">
        <f>Constants!$H72*'Activity data'!BL14*Constants!$H90*EF!$H215*MMVolatEF*NtoN2O*kgtoGg</f>
        <v>1.6264037034414691E-3</v>
      </c>
      <c r="BM165" s="22">
        <f>Constants!$H72*'Activity data'!BM14*Constants!$H90*EF!$H215*MMVolatEF*NtoN2O*kgtoGg</f>
        <v>1.6274574649268122E-3</v>
      </c>
      <c r="BN165" s="22">
        <f>Constants!$H72*'Activity data'!BN14*Constants!$H90*EF!$H215*MMVolatEF*NtoN2O*kgtoGg</f>
        <v>1.62830534274248E-3</v>
      </c>
      <c r="BO165" s="22">
        <f>Constants!$H72*'Activity data'!BO14*Constants!$H90*EF!$H215*MMVolatEF*NtoN2O*kgtoGg</f>
        <v>1.6289411304712066E-3</v>
      </c>
      <c r="BP165" s="22">
        <f>Constants!$H72*'Activity data'!BP14*Constants!$H90*EF!$H215*MMVolatEF*NtoN2O*kgtoGg</f>
        <v>1.6293764210610101E-3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0.13138259320090068</v>
      </c>
      <c r="AE168" s="22">
        <f>Constants!$H75*'Activity data'!AE17*Constants!$H93*EF!$H218*MMVolatEF*NtoN2O*kgtoGg</f>
        <v>0.13138878894237122</v>
      </c>
      <c r="AF168" s="22">
        <f>Constants!$H75*'Activity data'!AF17*Constants!$H93*EF!$H218*MMVolatEF*NtoN2O*kgtoGg</f>
        <v>0.13009732367251975</v>
      </c>
      <c r="AG168" s="22">
        <f>Constants!$H75*'Activity data'!AG17*Constants!$H93*EF!$H218*MMVolatEF*NtoN2O*kgtoGg</f>
        <v>0.1280266565301563</v>
      </c>
      <c r="AH168" s="22">
        <f>Constants!$H75*'Activity data'!AH17*Constants!$H93*EF!$H218*MMVolatEF*NtoN2O*kgtoGg</f>
        <v>0.12520940011834639</v>
      </c>
      <c r="AI168" s="22">
        <f>Constants!$H75*'Activity data'!AI17*Constants!$H93*EF!$H218*MMVolatEF*NtoN2O*kgtoGg</f>
        <v>0.12314493198275837</v>
      </c>
      <c r="AJ168" s="22">
        <f>Constants!$H75*'Activity data'!AJ17*Constants!$H93*EF!$H218*MMVolatEF*NtoN2O*kgtoGg</f>
        <v>0.12126834466159796</v>
      </c>
      <c r="AK168" s="22">
        <f>Constants!$H75*'Activity data'!AK17*Constants!$H93*EF!$H218*MMVolatEF*NtoN2O*kgtoGg</f>
        <v>0.11938363000189814</v>
      </c>
      <c r="AL168" s="22">
        <f>Constants!$H75*'Activity data'!AL17*Constants!$H93*EF!$H218*MMVolatEF*NtoN2O*kgtoGg</f>
        <v>0.10398542307470018</v>
      </c>
      <c r="AM168" s="22">
        <f>Constants!$H75*'Activity data'!AM17*Constants!$H93*EF!$H218*MMVolatEF*NtoN2O*kgtoGg</f>
        <v>0.10412877489719308</v>
      </c>
      <c r="AN168" s="22">
        <f>Constants!$H75*'Activity data'!AN17*Constants!$H93*EF!$H218*MMVolatEF*NtoN2O*kgtoGg</f>
        <v>0.10431322156939009</v>
      </c>
      <c r="AO168" s="22">
        <f>Constants!$H75*'Activity data'!AO17*Constants!$H93*EF!$H218*MMVolatEF*NtoN2O*kgtoGg</f>
        <v>0.10480290642479818</v>
      </c>
      <c r="AP168" s="22">
        <f>Constants!$H75*'Activity data'!AP17*Constants!$H93*EF!$H218*MMVolatEF*NtoN2O*kgtoGg</f>
        <v>0.10546963188042881</v>
      </c>
      <c r="AQ168" s="22">
        <f>Constants!$H75*'Activity data'!AQ17*Constants!$H93*EF!$H218*MMVolatEF*NtoN2O*kgtoGg</f>
        <v>0.10606975579112453</v>
      </c>
      <c r="AR168" s="22">
        <f>Constants!$H75*'Activity data'!AR17*Constants!$H93*EF!$H218*MMVolatEF*NtoN2O*kgtoGg</f>
        <v>0.10708578132694591</v>
      </c>
      <c r="AS168" s="22">
        <f>Constants!$H75*'Activity data'!AS17*Constants!$H93*EF!$H218*MMVolatEF*NtoN2O*kgtoGg</f>
        <v>0.10817708704678539</v>
      </c>
      <c r="AT168" s="22">
        <f>Constants!$H75*'Activity data'!AT17*Constants!$H93*EF!$H218*MMVolatEF*NtoN2O*kgtoGg</f>
        <v>0.10940756780952589</v>
      </c>
      <c r="AU168" s="22">
        <f>Constants!$H75*'Activity data'!AU17*Constants!$H93*EF!$H218*MMVolatEF*NtoN2O*kgtoGg</f>
        <v>0.11070500638967676</v>
      </c>
      <c r="AV168" s="22">
        <f>Constants!$H75*'Activity data'!AV17*Constants!$H93*EF!$H218*MMVolatEF*NtoN2O*kgtoGg</f>
        <v>0.11139565516525528</v>
      </c>
      <c r="AW168" s="22">
        <f>Constants!$H75*'Activity data'!AW17*Constants!$H93*EF!$H218*MMVolatEF*NtoN2O*kgtoGg</f>
        <v>0.11281734807707258</v>
      </c>
      <c r="AX168" s="22">
        <f>Constants!$H75*'Activity data'!AX17*Constants!$H93*EF!$H218*MMVolatEF*NtoN2O*kgtoGg</f>
        <v>0.11425938611021243</v>
      </c>
      <c r="AY168" s="22">
        <f>Constants!$H75*'Activity data'!AY17*Constants!$H93*EF!$H218*MMVolatEF*NtoN2O*kgtoGg</f>
        <v>0.11573296549955973</v>
      </c>
      <c r="AZ168" s="22">
        <f>Constants!$H75*'Activity data'!AZ17*Constants!$H93*EF!$H218*MMVolatEF*NtoN2O*kgtoGg</f>
        <v>0.1169909189342533</v>
      </c>
      <c r="BA168" s="22">
        <f>Constants!$H75*'Activity data'!BA17*Constants!$H93*EF!$H218*MMVolatEF*NtoN2O*kgtoGg</f>
        <v>0.11839944669025895</v>
      </c>
      <c r="BB168" s="22">
        <f>Constants!$H75*'Activity data'!BB17*Constants!$H93*EF!$H218*MMVolatEF*NtoN2O*kgtoGg</f>
        <v>0.11992112948066599</v>
      </c>
      <c r="BC168" s="22">
        <f>Constants!$H75*'Activity data'!BC17*Constants!$H93*EF!$H218*MMVolatEF*NtoN2O*kgtoGg</f>
        <v>0.12149835612591728</v>
      </c>
      <c r="BD168" s="22">
        <f>Constants!$H75*'Activity data'!BD17*Constants!$H93*EF!$H218*MMVolatEF*NtoN2O*kgtoGg</f>
        <v>0.12295558020938918</v>
      </c>
      <c r="BE168" s="22">
        <f>Constants!$H75*'Activity data'!BE17*Constants!$H93*EF!$H218*MMVolatEF*NtoN2O*kgtoGg</f>
        <v>0.12446631657401762</v>
      </c>
      <c r="BF168" s="22">
        <f>Constants!$H75*'Activity data'!BF17*Constants!$H93*EF!$H218*MMVolatEF*NtoN2O*kgtoGg</f>
        <v>0.12612671804362627</v>
      </c>
      <c r="BG168" s="22">
        <f>Constants!$H75*'Activity data'!BG17*Constants!$H93*EF!$H218*MMVolatEF*NtoN2O*kgtoGg</f>
        <v>0.12787780572562024</v>
      </c>
      <c r="BH168" s="22">
        <f>Constants!$H75*'Activity data'!BH17*Constants!$H93*EF!$H218*MMVolatEF*NtoN2O*kgtoGg</f>
        <v>0.12970159250892369</v>
      </c>
      <c r="BI168" s="22">
        <f>Constants!$H75*'Activity data'!BI17*Constants!$H93*EF!$H218*MMVolatEF*NtoN2O*kgtoGg</f>
        <v>0.13159938422981113</v>
      </c>
      <c r="BJ168" s="22">
        <f>Constants!$H75*'Activity data'!BJ17*Constants!$H93*EF!$H218*MMVolatEF*NtoN2O*kgtoGg</f>
        <v>0.1335672156111643</v>
      </c>
      <c r="BK168" s="22">
        <f>Constants!$H75*'Activity data'!BK17*Constants!$H93*EF!$H218*MMVolatEF*NtoN2O*kgtoGg</f>
        <v>0.13563720953108732</v>
      </c>
      <c r="BL168" s="22">
        <f>Constants!$H75*'Activity data'!BL17*Constants!$H93*EF!$H218*MMVolatEF*NtoN2O*kgtoGg</f>
        <v>0.13735178267410472</v>
      </c>
      <c r="BM168" s="22">
        <f>Constants!$H75*'Activity data'!BM17*Constants!$H93*EF!$H218*MMVolatEF*NtoN2O*kgtoGg</f>
        <v>0.13915022101644328</v>
      </c>
      <c r="BN168" s="22">
        <f>Constants!$H75*'Activity data'!BN17*Constants!$H93*EF!$H218*MMVolatEF*NtoN2O*kgtoGg</f>
        <v>0.14105947834480279</v>
      </c>
      <c r="BO168" s="22">
        <f>Constants!$H75*'Activity data'!BO17*Constants!$H93*EF!$H218*MMVolatEF*NtoN2O*kgtoGg</f>
        <v>0.14308916909571726</v>
      </c>
      <c r="BP168" s="22">
        <f>Constants!$H75*'Activity data'!BP17*Constants!$H93*EF!$H218*MMVolatEF*NtoN2O*kgtoGg</f>
        <v>0.14533175947805502</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1.2785585937927703E-2</v>
      </c>
      <c r="AE169" s="22">
        <f>Constants!$H76*'Activity data'!AE18*Constants!$H94*EF!$H219*MMVolatEF*NtoN2O*kgtoGg</f>
        <v>1.2786188880700339E-2</v>
      </c>
      <c r="AF169" s="22">
        <f>Constants!$H76*'Activity data'!AF18*Constants!$H94*EF!$H219*MMVolatEF*NtoN2O*kgtoGg</f>
        <v>1.2660509064285957E-2</v>
      </c>
      <c r="AG169" s="22">
        <f>Constants!$H76*'Activity data'!AG18*Constants!$H94*EF!$H219*MMVolatEF*NtoN2O*kgtoGg</f>
        <v>1.2459000690516477E-2</v>
      </c>
      <c r="AH169" s="22">
        <f>Constants!$H76*'Activity data'!AH18*Constants!$H94*EF!$H219*MMVolatEF*NtoN2O*kgtoGg</f>
        <v>1.2184837476921704E-2</v>
      </c>
      <c r="AI169" s="22">
        <f>Constants!$H76*'Activity data'!AI18*Constants!$H94*EF!$H219*MMVolatEF*NtoN2O*kgtoGg</f>
        <v>1.1983932363690207E-2</v>
      </c>
      <c r="AJ169" s="22">
        <f>Constants!$H76*'Activity data'!AJ18*Constants!$H94*EF!$H219*MMVolatEF*NtoN2O*kgtoGg</f>
        <v>1.1801310999016481E-2</v>
      </c>
      <c r="AK169" s="22">
        <f>Constants!$H76*'Activity data'!AK18*Constants!$H94*EF!$H219*MMVolatEF*NtoN2O*kgtoGg</f>
        <v>1.1617898716894628E-2</v>
      </c>
      <c r="AL169" s="22">
        <f>Constants!$H76*'Activity data'!AL18*Constants!$H94*EF!$H219*MMVolatEF*NtoN2O*kgtoGg</f>
        <v>1.0119411792857162E-2</v>
      </c>
      <c r="AM169" s="22">
        <f>Constants!$H76*'Activity data'!AM18*Constants!$H94*EF!$H219*MMVolatEF*NtoN2O*kgtoGg</f>
        <v>1.013336217244085E-2</v>
      </c>
      <c r="AN169" s="22">
        <f>Constants!$H76*'Activity data'!AN18*Constants!$H94*EF!$H219*MMVolatEF*NtoN2O*kgtoGg</f>
        <v>1.0151311725124236E-2</v>
      </c>
      <c r="AO169" s="22">
        <f>Constants!$H76*'Activity data'!AO18*Constants!$H94*EF!$H219*MMVolatEF*NtoN2O*kgtoGg</f>
        <v>1.0198965738101038E-2</v>
      </c>
      <c r="AP169" s="22">
        <f>Constants!$H76*'Activity data'!AP18*Constants!$H94*EF!$H219*MMVolatEF*NtoN2O*kgtoGg</f>
        <v>1.0263848576856813E-2</v>
      </c>
      <c r="AQ169" s="22">
        <f>Constants!$H76*'Activity data'!AQ18*Constants!$H94*EF!$H219*MMVolatEF*NtoN2O*kgtoGg</f>
        <v>1.0322250041211171E-2</v>
      </c>
      <c r="AR169" s="22">
        <f>Constants!$H76*'Activity data'!AR18*Constants!$H94*EF!$H219*MMVolatEF*NtoN2O*kgtoGg</f>
        <v>1.0421125253572895E-2</v>
      </c>
      <c r="AS169" s="22">
        <f>Constants!$H76*'Activity data'!AS18*Constants!$H94*EF!$H219*MMVolatEF*NtoN2O*kgtoGg</f>
        <v>1.0527326407969538E-2</v>
      </c>
      <c r="AT169" s="22">
        <f>Constants!$H76*'Activity data'!AT18*Constants!$H94*EF!$H219*MMVolatEF*NtoN2O*kgtoGg</f>
        <v>1.0647071475818278E-2</v>
      </c>
      <c r="AU169" s="22">
        <f>Constants!$H76*'Activity data'!AU18*Constants!$H94*EF!$H219*MMVolatEF*NtoN2O*kgtoGg</f>
        <v>1.0773332588965406E-2</v>
      </c>
      <c r="AV169" s="22">
        <f>Constants!$H76*'Activity data'!AV18*Constants!$H94*EF!$H219*MMVolatEF*NtoN2O*kgtoGg</f>
        <v>1.0840543541786081E-2</v>
      </c>
      <c r="AW169" s="22">
        <f>Constants!$H76*'Activity data'!AW18*Constants!$H94*EF!$H219*MMVolatEF*NtoN2O*kgtoGg</f>
        <v>1.0978896549277625E-2</v>
      </c>
      <c r="AX169" s="22">
        <f>Constants!$H76*'Activity data'!AX18*Constants!$H94*EF!$H219*MMVolatEF*NtoN2O*kgtoGg</f>
        <v>1.1119229456014186E-2</v>
      </c>
      <c r="AY169" s="22">
        <f>Constants!$H76*'Activity data'!AY18*Constants!$H94*EF!$H219*MMVolatEF*NtoN2O*kgtoGg</f>
        <v>1.1262631831167866E-2</v>
      </c>
      <c r="AZ169" s="22">
        <f>Constants!$H76*'Activity data'!AZ18*Constants!$H94*EF!$H219*MMVolatEF*NtoN2O*kgtoGg</f>
        <v>1.1385050420673035E-2</v>
      </c>
      <c r="BA169" s="22">
        <f>Constants!$H76*'Activity data'!BA18*Constants!$H94*EF!$H219*MMVolatEF*NtoN2O*kgtoGg</f>
        <v>1.152212225212052E-2</v>
      </c>
      <c r="BB169" s="22">
        <f>Constants!$H76*'Activity data'!BB18*Constants!$H94*EF!$H219*MMVolatEF*NtoN2O*kgtoGg</f>
        <v>1.1670205842290374E-2</v>
      </c>
      <c r="BC169" s="22">
        <f>Constants!$H76*'Activity data'!BC18*Constants!$H94*EF!$H219*MMVolatEF*NtoN2O*kgtoGg</f>
        <v>1.1823694720269924E-2</v>
      </c>
      <c r="BD169" s="22">
        <f>Constants!$H76*'Activity data'!BD18*Constants!$H94*EF!$H219*MMVolatEF*NtoN2O*kgtoGg</f>
        <v>1.1965505467767942E-2</v>
      </c>
      <c r="BE169" s="22">
        <f>Constants!$H76*'Activity data'!BE18*Constants!$H94*EF!$H219*MMVolatEF*NtoN2O*kgtoGg</f>
        <v>1.2112523799107872E-2</v>
      </c>
      <c r="BF169" s="22">
        <f>Constants!$H76*'Activity data'!BF18*Constants!$H94*EF!$H219*MMVolatEF*NtoN2O*kgtoGg</f>
        <v>1.2274106891387688E-2</v>
      </c>
      <c r="BG169" s="22">
        <f>Constants!$H76*'Activity data'!BG18*Constants!$H94*EF!$H219*MMVolatEF*NtoN2O*kgtoGg</f>
        <v>1.244451517377519E-2</v>
      </c>
      <c r="BH169" s="22">
        <f>Constants!$H76*'Activity data'!BH18*Constants!$H94*EF!$H219*MMVolatEF*NtoN2O*kgtoGg</f>
        <v>1.2621998218387696E-2</v>
      </c>
      <c r="BI169" s="22">
        <f>Constants!$H76*'Activity data'!BI18*Constants!$H94*EF!$H219*MMVolatEF*NtoN2O*kgtoGg</f>
        <v>1.2806683103565681E-2</v>
      </c>
      <c r="BJ169" s="22">
        <f>Constants!$H76*'Activity data'!BJ18*Constants!$H94*EF!$H219*MMVolatEF*NtoN2O*kgtoGg</f>
        <v>1.2998183945683856E-2</v>
      </c>
      <c r="BK169" s="22">
        <f>Constants!$H76*'Activity data'!BK18*Constants!$H94*EF!$H219*MMVolatEF*NtoN2O*kgtoGg</f>
        <v>1.3199626804356114E-2</v>
      </c>
      <c r="BL169" s="22">
        <f>Constants!$H76*'Activity data'!BL18*Constants!$H94*EF!$H219*MMVolatEF*NtoN2O*kgtoGg</f>
        <v>1.3366481649680944E-2</v>
      </c>
      <c r="BM169" s="22">
        <f>Constants!$H76*'Activity data'!BM18*Constants!$H94*EF!$H219*MMVolatEF*NtoN2O*kgtoGg</f>
        <v>1.3541497893612685E-2</v>
      </c>
      <c r="BN169" s="22">
        <f>Constants!$H76*'Activity data'!BN18*Constants!$H94*EF!$H219*MMVolatEF*NtoN2O*kgtoGg</f>
        <v>1.3727298562138323E-2</v>
      </c>
      <c r="BO169" s="22">
        <f>Constants!$H76*'Activity data'!BO18*Constants!$H94*EF!$H219*MMVolatEF*NtoN2O*kgtoGg</f>
        <v>1.3924819290653338E-2</v>
      </c>
      <c r="BP169" s="22">
        <f>Constants!$H76*'Activity data'!BP18*Constants!$H94*EF!$H219*MMVolatEF*NtoN2O*kgtoGg</f>
        <v>1.4143058490827332E-2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6.4682885475063026E-2</v>
      </c>
      <c r="AE170" s="22">
        <f>Constants!$H77*'Activity data'!AE19*Constants!$H95*EF!$H220*MMVolatEF*NtoN2O*kgtoGg</f>
        <v>6.6201999285155355E-2</v>
      </c>
      <c r="AF170" s="22">
        <f>Constants!$H77*'Activity data'!AF19*Constants!$H95*EF!$H220*MMVolatEF*NtoN2O*kgtoGg</f>
        <v>6.7357174622992858E-2</v>
      </c>
      <c r="AG170" s="22">
        <f>Constants!$H77*'Activity data'!AG19*Constants!$H95*EF!$H220*MMVolatEF*NtoN2O*kgtoGg</f>
        <v>6.8274469523782327E-2</v>
      </c>
      <c r="AH170" s="22">
        <f>Constants!$H77*'Activity data'!AH19*Constants!$H95*EF!$H220*MMVolatEF*NtoN2O*kgtoGg</f>
        <v>6.8948098250800158E-2</v>
      </c>
      <c r="AI170" s="22">
        <f>Constants!$H77*'Activity data'!AI19*Constants!$H95*EF!$H220*MMVolatEF*NtoN2O*kgtoGg</f>
        <v>6.9831362669264069E-2</v>
      </c>
      <c r="AJ170" s="22">
        <f>Constants!$H77*'Activity data'!AJ19*Constants!$H95*EF!$H220*MMVolatEF*NtoN2O*kgtoGg</f>
        <v>7.0749764799682521E-2</v>
      </c>
      <c r="AK170" s="22">
        <f>Constants!$H77*'Activity data'!AK19*Constants!$H95*EF!$H220*MMVolatEF*NtoN2O*kgtoGg</f>
        <v>7.1646201374217372E-2</v>
      </c>
      <c r="AL170" s="22">
        <f>Constants!$H77*'Activity data'!AL19*Constants!$H95*EF!$H220*MMVolatEF*NtoN2O*kgtoGg</f>
        <v>6.79862489710817E-2</v>
      </c>
      <c r="AM170" s="22">
        <f>Constants!$H77*'Activity data'!AM19*Constants!$H95*EF!$H220*MMVolatEF*NtoN2O*kgtoGg</f>
        <v>6.9334121814189534E-2</v>
      </c>
      <c r="AN170" s="22">
        <f>Constants!$H77*'Activity data'!AN19*Constants!$H95*EF!$H220*MMVolatEF*NtoN2O*kgtoGg</f>
        <v>7.0674124090591747E-2</v>
      </c>
      <c r="AO170" s="22">
        <f>Constants!$H77*'Activity data'!AO19*Constants!$H95*EF!$H220*MMVolatEF*NtoN2O*kgtoGg</f>
        <v>7.2101677732180069E-2</v>
      </c>
      <c r="AP170" s="22">
        <f>Constants!$H77*'Activity data'!AP19*Constants!$H95*EF!$H220*MMVolatEF*NtoN2O*kgtoGg</f>
        <v>7.359900533331501E-2</v>
      </c>
      <c r="AQ170" s="22">
        <f>Constants!$H77*'Activity data'!AQ19*Constants!$H95*EF!$H220*MMVolatEF*NtoN2O*kgtoGg</f>
        <v>7.5079240781920756E-2</v>
      </c>
      <c r="AR170" s="22">
        <f>Constants!$H77*'Activity data'!AR19*Constants!$H95*EF!$H220*MMVolatEF*NtoN2O*kgtoGg</f>
        <v>7.6726150509476357E-2</v>
      </c>
      <c r="AS170" s="22">
        <f>Constants!$H77*'Activity data'!AS19*Constants!$H95*EF!$H220*MMVolatEF*NtoN2O*kgtoGg</f>
        <v>7.8416836502672241E-2</v>
      </c>
      <c r="AT170" s="22">
        <f>Constants!$H77*'Activity data'!AT19*Constants!$H95*EF!$H220*MMVolatEF*NtoN2O*kgtoGg</f>
        <v>8.0179120243586241E-2</v>
      </c>
      <c r="AU170" s="22">
        <f>Constants!$H77*'Activity data'!AU19*Constants!$H95*EF!$H220*MMVolatEF*NtoN2O*kgtoGg</f>
        <v>8.1990261944375309E-2</v>
      </c>
      <c r="AV170" s="22">
        <f>Constants!$H77*'Activity data'!AV19*Constants!$H95*EF!$H220*MMVolatEF*NtoN2O*kgtoGg</f>
        <v>8.3572003392392277E-2</v>
      </c>
      <c r="AW170" s="22">
        <f>Constants!$H77*'Activity data'!AW19*Constants!$H95*EF!$H220*MMVolatEF*NtoN2O*kgtoGg</f>
        <v>8.5477922289810049E-2</v>
      </c>
      <c r="AX170" s="22">
        <f>Constants!$H77*'Activity data'!AX19*Constants!$H95*EF!$H220*MMVolatEF*NtoN2O*kgtoGg</f>
        <v>8.7419229318394104E-2</v>
      </c>
      <c r="AY170" s="22">
        <f>Constants!$H77*'Activity data'!AY19*Constants!$H95*EF!$H220*MMVolatEF*NtoN2O*kgtoGg</f>
        <v>8.9402100774213386E-2</v>
      </c>
      <c r="AZ170" s="22">
        <f>Constants!$H77*'Activity data'!AZ19*Constants!$H95*EF!$H220*MMVolatEF*NtoN2O*kgtoGg</f>
        <v>9.1317548888544792E-2</v>
      </c>
      <c r="BA170" s="22">
        <f>Constants!$H77*'Activity data'!BA19*Constants!$H95*EF!$H220*MMVolatEF*NtoN2O*kgtoGg</f>
        <v>9.3328914215234218E-2</v>
      </c>
      <c r="BB170" s="22">
        <f>Constants!$H77*'Activity data'!BB19*Constants!$H95*EF!$H220*MMVolatEF*NtoN2O*kgtoGg</f>
        <v>9.5423467766630285E-2</v>
      </c>
      <c r="BC170" s="22">
        <f>Constants!$H77*'Activity data'!BC19*Constants!$H95*EF!$H220*MMVolatEF*NtoN2O*kgtoGg</f>
        <v>9.7577626849091478E-2</v>
      </c>
      <c r="BD170" s="22">
        <f>Constants!$H77*'Activity data'!BD19*Constants!$H95*EF!$H220*MMVolatEF*NtoN2O*kgtoGg</f>
        <v>9.970844693581582E-2</v>
      </c>
      <c r="BE170" s="22">
        <f>Constants!$H77*'Activity data'!BE19*Constants!$H95*EF!$H220*MMVolatEF*NtoN2O*kgtoGg</f>
        <v>0.10190049505368312</v>
      </c>
      <c r="BF170" s="22">
        <f>Constants!$H77*'Activity data'!BF19*Constants!$H95*EF!$H220*MMVolatEF*NtoN2O*kgtoGg</f>
        <v>0.10420486715957283</v>
      </c>
      <c r="BG170" s="22">
        <f>Constants!$H77*'Activity data'!BG19*Constants!$H95*EF!$H220*MMVolatEF*NtoN2O*kgtoGg</f>
        <v>0.10659657100599669</v>
      </c>
      <c r="BH170" s="22">
        <f>Constants!$H77*'Activity data'!BH19*Constants!$H95*EF!$H220*MMVolatEF*NtoN2O*kgtoGg</f>
        <v>0.1090700023967137</v>
      </c>
      <c r="BI170" s="22">
        <f>Constants!$H77*'Activity data'!BI19*Constants!$H95*EF!$H220*MMVolatEF*NtoN2O*kgtoGg</f>
        <v>0.11162929167221729</v>
      </c>
      <c r="BJ170" s="22">
        <f>Constants!$H77*'Activity data'!BJ19*Constants!$H95*EF!$H220*MMVolatEF*NtoN2O*kgtoGg</f>
        <v>0.11427591683003571</v>
      </c>
      <c r="BK170" s="22">
        <f>Constants!$H77*'Activity data'!BK19*Constants!$H95*EF!$H220*MMVolatEF*NtoN2O*kgtoGg</f>
        <v>0.11703129683268325</v>
      </c>
      <c r="BL170" s="22">
        <f>Constants!$H77*'Activity data'!BL19*Constants!$H95*EF!$H220*MMVolatEF*NtoN2O*kgtoGg</f>
        <v>0.11964185060214846</v>
      </c>
      <c r="BM170" s="22">
        <f>Constants!$H77*'Activity data'!BM19*Constants!$H95*EF!$H220*MMVolatEF*NtoN2O*kgtoGg</f>
        <v>0.12235074017233316</v>
      </c>
      <c r="BN170" s="22">
        <f>Constants!$H77*'Activity data'!BN19*Constants!$H95*EF!$H220*MMVolatEF*NtoN2O*kgtoGg</f>
        <v>0.12517804182716888</v>
      </c>
      <c r="BO170" s="22">
        <f>Constants!$H77*'Activity data'!BO19*Constants!$H95*EF!$H220*MMVolatEF*NtoN2O*kgtoGg</f>
        <v>0.12813470134205071</v>
      </c>
      <c r="BP170" s="22">
        <f>Constants!$H77*'Activity data'!BP19*Constants!$H95*EF!$H220*MMVolatEF*NtoN2O*kgtoGg</f>
        <v>0.13128274704611012</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0.31262671915373669</v>
      </c>
      <c r="AE171" s="22">
        <f>Constants!$H78*'Activity data'!AE20*Constants!$H96*EF!$H221*MMVolatEF*NtoN2O*kgtoGg</f>
        <v>0.31919113431158336</v>
      </c>
      <c r="AF171" s="22">
        <f>Constants!$H78*'Activity data'!AF20*Constants!$H96*EF!$H221*MMVolatEF*NtoN2O*kgtoGg</f>
        <v>0.32100766534233588</v>
      </c>
      <c r="AG171" s="22">
        <f>Constants!$H78*'Activity data'!AG20*Constants!$H96*EF!$H221*MMVolatEF*NtoN2O*kgtoGg</f>
        <v>0.31974718830643972</v>
      </c>
      <c r="AH171" s="22">
        <f>Constants!$H78*'Activity data'!AH20*Constants!$H96*EF!$H221*MMVolatEF*NtoN2O*kgtoGg</f>
        <v>0.31542464135571907</v>
      </c>
      <c r="AI171" s="22">
        <f>Constants!$H78*'Activity data'!AI20*Constants!$H96*EF!$H221*MMVolatEF*NtoN2O*kgtoGg</f>
        <v>0.31345249236071093</v>
      </c>
      <c r="AJ171" s="22">
        <f>Constants!$H78*'Activity data'!AJ20*Constants!$H96*EF!$H221*MMVolatEF*NtoN2O*kgtoGg</f>
        <v>0.31191051832672317</v>
      </c>
      <c r="AK171" s="22">
        <f>Constants!$H78*'Activity data'!AK20*Constants!$H96*EF!$H221*MMVolatEF*NtoN2O*kgtoGg</f>
        <v>0.31009156449136321</v>
      </c>
      <c r="AL171" s="22">
        <f>Constants!$H78*'Activity data'!AL20*Constants!$H96*EF!$H221*MMVolatEF*NtoN2O*kgtoGg</f>
        <v>0.2562437171275696</v>
      </c>
      <c r="AM171" s="22">
        <f>Constants!$H78*'Activity data'!AM20*Constants!$H96*EF!$H221*MMVolatEF*NtoN2O*kgtoGg</f>
        <v>0.2615642625129187</v>
      </c>
      <c r="AN171" s="22">
        <f>Constants!$H78*'Activity data'!AN20*Constants!$H96*EF!$H221*MMVolatEF*NtoN2O*kgtoGg</f>
        <v>0.26717918029101106</v>
      </c>
      <c r="AO171" s="22">
        <f>Constants!$H78*'Activity data'!AO20*Constants!$H96*EF!$H221*MMVolatEF*NtoN2O*kgtoGg</f>
        <v>0.27415759764732256</v>
      </c>
      <c r="AP171" s="22">
        <f>Constants!$H78*'Activity data'!AP20*Constants!$H96*EF!$H221*MMVolatEF*NtoN2O*kgtoGg</f>
        <v>0.28194694459452657</v>
      </c>
      <c r="AQ171" s="22">
        <f>Constants!$H78*'Activity data'!AQ20*Constants!$H96*EF!$H221*MMVolatEF*NtoN2O*kgtoGg</f>
        <v>0.28958491201961656</v>
      </c>
      <c r="AR171" s="22">
        <f>Constants!$H78*'Activity data'!AR20*Constants!$H96*EF!$H221*MMVolatEF*NtoN2O*kgtoGg</f>
        <v>0.29906984169541334</v>
      </c>
      <c r="AS171" s="22">
        <f>Constants!$H78*'Activity data'!AS20*Constants!$H96*EF!$H221*MMVolatEF*NtoN2O*kgtoGg</f>
        <v>0.30904425363948362</v>
      </c>
      <c r="AT171" s="22">
        <f>Constants!$H78*'Activity data'!AT20*Constants!$H96*EF!$H221*MMVolatEF*NtoN2O*kgtoGg</f>
        <v>0.31979961574864552</v>
      </c>
      <c r="AU171" s="22">
        <f>Constants!$H78*'Activity data'!AU20*Constants!$H96*EF!$H221*MMVolatEF*NtoN2O*kgtoGg</f>
        <v>0.33104364601695141</v>
      </c>
      <c r="AV171" s="22">
        <f>Constants!$H78*'Activity data'!AV20*Constants!$H96*EF!$H221*MMVolatEF*NtoN2O*kgtoGg</f>
        <v>0.33985206763882947</v>
      </c>
      <c r="AW171" s="22">
        <f>Constants!$H78*'Activity data'!AW20*Constants!$H96*EF!$H221*MMVolatEF*NtoN2O*kgtoGg</f>
        <v>0.35204833405940433</v>
      </c>
      <c r="AX171" s="22">
        <f>Constants!$H78*'Activity data'!AX20*Constants!$H96*EF!$H221*MMVolatEF*NtoN2O*kgtoGg</f>
        <v>0.36457875445032151</v>
      </c>
      <c r="AY171" s="22">
        <f>Constants!$H78*'Activity data'!AY20*Constants!$H96*EF!$H221*MMVolatEF*NtoN2O*kgtoGg</f>
        <v>0.37750524605666624</v>
      </c>
      <c r="AZ171" s="22">
        <f>Constants!$H78*'Activity data'!AZ20*Constants!$H96*EF!$H221*MMVolatEF*NtoN2O*kgtoGg</f>
        <v>0.38970222222144457</v>
      </c>
      <c r="BA171" s="22">
        <f>Constants!$H78*'Activity data'!BA20*Constants!$H96*EF!$H221*MMVolatEF*NtoN2O*kgtoGg</f>
        <v>0.40284388457891163</v>
      </c>
      <c r="BB171" s="22">
        <f>Constants!$H78*'Activity data'!BB20*Constants!$H96*EF!$H221*MMVolatEF*NtoN2O*kgtoGg</f>
        <v>0.41678822714614361</v>
      </c>
      <c r="BC171" s="22">
        <f>Constants!$H78*'Activity data'!BC20*Constants!$H96*EF!$H221*MMVolatEF*NtoN2O*kgtoGg</f>
        <v>0.4312887093955316</v>
      </c>
      <c r="BD171" s="22">
        <f>Constants!$H78*'Activity data'!BD20*Constants!$H96*EF!$H221*MMVolatEF*NtoN2O*kgtoGg</f>
        <v>0.44551546555986088</v>
      </c>
      <c r="BE171" s="22">
        <f>Constants!$H78*'Activity data'!BE20*Constants!$H96*EF!$H221*MMVolatEF*NtoN2O*kgtoGg</f>
        <v>0.46030130706163835</v>
      </c>
      <c r="BF171" s="22">
        <f>Constants!$H78*'Activity data'!BF20*Constants!$H96*EF!$H221*MMVolatEF*NtoN2O*kgtoGg</f>
        <v>0.47614167508667793</v>
      </c>
      <c r="BG171" s="22">
        <f>Constants!$H78*'Activity data'!BG20*Constants!$H96*EF!$H221*MMVolatEF*NtoN2O*kgtoGg</f>
        <v>0.49277800993598753</v>
      </c>
      <c r="BH171" s="22">
        <f>Constants!$H78*'Activity data'!BH20*Constants!$H96*EF!$H221*MMVolatEF*NtoN2O*kgtoGg</f>
        <v>0.51014613101240014</v>
      </c>
      <c r="BI171" s="22">
        <f>Constants!$H78*'Activity data'!BI20*Constants!$H96*EF!$H221*MMVolatEF*NtoN2O*kgtoGg</f>
        <v>0.52827735472172699</v>
      </c>
      <c r="BJ171" s="22">
        <f>Constants!$H78*'Activity data'!BJ20*Constants!$H96*EF!$H221*MMVolatEF*NtoN2O*kgtoGg</f>
        <v>0.5471764910800806</v>
      </c>
      <c r="BK171" s="22">
        <f>Constants!$H78*'Activity data'!BK20*Constants!$H96*EF!$H221*MMVolatEF*NtoN2O*kgtoGg</f>
        <v>0.56703892049447302</v>
      </c>
      <c r="BL171" s="22">
        <f>Constants!$H78*'Activity data'!BL20*Constants!$H96*EF!$H221*MMVolatEF*NtoN2O*kgtoGg</f>
        <v>0.58544878356516072</v>
      </c>
      <c r="BM171" s="22">
        <f>Constants!$H78*'Activity data'!BM20*Constants!$H96*EF!$H221*MMVolatEF*NtoN2O*kgtoGg</f>
        <v>0.60472650691901486</v>
      </c>
      <c r="BN171" s="22">
        <f>Constants!$H78*'Activity data'!BN20*Constants!$H96*EF!$H221*MMVolatEF*NtoN2O*kgtoGg</f>
        <v>0.62505006944506314</v>
      </c>
      <c r="BO171" s="22">
        <f>Constants!$H78*'Activity data'!BO20*Constants!$H96*EF!$H221*MMVolatEF*NtoN2O*kgtoGg</f>
        <v>0.64651020137334336</v>
      </c>
      <c r="BP171" s="22">
        <f>Constants!$H78*'Activity data'!BP20*Constants!$H96*EF!$H221*MMVolatEF*NtoN2O*kgtoGg</f>
        <v>0.66966837379985977</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8.9306513982207916E-2</v>
      </c>
      <c r="AE172" s="22">
        <f>Constants!$H63*'Activity data'!AE5*Constants!$H81*FracLEACHMM*MMLeachEF*NtoN2O*kgtoGg</f>
        <v>8.9956435308148799E-2</v>
      </c>
      <c r="AF172" s="22">
        <f>Constants!$H63*'Activity data'!AF5*Constants!$H81*FracLEACHMM*MMLeachEF*NtoN2O*kgtoGg</f>
        <v>9.0358475432518598E-2</v>
      </c>
      <c r="AG172" s="22">
        <f>Constants!$H63*'Activity data'!AG5*Constants!$H81*FracLEACHMM*MMLeachEF*NtoN2O*kgtoGg</f>
        <v>9.0611978293861278E-2</v>
      </c>
      <c r="AH172" s="22">
        <f>Constants!$H63*'Activity data'!AH5*Constants!$H81*FracLEACHMM*MMLeachEF*NtoN2O*kgtoGg</f>
        <v>9.0713598159357992E-2</v>
      </c>
      <c r="AI172" s="22">
        <f>Constants!$H63*'Activity data'!AI5*Constants!$H81*FracLEACHMM*MMLeachEF*NtoN2O*kgtoGg</f>
        <v>9.1005316022776464E-2</v>
      </c>
      <c r="AJ172" s="22">
        <f>Constants!$H63*'Activity data'!AJ5*Constants!$H81*FracLEACHMM*MMLeachEF*NtoN2O*kgtoGg</f>
        <v>9.1345169006733368E-2</v>
      </c>
      <c r="AK172" s="22">
        <f>Constants!$H63*'Activity data'!AK5*Constants!$H81*FracLEACHMM*MMLeachEF*NtoN2O*kgtoGg</f>
        <v>9.1688987858935617E-2</v>
      </c>
      <c r="AL172" s="22">
        <f>Constants!$H63*'Activity data'!AL5*Constants!$H81*FracLEACHMM*MMLeachEF*NtoN2O*kgtoGg</f>
        <v>8.869193947202314E-2</v>
      </c>
      <c r="AM172" s="22">
        <f>Constants!$H63*'Activity data'!AM5*Constants!$H81*FracLEACHMM*MMLeachEF*NtoN2O*kgtoGg</f>
        <v>8.9375305856369019E-2</v>
      </c>
      <c r="AN172" s="22">
        <f>Constants!$H63*'Activity data'!AN5*Constants!$H81*FracLEACHMM*MMLeachEF*NtoN2O*kgtoGg</f>
        <v>9.0047990926606841E-2</v>
      </c>
      <c r="AO172" s="22">
        <f>Constants!$H63*'Activity data'!AO5*Constants!$H81*FracLEACHMM*MMLeachEF*NtoN2O*kgtoGg</f>
        <v>9.0778039404612404E-2</v>
      </c>
      <c r="AP172" s="22">
        <f>Constants!$H63*'Activity data'!AP5*Constants!$H81*FracLEACHMM*MMLeachEF*NtoN2O*kgtoGg</f>
        <v>9.1560603693727524E-2</v>
      </c>
      <c r="AQ172" s="22">
        <f>Constants!$H63*'Activity data'!AQ5*Constants!$H81*FracLEACHMM*MMLeachEF*NtoN2O*kgtoGg</f>
        <v>9.2331846605749071E-2</v>
      </c>
      <c r="AR172" s="22">
        <f>Constants!$H63*'Activity data'!AR5*Constants!$H81*FracLEACHMM*MMLeachEF*NtoN2O*kgtoGg</f>
        <v>9.3222428681063646E-2</v>
      </c>
      <c r="AS172" s="22">
        <f>Constants!$H63*'Activity data'!AS5*Constants!$H81*FracLEACHMM*MMLeachEF*NtoN2O*kgtoGg</f>
        <v>9.4142747738599264E-2</v>
      </c>
      <c r="AT172" s="22">
        <f>Constants!$H63*'Activity data'!AT5*Constants!$H81*FracLEACHMM*MMLeachEF*NtoN2O*kgtoGg</f>
        <v>9.5111543264916401E-2</v>
      </c>
      <c r="AU172" s="22">
        <f>Constants!$H63*'Activity data'!AU5*Constants!$H81*FracLEACHMM*MMLeachEF*NtoN2O*kgtoGg</f>
        <v>9.6112927222337885E-2</v>
      </c>
      <c r="AV172" s="22">
        <f>Constants!$H63*'Activity data'!AV5*Constants!$H81*FracLEACHMM*MMLeachEF*NtoN2O*kgtoGg</f>
        <v>9.6951223751791646E-2</v>
      </c>
      <c r="AW172" s="22">
        <f>Constants!$H63*'Activity data'!AW5*Constants!$H81*FracLEACHMM*MMLeachEF*NtoN2O*kgtoGg</f>
        <v>9.801422531845673E-2</v>
      </c>
      <c r="AX172" s="22">
        <f>Constants!$H63*'Activity data'!AX5*Constants!$H81*FracLEACHMM*MMLeachEF*NtoN2O*kgtoGg</f>
        <v>9.9098205197978531E-2</v>
      </c>
      <c r="AY172" s="22">
        <f>Constants!$H63*'Activity data'!AY5*Constants!$H81*FracLEACHMM*MMLeachEF*NtoN2O*kgtoGg</f>
        <v>0.10020690200733062</v>
      </c>
      <c r="AZ172" s="22">
        <f>Constants!$H63*'Activity data'!AZ5*Constants!$H81*FracLEACHMM*MMLeachEF*NtoN2O*kgtoGg</f>
        <v>0.10126507112730472</v>
      </c>
      <c r="BA172" s="22">
        <f>Constants!$H63*'Activity data'!BA5*Constants!$H81*FracLEACHMM*MMLeachEF*NtoN2O*kgtoGg</f>
        <v>0.10238512551992078</v>
      </c>
      <c r="BB172" s="22">
        <f>Constants!$H63*'Activity data'!BB5*Constants!$H81*FracLEACHMM*MMLeachEF*NtoN2O*kgtoGg</f>
        <v>0.10355743432645408</v>
      </c>
      <c r="BC172" s="22">
        <f>Constants!$H63*'Activity data'!BC5*Constants!$H81*FracLEACHMM*MMLeachEF*NtoN2O*kgtoGg</f>
        <v>0.10476516405576432</v>
      </c>
      <c r="BD172" s="22">
        <f>Constants!$H63*'Activity data'!BD5*Constants!$H81*FracLEACHMM*MMLeachEF*NtoN2O*kgtoGg</f>
        <v>0.10595151171396389</v>
      </c>
      <c r="BE172" s="22">
        <f>Constants!$H63*'Activity data'!BE5*Constants!$H81*FracLEACHMM*MMLeachEF*NtoN2O*kgtoGg</f>
        <v>0.10717406589279611</v>
      </c>
      <c r="BF172" s="22">
        <f>Constants!$H63*'Activity data'!BF5*Constants!$H81*FracLEACHMM*MMLeachEF*NtoN2O*kgtoGg</f>
        <v>0.10846669852168536</v>
      </c>
      <c r="BG172" s="22">
        <f>Constants!$H63*'Activity data'!BG5*Constants!$H81*FracLEACHMM*MMLeachEF*NtoN2O*kgtoGg</f>
        <v>0.10981178512971222</v>
      </c>
      <c r="BH172" s="22">
        <f>Constants!$H63*'Activity data'!BH5*Constants!$H81*FracLEACHMM*MMLeachEF*NtoN2O*kgtoGg</f>
        <v>0.11120493414274779</v>
      </c>
      <c r="BI172" s="22">
        <f>Constants!$H63*'Activity data'!BI5*Constants!$H81*FracLEACHMM*MMLeachEF*NtoN2O*kgtoGg</f>
        <v>0.11264832096522656</v>
      </c>
      <c r="BJ172" s="22">
        <f>Constants!$H63*'Activity data'!BJ5*Constants!$H81*FracLEACHMM*MMLeachEF*NtoN2O*kgtoGg</f>
        <v>0.11414236528476303</v>
      </c>
      <c r="BK172" s="22">
        <f>Constants!$H63*'Activity data'!BK5*Constants!$H81*FracLEACHMM*MMLeachEF*NtoN2O*kgtoGg</f>
        <v>0.11570068420357858</v>
      </c>
      <c r="BL172" s="22">
        <f>Constants!$H63*'Activity data'!BL5*Constants!$H81*FracLEACHMM*MMLeachEF*NtoN2O*kgtoGg</f>
        <v>0.117155295000325</v>
      </c>
      <c r="BM172" s="22">
        <f>Constants!$H63*'Activity data'!BM5*Constants!$H81*FracLEACHMM*MMLeachEF*NtoN2O*kgtoGg</f>
        <v>0.11866706370325157</v>
      </c>
      <c r="BN172" s="22">
        <f>Constants!$H63*'Activity data'!BN5*Constants!$H81*FracLEACHMM*MMLeachEF*NtoN2O*kgtoGg</f>
        <v>0.1202485707441925</v>
      </c>
      <c r="BO172" s="22">
        <f>Constants!$H63*'Activity data'!BO5*Constants!$H81*FracLEACHMM*MMLeachEF*NtoN2O*kgtoGg</f>
        <v>0.12190624236826603</v>
      </c>
      <c r="BP172" s="22">
        <f>Constants!$H63*'Activity data'!BP5*Constants!$H81*FracLEACHMM*MMLeachEF*NtoN2O*kgtoGg</f>
        <v>0.12367978996221077</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2.696830151400962E-2</v>
      </c>
      <c r="AE173" s="22">
        <f>Constants!$H64*'Activity data'!AE6*Constants!$H82*FracLEACHMM*MMLeachEF*NtoN2O*kgtoGg</f>
        <v>2.7164561265922579E-2</v>
      </c>
      <c r="AF173" s="22">
        <f>Constants!$H64*'Activity data'!AF6*Constants!$H82*FracLEACHMM*MMLeachEF*NtoN2O*kgtoGg</f>
        <v>2.7285967183713684E-2</v>
      </c>
      <c r="AG173" s="22">
        <f>Constants!$H64*'Activity data'!AG6*Constants!$H82*FracLEACHMM*MMLeachEF*NtoN2O*kgtoGg</f>
        <v>2.7362518616464899E-2</v>
      </c>
      <c r="AH173" s="22">
        <f>Constants!$H64*'Activity data'!AH6*Constants!$H82*FracLEACHMM*MMLeachEF*NtoN2O*kgtoGg</f>
        <v>2.7393205237746226E-2</v>
      </c>
      <c r="AI173" s="22">
        <f>Constants!$H64*'Activity data'!AI6*Constants!$H82*FracLEACHMM*MMLeachEF*NtoN2O*kgtoGg</f>
        <v>2.7481296631608712E-2</v>
      </c>
      <c r="AJ173" s="22">
        <f>Constants!$H64*'Activity data'!AJ6*Constants!$H82*FracLEACHMM*MMLeachEF*NtoN2O*kgtoGg</f>
        <v>2.7583923610684517E-2</v>
      </c>
      <c r="AK173" s="22">
        <f>Constants!$H64*'Activity data'!AK6*Constants!$H82*FracLEACHMM*MMLeachEF*NtoN2O*kgtoGg</f>
        <v>2.7687748181356241E-2</v>
      </c>
      <c r="AL173" s="22">
        <f>Constants!$H64*'Activity data'!AL6*Constants!$H82*FracLEACHMM*MMLeachEF*NtoN2O*kgtoGg</f>
        <v>2.6782715603705359E-2</v>
      </c>
      <c r="AM173" s="22">
        <f>Constants!$H64*'Activity data'!AM6*Constants!$H82*FracLEACHMM*MMLeachEF*NtoN2O*kgtoGg</f>
        <v>2.6989074914754604E-2</v>
      </c>
      <c r="AN173" s="22">
        <f>Constants!$H64*'Activity data'!AN6*Constants!$H82*FracLEACHMM*MMLeachEF*NtoN2O*kgtoGg</f>
        <v>2.7192208739928447E-2</v>
      </c>
      <c r="AO173" s="22">
        <f>Constants!$H64*'Activity data'!AO6*Constants!$H82*FracLEACHMM*MMLeachEF*NtoN2O*kgtoGg</f>
        <v>2.7412664858936966E-2</v>
      </c>
      <c r="AP173" s="22">
        <f>Constants!$H64*'Activity data'!AP6*Constants!$H82*FracLEACHMM*MMLeachEF*NtoN2O*kgtoGg</f>
        <v>2.764897942057306E-2</v>
      </c>
      <c r="AQ173" s="22">
        <f>Constants!$H64*'Activity data'!AQ6*Constants!$H82*FracLEACHMM*MMLeachEF*NtoN2O*kgtoGg</f>
        <v>2.7881875213550528E-2</v>
      </c>
      <c r="AR173" s="22">
        <f>Constants!$H64*'Activity data'!AR6*Constants!$H82*FracLEACHMM*MMLeachEF*NtoN2O*kgtoGg</f>
        <v>2.8150808406204774E-2</v>
      </c>
      <c r="AS173" s="22">
        <f>Constants!$H64*'Activity data'!AS6*Constants!$H82*FracLEACHMM*MMLeachEF*NtoN2O*kgtoGg</f>
        <v>2.8428721413061738E-2</v>
      </c>
      <c r="AT173" s="22">
        <f>Constants!$H64*'Activity data'!AT6*Constants!$H82*FracLEACHMM*MMLeachEF*NtoN2O*kgtoGg</f>
        <v>2.8721273083641443E-2</v>
      </c>
      <c r="AU173" s="22">
        <f>Constants!$H64*'Activity data'!AU6*Constants!$H82*FracLEACHMM*MMLeachEF*NtoN2O*kgtoGg</f>
        <v>2.9023665633645297E-2</v>
      </c>
      <c r="AV173" s="22">
        <f>Constants!$H64*'Activity data'!AV6*Constants!$H82*FracLEACHMM*MMLeachEF*NtoN2O*kgtoGg</f>
        <v>2.9276809917935256E-2</v>
      </c>
      <c r="AW173" s="22">
        <f>Constants!$H64*'Activity data'!AW6*Constants!$H82*FracLEACHMM*MMLeachEF*NtoN2O*kgtoGg</f>
        <v>2.9597809422690306E-2</v>
      </c>
      <c r="AX173" s="22">
        <f>Constants!$H64*'Activity data'!AX6*Constants!$H82*FracLEACHMM*MMLeachEF*NtoN2O*kgtoGg</f>
        <v>2.992514384570772E-2</v>
      </c>
      <c r="AY173" s="22">
        <f>Constants!$H64*'Activity data'!AY6*Constants!$H82*FracLEACHMM*MMLeachEF*NtoN2O*kgtoGg</f>
        <v>3.0259942154464751E-2</v>
      </c>
      <c r="AZ173" s="22">
        <f>Constants!$H64*'Activity data'!AZ6*Constants!$H82*FracLEACHMM*MMLeachEF*NtoN2O*kgtoGg</f>
        <v>3.0579482382918407E-2</v>
      </c>
      <c r="BA173" s="22">
        <f>Constants!$H64*'Activity data'!BA6*Constants!$H82*FracLEACHMM*MMLeachEF*NtoN2O*kgtoGg</f>
        <v>3.0917710393678955E-2</v>
      </c>
      <c r="BB173" s="22">
        <f>Constants!$H64*'Activity data'!BB6*Constants!$H82*FracLEACHMM*MMLeachEF*NtoN2O*kgtoGg</f>
        <v>3.1271717911746648E-2</v>
      </c>
      <c r="BC173" s="22">
        <f>Constants!$H64*'Activity data'!BC6*Constants!$H82*FracLEACHMM*MMLeachEF*NtoN2O*kgtoGg</f>
        <v>3.1636421649863231E-2</v>
      </c>
      <c r="BD173" s="22">
        <f>Constants!$H64*'Activity data'!BD6*Constants!$H82*FracLEACHMM*MMLeachEF*NtoN2O*kgtoGg</f>
        <v>3.1994668544968088E-2</v>
      </c>
      <c r="BE173" s="22">
        <f>Constants!$H64*'Activity data'!BE6*Constants!$H82*FracLEACHMM*MMLeachEF*NtoN2O*kgtoGg</f>
        <v>3.2363848890743632E-2</v>
      </c>
      <c r="BF173" s="22">
        <f>Constants!$H64*'Activity data'!BF6*Constants!$H82*FracLEACHMM*MMLeachEF*NtoN2O*kgtoGg</f>
        <v>3.2754191150544273E-2</v>
      </c>
      <c r="BG173" s="22">
        <f>Constants!$H64*'Activity data'!BG6*Constants!$H82*FracLEACHMM*MMLeachEF*NtoN2O*kgtoGg</f>
        <v>3.3160373181285618E-2</v>
      </c>
      <c r="BH173" s="22">
        <f>Constants!$H64*'Activity data'!BH6*Constants!$H82*FracLEACHMM*MMLeachEF*NtoN2O*kgtoGg</f>
        <v>3.3581068838995129E-2</v>
      </c>
      <c r="BI173" s="22">
        <f>Constants!$H64*'Activity data'!BI6*Constants!$H82*FracLEACHMM*MMLeachEF*NtoN2O*kgtoGg</f>
        <v>3.4016935040621935E-2</v>
      </c>
      <c r="BJ173" s="22">
        <f>Constants!$H64*'Activity data'!BJ6*Constants!$H82*FracLEACHMM*MMLeachEF*NtoN2O*kgtoGg</f>
        <v>3.4468098521178124E-2</v>
      </c>
      <c r="BK173" s="22">
        <f>Constants!$H64*'Activity data'!BK6*Constants!$H82*FracLEACHMM*MMLeachEF*NtoN2O*kgtoGg</f>
        <v>3.4938671300068322E-2</v>
      </c>
      <c r="BL173" s="22">
        <f>Constants!$H64*'Activity data'!BL6*Constants!$H82*FracLEACHMM*MMLeachEF*NtoN2O*kgtoGg</f>
        <v>3.5377926857171421E-2</v>
      </c>
      <c r="BM173" s="22">
        <f>Constants!$H64*'Activity data'!BM6*Constants!$H82*FracLEACHMM*MMLeachEF*NtoN2O*kgtoGg</f>
        <v>3.5834442651843358E-2</v>
      </c>
      <c r="BN173" s="22">
        <f>Constants!$H64*'Activity data'!BN6*Constants!$H82*FracLEACHMM*MMLeachEF*NtoN2O*kgtoGg</f>
        <v>3.6312017655332138E-2</v>
      </c>
      <c r="BO173" s="22">
        <f>Constants!$H64*'Activity data'!BO6*Constants!$H82*FracLEACHMM*MMLeachEF*NtoN2O*kgtoGg</f>
        <v>3.6812592430629475E-2</v>
      </c>
      <c r="BP173" s="22">
        <f>Constants!$H64*'Activity data'!BP6*Constants!$H82*FracLEACHMM*MMLeachEF*NtoN2O*kgtoGg</f>
        <v>3.7348158809051513E-2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1.4499156197783868E-3</v>
      </c>
      <c r="AE174" s="22">
        <f>Constants!$H65*'Activity data'!AE7*Constants!$H83*FracLEACHMM*MMLeachEF*NtoN2O*kgtoGg</f>
        <v>1.460467269821479E-3</v>
      </c>
      <c r="AF174" s="22">
        <f>Constants!$H65*'Activity data'!AF7*Constants!$H83*FracLEACHMM*MMLeachEF*NtoN2O*kgtoGg</f>
        <v>1.4669945009282439E-3</v>
      </c>
      <c r="AG174" s="22">
        <f>Constants!$H65*'Activity data'!AG7*Constants!$H83*FracLEACHMM*MMLeachEF*NtoN2O*kgtoGg</f>
        <v>1.4711101890447066E-3</v>
      </c>
      <c r="AH174" s="22">
        <f>Constants!$H65*'Activity data'!AH7*Constants!$H83*FracLEACHMM*MMLeachEF*NtoN2O*kgtoGg</f>
        <v>1.4727600152857438E-3</v>
      </c>
      <c r="AI174" s="22">
        <f>Constants!$H65*'Activity data'!AI7*Constants!$H83*FracLEACHMM*MMLeachEF*NtoN2O*kgtoGg</f>
        <v>1.4774961343870126E-3</v>
      </c>
      <c r="AJ174" s="22">
        <f>Constants!$H65*'Activity data'!AJ7*Constants!$H83*FracLEACHMM*MMLeachEF*NtoN2O*kgtoGg</f>
        <v>1.4830137403028089E-3</v>
      </c>
      <c r="AK174" s="22">
        <f>Constants!$H65*'Activity data'!AK7*Constants!$H83*FracLEACHMM*MMLeachEF*NtoN2O*kgtoGg</f>
        <v>1.4885957331715672E-3</v>
      </c>
      <c r="AL174" s="22">
        <f>Constants!$H65*'Activity data'!AL7*Constants!$H83*FracLEACHMM*MMLeachEF*NtoN2O*kgtoGg</f>
        <v>1.4399378349326797E-3</v>
      </c>
      <c r="AM174" s="22">
        <f>Constants!$H65*'Activity data'!AM7*Constants!$H83*FracLEACHMM*MMLeachEF*NtoN2O*kgtoGg</f>
        <v>1.4510324746237109E-3</v>
      </c>
      <c r="AN174" s="22">
        <f>Constants!$H65*'Activity data'!AN7*Constants!$H83*FracLEACHMM*MMLeachEF*NtoN2O*kgtoGg</f>
        <v>1.4619537002660396E-3</v>
      </c>
      <c r="AO174" s="22">
        <f>Constants!$H65*'Activity data'!AO7*Constants!$H83*FracLEACHMM*MMLeachEF*NtoN2O*kgtoGg</f>
        <v>1.4738062364837968E-3</v>
      </c>
      <c r="AP174" s="22">
        <f>Constants!$H65*'Activity data'!AP7*Constants!$H83*FracLEACHMM*MMLeachEF*NtoN2O*kgtoGg</f>
        <v>1.4865113812226769E-3</v>
      </c>
      <c r="AQ174" s="22">
        <f>Constants!$H65*'Activity data'!AQ7*Constants!$H83*FracLEACHMM*MMLeachEF*NtoN2O*kgtoGg</f>
        <v>1.4990327203156591E-3</v>
      </c>
      <c r="AR174" s="22">
        <f>Constants!$H65*'Activity data'!AR7*Constants!$H83*FracLEACHMM*MMLeachEF*NtoN2O*kgtoGg</f>
        <v>1.5134915632837157E-3</v>
      </c>
      <c r="AS174" s="22">
        <f>Constants!$H65*'Activity data'!AS7*Constants!$H83*FracLEACHMM*MMLeachEF*NtoN2O*kgtoGg</f>
        <v>1.5284331942711979E-3</v>
      </c>
      <c r="AT174" s="22">
        <f>Constants!$H65*'Activity data'!AT7*Constants!$H83*FracLEACHMM*MMLeachEF*NtoN2O*kgtoGg</f>
        <v>1.5441618539550654E-3</v>
      </c>
      <c r="AU174" s="22">
        <f>Constants!$H65*'Activity data'!AU7*Constants!$H83*FracLEACHMM*MMLeachEF*NtoN2O*kgtoGg</f>
        <v>1.560419595708932E-3</v>
      </c>
      <c r="AV174" s="22">
        <f>Constants!$H65*'Activity data'!AV7*Constants!$H83*FracLEACHMM*MMLeachEF*NtoN2O*kgtoGg</f>
        <v>1.5740295685750013E-3</v>
      </c>
      <c r="AW174" s="22">
        <f>Constants!$H65*'Activity data'!AW7*Constants!$H83*FracLEACHMM*MMLeachEF*NtoN2O*kgtoGg</f>
        <v>1.5912876890259199E-3</v>
      </c>
      <c r="AX174" s="22">
        <f>Constants!$H65*'Activity data'!AX7*Constants!$H83*FracLEACHMM*MMLeachEF*NtoN2O*kgtoGg</f>
        <v>1.6088863981095288E-3</v>
      </c>
      <c r="AY174" s="22">
        <f>Constants!$H65*'Activity data'!AY7*Constants!$H83*FracLEACHMM*MMLeachEF*NtoN2O*kgtoGg</f>
        <v>1.6268863932923927E-3</v>
      </c>
      <c r="AZ174" s="22">
        <f>Constants!$H65*'Activity data'!AZ7*Constants!$H83*FracLEACHMM*MMLeachEF*NtoN2O*kgtoGg</f>
        <v>1.644066057652858E-3</v>
      </c>
      <c r="BA174" s="22">
        <f>Constants!$H65*'Activity data'!BA7*Constants!$H83*FracLEACHMM*MMLeachEF*NtoN2O*kgtoGg</f>
        <v>1.6622504462986737E-3</v>
      </c>
      <c r="BB174" s="22">
        <f>Constants!$H65*'Activity data'!BB7*Constants!$H83*FracLEACHMM*MMLeachEF*NtoN2O*kgtoGg</f>
        <v>1.6812831996108793E-3</v>
      </c>
      <c r="BC174" s="22">
        <f>Constants!$H65*'Activity data'!BC7*Constants!$H83*FracLEACHMM*MMLeachEF*NtoN2O*kgtoGg</f>
        <v>1.7008910212681721E-3</v>
      </c>
      <c r="BD174" s="22">
        <f>Constants!$H65*'Activity data'!BD7*Constants!$H83*FracLEACHMM*MMLeachEF*NtoN2O*kgtoGg</f>
        <v>1.7201516991673647E-3</v>
      </c>
      <c r="BE174" s="22">
        <f>Constants!$H65*'Activity data'!BE7*Constants!$H83*FracLEACHMM*MMLeachEF*NtoN2O*kgtoGg</f>
        <v>1.7400001998071652E-3</v>
      </c>
      <c r="BF174" s="22">
        <f>Constants!$H65*'Activity data'!BF7*Constants!$H83*FracLEACHMM*MMLeachEF*NtoN2O*kgtoGg</f>
        <v>1.7609864432029723E-3</v>
      </c>
      <c r="BG174" s="22">
        <f>Constants!$H65*'Activity data'!BG7*Constants!$H83*FracLEACHMM*MMLeachEF*NtoN2O*kgtoGg</f>
        <v>1.7828242912609692E-3</v>
      </c>
      <c r="BH174" s="22">
        <f>Constants!$H65*'Activity data'!BH7*Constants!$H83*FracLEACHMM*MMLeachEF*NtoN2O*kgtoGg</f>
        <v>1.8054424455770319E-3</v>
      </c>
      <c r="BI174" s="22">
        <f>Constants!$H65*'Activity data'!BI7*Constants!$H83*FracLEACHMM*MMLeachEF*NtoN2O*kgtoGg</f>
        <v>1.8288762244356622E-3</v>
      </c>
      <c r="BJ174" s="22">
        <f>Constants!$H65*'Activity data'!BJ7*Constants!$H83*FracLEACHMM*MMLeachEF*NtoN2O*kgtoGg</f>
        <v>1.8531324415797853E-3</v>
      </c>
      <c r="BK174" s="22">
        <f>Constants!$H65*'Activity data'!BK7*Constants!$H83*FracLEACHMM*MMLeachEF*NtoN2O*kgtoGg</f>
        <v>1.878432174379086E-3</v>
      </c>
      <c r="BL174" s="22">
        <f>Constants!$H65*'Activity data'!BL7*Constants!$H83*FracLEACHMM*MMLeachEF*NtoN2O*kgtoGg</f>
        <v>1.9020481775221605E-3</v>
      </c>
      <c r="BM174" s="22">
        <f>Constants!$H65*'Activity data'!BM7*Constants!$H83*FracLEACHMM*MMLeachEF*NtoN2O*kgtoGg</f>
        <v>1.9265921548663224E-3</v>
      </c>
      <c r="BN174" s="22">
        <f>Constants!$H65*'Activity data'!BN7*Constants!$H83*FracLEACHMM*MMLeachEF*NtoN2O*kgtoGg</f>
        <v>1.952268353154687E-3</v>
      </c>
      <c r="BO174" s="22">
        <f>Constants!$H65*'Activity data'!BO7*Constants!$H83*FracLEACHMM*MMLeachEF*NtoN2O*kgtoGg</f>
        <v>1.9791811042300053E-3</v>
      </c>
      <c r="BP174" s="22">
        <f>Constants!$H65*'Activity data'!BP7*Constants!$H83*FracLEACHMM*MMLeachEF*NtoN2O*kgtoGg</f>
        <v>2.0079751332903397E-3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3.0469267303530469E-2</v>
      </c>
      <c r="AE175" s="22">
        <f>Constants!$H66*'Activity data'!AE8*Constants!$H84*FracLEACHMM*MMLeachEF*NtoN2O*kgtoGg</f>
        <v>3.0363771196935434E-2</v>
      </c>
      <c r="AF175" s="22">
        <f>Constants!$H66*'Activity data'!AF8*Constants!$H84*FracLEACHMM*MMLeachEF*NtoN2O*kgtoGg</f>
        <v>2.9954091916960281E-2</v>
      </c>
      <c r="AG175" s="22">
        <f>Constants!$H66*'Activity data'!AG8*Constants!$H84*FracLEACHMM*MMLeachEF*NtoN2O*kgtoGg</f>
        <v>2.9361986552101604E-2</v>
      </c>
      <c r="AH175" s="22">
        <f>Constants!$H66*'Activity data'!AH8*Constants!$H84*FracLEACHMM*MMLeachEF*NtoN2O*kgtoGg</f>
        <v>2.8599456904802707E-2</v>
      </c>
      <c r="AI175" s="22">
        <f>Constants!$H66*'Activity data'!AI8*Constants!$H84*FracLEACHMM*MMLeachEF*NtoN2O*kgtoGg</f>
        <v>2.7998699520326489E-2</v>
      </c>
      <c r="AJ175" s="22">
        <f>Constants!$H66*'Activity data'!AJ8*Constants!$H84*FracLEACHMM*MMLeachEF*NtoN2O*kgtoGg</f>
        <v>2.7432099695230139E-2</v>
      </c>
      <c r="AK175" s="22">
        <f>Constants!$H66*'Activity data'!AK8*Constants!$H84*FracLEACHMM*MMLeachEF*NtoN2O*kgtoGg</f>
        <v>2.6857742858684423E-2</v>
      </c>
      <c r="AL175" s="22">
        <f>Constants!$H66*'Activity data'!AL8*Constants!$H84*FracLEACHMM*MMLeachEF*NtoN2O*kgtoGg</f>
        <v>2.3405088431511085E-2</v>
      </c>
      <c r="AM175" s="22">
        <f>Constants!$H66*'Activity data'!AM8*Constants!$H84*FracLEACHMM*MMLeachEF*NtoN2O*kgtoGg</f>
        <v>2.3532651942313493E-2</v>
      </c>
      <c r="AN175" s="22">
        <f>Constants!$H66*'Activity data'!AN8*Constants!$H84*FracLEACHMM*MMLeachEF*NtoN2O*kgtoGg</f>
        <v>2.3659944740761947E-2</v>
      </c>
      <c r="AO175" s="22">
        <f>Constants!$H66*'Activity data'!AO8*Constants!$H84*FracLEACHMM*MMLeachEF*NtoN2O*kgtoGg</f>
        <v>2.3843829978186563E-2</v>
      </c>
      <c r="AP175" s="22">
        <f>Constants!$H66*'Activity data'!AP8*Constants!$H84*FracLEACHMM*MMLeachEF*NtoN2O*kgtoGg</f>
        <v>2.4060924492627745E-2</v>
      </c>
      <c r="AQ175" s="22">
        <f>Constants!$H66*'Activity data'!AQ8*Constants!$H84*FracLEACHMM*MMLeachEF*NtoN2O*kgtoGg</f>
        <v>2.4259316599301618E-2</v>
      </c>
      <c r="AR175" s="22">
        <f>Constants!$H66*'Activity data'!AR8*Constants!$H84*FracLEACHMM*MMLeachEF*NtoN2O*kgtoGg</f>
        <v>2.4542796325986452E-2</v>
      </c>
      <c r="AS175" s="22">
        <f>Constants!$H66*'Activity data'!AS8*Constants!$H84*FracLEACHMM*MMLeachEF*NtoN2O*kgtoGg</f>
        <v>2.4838597085441356E-2</v>
      </c>
      <c r="AT175" s="22">
        <f>Constants!$H66*'Activity data'!AT8*Constants!$H84*FracLEACHMM*MMLeachEF*NtoN2O*kgtoGg</f>
        <v>2.5160679244565963E-2</v>
      </c>
      <c r="AU175" s="22">
        <f>Constants!$H66*'Activity data'!AU8*Constants!$H84*FracLEACHMM*MMLeachEF*NtoN2O*kgtoGg</f>
        <v>2.5494076664625932E-2</v>
      </c>
      <c r="AV175" s="22">
        <f>Constants!$H66*'Activity data'!AV8*Constants!$H84*FracLEACHMM*MMLeachEF*NtoN2O*kgtoGg</f>
        <v>2.5693343460092319E-2</v>
      </c>
      <c r="AW175" s="22">
        <f>Constants!$H66*'Activity data'!AW8*Constants!$H84*FracLEACHMM*MMLeachEF*NtoN2O*kgtoGg</f>
        <v>2.5828637779427399E-2</v>
      </c>
      <c r="AX175" s="22">
        <f>Constants!$H66*'Activity data'!AX8*Constants!$H84*FracLEACHMM*MMLeachEF*NtoN2O*kgtoGg</f>
        <v>2.5955811844988491E-2</v>
      </c>
      <c r="AY175" s="22">
        <f>Constants!$H66*'Activity data'!AY8*Constants!$H84*FracLEACHMM*MMLeachEF*NtoN2O*kgtoGg</f>
        <v>2.6077019845708344E-2</v>
      </c>
      <c r="AZ175" s="22">
        <f>Constants!$H66*'Activity data'!AZ8*Constants!$H84*FracLEACHMM*MMLeachEF*NtoN2O*kgtoGg</f>
        <v>2.6140282982499118E-2</v>
      </c>
      <c r="BA175" s="22">
        <f>Constants!$H66*'Activity data'!BA8*Constants!$H84*FracLEACHMM*MMLeachEF*NtoN2O*kgtoGg</f>
        <v>2.6222685807770596E-2</v>
      </c>
      <c r="BB175" s="22">
        <f>Constants!$H66*'Activity data'!BB8*Constants!$H84*FracLEACHMM*MMLeachEF*NtoN2O*kgtoGg</f>
        <v>2.63155815036007E-2</v>
      </c>
      <c r="BC175" s="22">
        <f>Constants!$H66*'Activity data'!BC8*Constants!$H84*FracLEACHMM*MMLeachEF*NtoN2O*kgtoGg</f>
        <v>2.640642391371345E-2</v>
      </c>
      <c r="BD175" s="22">
        <f>Constants!$H66*'Activity data'!BD8*Constants!$H84*FracLEACHMM*MMLeachEF*NtoN2O*kgtoGg</f>
        <v>2.6459209611374077E-2</v>
      </c>
      <c r="BE175" s="22">
        <f>Constants!$H66*'Activity data'!BE8*Constants!$H84*FracLEACHMM*MMLeachEF*NtoN2O*kgtoGg</f>
        <v>2.6509283550412353E-2</v>
      </c>
      <c r="BF175" s="22">
        <f>Constants!$H66*'Activity data'!BF8*Constants!$H84*FracLEACHMM*MMLeachEF*NtoN2O*kgtoGg</f>
        <v>2.6575187304510722E-2</v>
      </c>
      <c r="BG175" s="22">
        <f>Constants!$H66*'Activity data'!BG8*Constants!$H84*FracLEACHMM*MMLeachEF*NtoN2O*kgtoGg</f>
        <v>2.6780142998569168E-2</v>
      </c>
      <c r="BH175" s="22">
        <f>Constants!$H66*'Activity data'!BH8*Constants!$H84*FracLEACHMM*MMLeachEF*NtoN2O*kgtoGg</f>
        <v>2.6990259478737014E-2</v>
      </c>
      <c r="BI175" s="22">
        <f>Constants!$H66*'Activity data'!BI8*Constants!$H84*FracLEACHMM*MMLeachEF*NtoN2O*kgtoGg</f>
        <v>2.7205412093256349E-2</v>
      </c>
      <c r="BJ175" s="22">
        <f>Constants!$H66*'Activity data'!BJ8*Constants!$H84*FracLEACHMM*MMLeachEF*NtoN2O*kgtoGg</f>
        <v>2.7424430467013542E-2</v>
      </c>
      <c r="BK175" s="22">
        <f>Constants!$H66*'Activity data'!BK8*Constants!$H84*FracLEACHMM*MMLeachEF*NtoN2O*kgtoGg</f>
        <v>2.7653093006023196E-2</v>
      </c>
      <c r="BL175" s="22">
        <f>Constants!$H66*'Activity data'!BL8*Constants!$H84*FracLEACHMM*MMLeachEF*NtoN2O*kgtoGg</f>
        <v>2.7803206041100391E-2</v>
      </c>
      <c r="BM175" s="22">
        <f>Constants!$H66*'Activity data'!BM8*Constants!$H84*FracLEACHMM*MMLeachEF*NtoN2O*kgtoGg</f>
        <v>2.795948363738238E-2</v>
      </c>
      <c r="BN175" s="22">
        <f>Constants!$H66*'Activity data'!BN8*Constants!$H84*FracLEACHMM*MMLeachEF*NtoN2O*kgtoGg</f>
        <v>2.8126526910013962E-2</v>
      </c>
      <c r="BO175" s="22">
        <f>Constants!$H66*'Activity data'!BO8*Constants!$H84*FracLEACHMM*MMLeachEF*NtoN2O*kgtoGg</f>
        <v>2.8305505500370115E-2</v>
      </c>
      <c r="BP175" s="22">
        <f>Constants!$H66*'Activity data'!BP8*Constants!$H84*FracLEACHMM*MMLeachEF*NtoN2O*kgtoGg</f>
        <v>2.8512958962209348E-2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4.0446988666165896E-2</v>
      </c>
      <c r="AE176" s="22">
        <f>Constants!$H67*'Activity data'!AE9*Constants!$H85*FracLEACHMM*MMLeachEF*NtoN2O*kgtoGg</f>
        <v>4.030694592128245E-2</v>
      </c>
      <c r="AF176" s="22">
        <f>Constants!$H67*'Activity data'!AF9*Constants!$H85*FracLEACHMM*MMLeachEF*NtoN2O*kgtoGg</f>
        <v>3.9763109634415178E-2</v>
      </c>
      <c r="AG176" s="22">
        <f>Constants!$H67*'Activity data'!AG9*Constants!$H85*FracLEACHMM*MMLeachEF*NtoN2O*kgtoGg</f>
        <v>3.8977108489621007E-2</v>
      </c>
      <c r="AH176" s="22">
        <f>Constants!$H67*'Activity data'!AH9*Constants!$H85*FracLEACHMM*MMLeachEF*NtoN2O*kgtoGg</f>
        <v>3.7964874500051447E-2</v>
      </c>
      <c r="AI176" s="22">
        <f>Constants!$H67*'Activity data'!AI9*Constants!$H85*FracLEACHMM*MMLeachEF*NtoN2O*kgtoGg</f>
        <v>3.7167388072860276E-2</v>
      </c>
      <c r="AJ176" s="22">
        <f>Constants!$H67*'Activity data'!AJ9*Constants!$H85*FracLEACHMM*MMLeachEF*NtoN2O*kgtoGg</f>
        <v>3.6415244725413638E-2</v>
      </c>
      <c r="AK176" s="22">
        <f>Constants!$H67*'Activity data'!AK9*Constants!$H85*FracLEACHMM*MMLeachEF*NtoN2O*kgtoGg</f>
        <v>3.5652804190606055E-2</v>
      </c>
      <c r="AL176" s="22">
        <f>Constants!$H67*'Activity data'!AL9*Constants!$H85*FracLEACHMM*MMLeachEF*NtoN2O*kgtoGg</f>
        <v>3.1069514638779959E-2</v>
      </c>
      <c r="AM176" s="22">
        <f>Constants!$H67*'Activity data'!AM9*Constants!$H85*FracLEACHMM*MMLeachEF*NtoN2O*kgtoGg</f>
        <v>3.1238851164802801E-2</v>
      </c>
      <c r="AN176" s="22">
        <f>Constants!$H67*'Activity data'!AN9*Constants!$H85*FracLEACHMM*MMLeachEF*NtoN2O*kgtoGg</f>
        <v>3.1407828328737841E-2</v>
      </c>
      <c r="AO176" s="22">
        <f>Constants!$H67*'Activity data'!AO9*Constants!$H85*FracLEACHMM*MMLeachEF*NtoN2O*kgtoGg</f>
        <v>3.1651930165513112E-2</v>
      </c>
      <c r="AP176" s="22">
        <f>Constants!$H67*'Activity data'!AP9*Constants!$H85*FracLEACHMM*MMLeachEF*NtoN2O*kgtoGg</f>
        <v>3.1940116267187839E-2</v>
      </c>
      <c r="AQ176" s="22">
        <f>Constants!$H67*'Activity data'!AQ9*Constants!$H85*FracLEACHMM*MMLeachEF*NtoN2O*kgtoGg</f>
        <v>3.2203475514069539E-2</v>
      </c>
      <c r="AR176" s="22">
        <f>Constants!$H67*'Activity data'!AR9*Constants!$H85*FracLEACHMM*MMLeachEF*NtoN2O*kgtoGg</f>
        <v>3.2579785885372109E-2</v>
      </c>
      <c r="AS176" s="22">
        <f>Constants!$H67*'Activity data'!AS9*Constants!$H85*FracLEACHMM*MMLeachEF*NtoN2O*kgtoGg</f>
        <v>3.2972452037988445E-2</v>
      </c>
      <c r="AT176" s="22">
        <f>Constants!$H67*'Activity data'!AT9*Constants!$H85*FracLEACHMM*MMLeachEF*NtoN2O*kgtoGg</f>
        <v>3.3400005917440537E-2</v>
      </c>
      <c r="AU176" s="22">
        <f>Constants!$H67*'Activity data'!AU9*Constants!$H85*FracLEACHMM*MMLeachEF*NtoN2O*kgtoGg</f>
        <v>3.3842580447906258E-2</v>
      </c>
      <c r="AV176" s="22">
        <f>Constants!$H67*'Activity data'!AV9*Constants!$H85*FracLEACHMM*MMLeachEF*NtoN2O*kgtoGg</f>
        <v>3.4107100816495449E-2</v>
      </c>
      <c r="AW176" s="22">
        <f>Constants!$H67*'Activity data'!AW9*Constants!$H85*FracLEACHMM*MMLeachEF*NtoN2O*kgtoGg</f>
        <v>3.428669974633608E-2</v>
      </c>
      <c r="AX176" s="22">
        <f>Constants!$H67*'Activity data'!AX9*Constants!$H85*FracLEACHMM*MMLeachEF*NtoN2O*kgtoGg</f>
        <v>3.4455519296118425E-2</v>
      </c>
      <c r="AY176" s="22">
        <f>Constants!$H67*'Activity data'!AY9*Constants!$H85*FracLEACHMM*MMLeachEF*NtoN2O*kgtoGg</f>
        <v>3.4616419083518181E-2</v>
      </c>
      <c r="AZ176" s="22">
        <f>Constants!$H67*'Activity data'!AZ9*Constants!$H85*FracLEACHMM*MMLeachEF*NtoN2O*kgtoGg</f>
        <v>3.4700398896727082E-2</v>
      </c>
      <c r="BA176" s="22">
        <f>Constants!$H67*'Activity data'!BA9*Constants!$H85*FracLEACHMM*MMLeachEF*NtoN2O*kgtoGg</f>
        <v>3.4809786041045766E-2</v>
      </c>
      <c r="BB176" s="22">
        <f>Constants!$H67*'Activity data'!BB9*Constants!$H85*FracLEACHMM*MMLeachEF*NtoN2O*kgtoGg</f>
        <v>3.4933102139163417E-2</v>
      </c>
      <c r="BC176" s="22">
        <f>Constants!$H67*'Activity data'!BC9*Constants!$H85*FracLEACHMM*MMLeachEF*NtoN2O*kgtoGg</f>
        <v>3.5053692565432448E-2</v>
      </c>
      <c r="BD176" s="22">
        <f>Constants!$H67*'Activity data'!BD9*Constants!$H85*FracLEACHMM*MMLeachEF*NtoN2O*kgtoGg</f>
        <v>3.5123763909575591E-2</v>
      </c>
      <c r="BE176" s="22">
        <f>Constants!$H67*'Activity data'!BE9*Constants!$H85*FracLEACHMM*MMLeachEF*NtoN2O*kgtoGg</f>
        <v>3.519023547991483E-2</v>
      </c>
      <c r="BF176" s="22">
        <f>Constants!$H67*'Activity data'!BF9*Constants!$H85*FracLEACHMM*MMLeachEF*NtoN2O*kgtoGg</f>
        <v>3.5277720629082354E-2</v>
      </c>
      <c r="BG176" s="22">
        <f>Constants!$H67*'Activity data'!BG9*Constants!$H85*FracLEACHMM*MMLeachEF*NtoN2O*kgtoGg</f>
        <v>3.554979283062451E-2</v>
      </c>
      <c r="BH176" s="22">
        <f>Constants!$H67*'Activity data'!BH9*Constants!$H85*FracLEACHMM*MMLeachEF*NtoN2O*kgtoGg</f>
        <v>3.5828715812502014E-2</v>
      </c>
      <c r="BI176" s="22">
        <f>Constants!$H67*'Activity data'!BI9*Constants!$H85*FracLEACHMM*MMLeachEF*NtoN2O*kgtoGg</f>
        <v>3.6114324103448718E-2</v>
      </c>
      <c r="BJ176" s="22">
        <f>Constants!$H67*'Activity data'!BJ9*Constants!$H85*FracLEACHMM*MMLeachEF*NtoN2O*kgtoGg</f>
        <v>3.640506406751777E-2</v>
      </c>
      <c r="BK176" s="22">
        <f>Constants!$H67*'Activity data'!BK9*Constants!$H85*FracLEACHMM*MMLeachEF*NtoN2O*kgtoGg</f>
        <v>3.670860635593471E-2</v>
      </c>
      <c r="BL176" s="22">
        <f>Constants!$H67*'Activity data'!BL9*Constants!$H85*FracLEACHMM*MMLeachEF*NtoN2O*kgtoGg</f>
        <v>3.6907876662237965E-2</v>
      </c>
      <c r="BM176" s="22">
        <f>Constants!$H67*'Activity data'!BM9*Constants!$H85*FracLEACHMM*MMLeachEF*NtoN2O*kgtoGg</f>
        <v>3.7115330228568423E-2</v>
      </c>
      <c r="BN176" s="22">
        <f>Constants!$H67*'Activity data'!BN9*Constants!$H85*FracLEACHMM*MMLeachEF*NtoN2O*kgtoGg</f>
        <v>3.7337074889757113E-2</v>
      </c>
      <c r="BO176" s="22">
        <f>Constants!$H67*'Activity data'!BO9*Constants!$H85*FracLEACHMM*MMLeachEF*NtoN2O*kgtoGg</f>
        <v>3.7574663307736005E-2</v>
      </c>
      <c r="BP176" s="22">
        <f>Constants!$H67*'Activity data'!BP9*Constants!$H85*FracLEACHMM*MMLeachEF*NtoN2O*kgtoGg</f>
        <v>3.7850051217007984E-2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4.210707696132391E-2</v>
      </c>
      <c r="AE177" s="22">
        <f>Constants!$H68*'Activity data'!AE10*Constants!$H86*FracLEACHMM*MMLeachEF*NtoN2O*kgtoGg</f>
        <v>4.3749019141749342E-2</v>
      </c>
      <c r="AF177" s="22">
        <f>Constants!$H68*'Activity data'!AF10*Constants!$H86*FracLEACHMM*MMLeachEF*NtoN2O*kgtoGg</f>
        <v>4.4972804834155417E-2</v>
      </c>
      <c r="AG177" s="22">
        <f>Constants!$H68*'Activity data'!AG10*Constants!$H86*FracLEACHMM*MMLeachEF*NtoN2O*kgtoGg</f>
        <v>4.5915852945031387E-2</v>
      </c>
      <c r="AH177" s="22">
        <f>Constants!$H68*'Activity data'!AH10*Constants!$H86*FracLEACHMM*MMLeachEF*NtoN2O*kgtoGg</f>
        <v>4.6564595390251477E-2</v>
      </c>
      <c r="AI177" s="22">
        <f>Constants!$H68*'Activity data'!AI10*Constants!$H86*FracLEACHMM*MMLeachEF*NtoN2O*kgtoGg</f>
        <v>4.7448795335732735E-2</v>
      </c>
      <c r="AJ177" s="22">
        <f>Constants!$H68*'Activity data'!AJ10*Constants!$H86*FracLEACHMM*MMLeachEF*NtoN2O*kgtoGg</f>
        <v>4.8376207697108195E-2</v>
      </c>
      <c r="AK177" s="22">
        <f>Constants!$H68*'Activity data'!AK10*Constants!$H86*FracLEACHMM*MMLeachEF*NtoN2O*kgtoGg</f>
        <v>4.9277526760892434E-2</v>
      </c>
      <c r="AL177" s="22">
        <f>Constants!$H68*'Activity data'!AL10*Constants!$H86*FracLEACHMM*MMLeachEF*NtoN2O*kgtoGg</f>
        <v>4.4672510928846394E-2</v>
      </c>
      <c r="AM177" s="22">
        <f>Constants!$H68*'Activity data'!AM10*Constants!$H86*FracLEACHMM*MMLeachEF*NtoN2O*kgtoGg</f>
        <v>4.5992283282656359E-2</v>
      </c>
      <c r="AN177" s="22">
        <f>Constants!$H68*'Activity data'!AN10*Constants!$H86*FracLEACHMM*MMLeachEF*NtoN2O*kgtoGg</f>
        <v>4.7333908613400449E-2</v>
      </c>
      <c r="AO177" s="22">
        <f>Constants!$H68*'Activity data'!AO10*Constants!$H86*FracLEACHMM*MMLeachEF*NtoN2O*kgtoGg</f>
        <v>4.8814837574186191E-2</v>
      </c>
      <c r="AP177" s="22">
        <f>Constants!$H68*'Activity data'!AP10*Constants!$H86*FracLEACHMM*MMLeachEF*NtoN2O*kgtoGg</f>
        <v>5.0395164254851736E-2</v>
      </c>
      <c r="AQ177" s="22">
        <f>Constants!$H68*'Activity data'!AQ10*Constants!$H86*FracLEACHMM*MMLeachEF*NtoN2O*kgtoGg</f>
        <v>5.1969578094313545E-2</v>
      </c>
      <c r="AR177" s="22">
        <f>Constants!$H68*'Activity data'!AR10*Constants!$H86*FracLEACHMM*MMLeachEF*NtoN2O*kgtoGg</f>
        <v>5.3763928576926676E-2</v>
      </c>
      <c r="AS177" s="22">
        <f>Constants!$H68*'Activity data'!AS10*Constants!$H86*FracLEACHMM*MMLeachEF*NtoN2O*kgtoGg</f>
        <v>5.5628927491889052E-2</v>
      </c>
      <c r="AT177" s="22">
        <f>Constants!$H68*'Activity data'!AT10*Constants!$H86*FracLEACHMM*MMLeachEF*NtoN2O*kgtoGg</f>
        <v>5.7599724820105891E-2</v>
      </c>
      <c r="AU177" s="22">
        <f>Constants!$H68*'Activity data'!AU10*Constants!$H86*FracLEACHMM*MMLeachEF*NtoN2O*kgtoGg</f>
        <v>5.9646683540924977E-2</v>
      </c>
      <c r="AV177" s="22">
        <f>Constants!$H68*'Activity data'!AV10*Constants!$H86*FracLEACHMM*MMLeachEF*NtoN2O*kgtoGg</f>
        <v>6.1425316314643957E-2</v>
      </c>
      <c r="AW177" s="22">
        <f>Constants!$H68*'Activity data'!AW10*Constants!$H86*FracLEACHMM*MMLeachEF*NtoN2O*kgtoGg</f>
        <v>6.3789319559801286E-2</v>
      </c>
      <c r="AX177" s="22">
        <f>Constants!$H68*'Activity data'!AX10*Constants!$H86*FracLEACHMM*MMLeachEF*NtoN2O*kgtoGg</f>
        <v>6.6225907211145421E-2</v>
      </c>
      <c r="AY177" s="22">
        <f>Constants!$H68*'Activity data'!AY10*Constants!$H86*FracLEACHMM*MMLeachEF*NtoN2O*kgtoGg</f>
        <v>6.8743897145239749E-2</v>
      </c>
      <c r="AZ177" s="22">
        <f>Constants!$H68*'Activity data'!AZ10*Constants!$H86*FracLEACHMM*MMLeachEF*NtoN2O*kgtoGg</f>
        <v>7.120561353354414E-2</v>
      </c>
      <c r="BA177" s="22">
        <f>Constants!$H68*'Activity data'!BA10*Constants!$H86*FracLEACHMM*MMLeachEF*NtoN2O*kgtoGg</f>
        <v>7.3818034844817138E-2</v>
      </c>
      <c r="BB177" s="22">
        <f>Constants!$H68*'Activity data'!BB10*Constants!$H86*FracLEACHMM*MMLeachEF*NtoN2O*kgtoGg</f>
        <v>7.6567059144555763E-2</v>
      </c>
      <c r="BC177" s="22">
        <f>Constants!$H68*'Activity data'!BC10*Constants!$H86*FracLEACHMM*MMLeachEF*NtoN2O*kgtoGg</f>
        <v>7.9424293007081953E-2</v>
      </c>
      <c r="BD177" s="22">
        <f>Constants!$H68*'Activity data'!BD10*Constants!$H86*FracLEACHMM*MMLeachEF*NtoN2O*kgtoGg</f>
        <v>8.2283986166451495E-2</v>
      </c>
      <c r="BE177" s="22">
        <f>Constants!$H68*'Activity data'!BE10*Constants!$H86*FracLEACHMM*MMLeachEF*NtoN2O*kgtoGg</f>
        <v>8.5255029500143076E-2</v>
      </c>
      <c r="BF177" s="22">
        <f>Constants!$H68*'Activity data'!BF10*Constants!$H86*FracLEACHMM*MMLeachEF*NtoN2O*kgtoGg</f>
        <v>8.8405627862410352E-2</v>
      </c>
      <c r="BG177" s="22">
        <f>Constants!$H68*'Activity data'!BG10*Constants!$H86*FracLEACHMM*MMLeachEF*NtoN2O*kgtoGg</f>
        <v>9.1591401791729643E-2</v>
      </c>
      <c r="BH177" s="22">
        <f>Constants!$H68*'Activity data'!BH10*Constants!$H86*FracLEACHMM*MMLeachEF*NtoN2O*kgtoGg</f>
        <v>9.4913619349989556E-2</v>
      </c>
      <c r="BI177" s="22">
        <f>Constants!$H68*'Activity data'!BI10*Constants!$H86*FracLEACHMM*MMLeachEF*NtoN2O*kgtoGg</f>
        <v>9.8379187814981464E-2</v>
      </c>
      <c r="BJ177" s="22">
        <f>Constants!$H68*'Activity data'!BJ10*Constants!$H86*FracLEACHMM*MMLeachEF*NtoN2O*kgtoGg</f>
        <v>0.10199154228780523</v>
      </c>
      <c r="BK177" s="22">
        <f>Constants!$H68*'Activity data'!BK10*Constants!$H86*FracLEACHMM*MMLeachEF*NtoN2O*kgtoGg</f>
        <v>0.10578070572495621</v>
      </c>
      <c r="BL177" s="22">
        <f>Constants!$H68*'Activity data'!BL10*Constants!$H86*FracLEACHMM*MMLeachEF*NtoN2O*kgtoGg</f>
        <v>0.10940996735886416</v>
      </c>
      <c r="BM177" s="22">
        <f>Constants!$H68*'Activity data'!BM10*Constants!$H86*FracLEACHMM*MMLeachEF*NtoN2O*kgtoGg</f>
        <v>0.11320328602197002</v>
      </c>
      <c r="BN177" s="22">
        <f>Constants!$H68*'Activity data'!BN10*Constants!$H86*FracLEACHMM*MMLeachEF*NtoN2O*kgtoGg</f>
        <v>0.1171893466661674</v>
      </c>
      <c r="BO177" s="22">
        <f>Constants!$H68*'Activity data'!BO10*Constants!$H86*FracLEACHMM*MMLeachEF*NtoN2O*kgtoGg</f>
        <v>0.12138502281936195</v>
      </c>
      <c r="BP177" s="22">
        <f>Constants!$H68*'Activity data'!BP10*Constants!$H86*FracLEACHMM*MMLeachEF*NtoN2O*kgtoGg</f>
        <v>0.1258764752194339</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4.3943682145609403E-3</v>
      </c>
      <c r="AE178" s="22">
        <f>Constants!$H69*'Activity data'!AE11*Constants!$H87*FracLEACHMM*MMLeachEF*NtoN2O*kgtoGg</f>
        <v>4.3968391258869758E-3</v>
      </c>
      <c r="AF178" s="22">
        <f>Constants!$H69*'Activity data'!AF11*Constants!$H87*FracLEACHMM*MMLeachEF*NtoN2O*kgtoGg</f>
        <v>4.4022271937693E-3</v>
      </c>
      <c r="AG178" s="22">
        <f>Constants!$H69*'Activity data'!AG11*Constants!$H87*FracLEACHMM*MMLeachEF*NtoN2O*kgtoGg</f>
        <v>4.4104284057056896E-3</v>
      </c>
      <c r="AH178" s="22">
        <f>Constants!$H69*'Activity data'!AH11*Constants!$H87*FracLEACHMM*MMLeachEF*NtoN2O*kgtoGg</f>
        <v>4.4212942945924044E-3</v>
      </c>
      <c r="AI178" s="22">
        <f>Constants!$H69*'Activity data'!AI11*Constants!$H87*FracLEACHMM*MMLeachEF*NtoN2O*kgtoGg</f>
        <v>4.434990103229096E-3</v>
      </c>
      <c r="AJ178" s="22">
        <f>Constants!$H69*'Activity data'!AJ11*Constants!$H87*FracLEACHMM*MMLeachEF*NtoN2O*kgtoGg</f>
        <v>4.4502333672710335E-3</v>
      </c>
      <c r="AK178" s="22">
        <f>Constants!$H69*'Activity data'!AK11*Constants!$H87*FracLEACHMM*MMLeachEF*NtoN2O*kgtoGg</f>
        <v>4.4670111673248709E-3</v>
      </c>
      <c r="AL178" s="22">
        <f>Constants!$H69*'Activity data'!AL11*Constants!$H87*FracLEACHMM*MMLeachEF*NtoN2O*kgtoGg</f>
        <v>4.4825089240899786E-3</v>
      </c>
      <c r="AM178" s="22">
        <f>Constants!$H69*'Activity data'!AM11*Constants!$H87*FracLEACHMM*MMLeachEF*NtoN2O*kgtoGg</f>
        <v>4.4941334065243706E-3</v>
      </c>
      <c r="AN178" s="22">
        <f>Constants!$H69*'Activity data'!AN11*Constants!$H87*FracLEACHMM*MMLeachEF*NtoN2O*kgtoGg</f>
        <v>4.5042111063132925E-3</v>
      </c>
      <c r="AO178" s="22">
        <f>Constants!$H69*'Activity data'!AO11*Constants!$H87*FracLEACHMM*MMLeachEF*NtoN2O*kgtoGg</f>
        <v>4.5126795339751804E-3</v>
      </c>
      <c r="AP178" s="22">
        <f>Constants!$H69*'Activity data'!AP11*Constants!$H87*FracLEACHMM*MMLeachEF*NtoN2O*kgtoGg</f>
        <v>4.5211826326972343E-3</v>
      </c>
      <c r="AQ178" s="22">
        <f>Constants!$H69*'Activity data'!AQ11*Constants!$H87*FracLEACHMM*MMLeachEF*NtoN2O*kgtoGg</f>
        <v>4.5295998982302129E-3</v>
      </c>
      <c r="AR178" s="22">
        <f>Constants!$H69*'Activity data'!AR11*Constants!$H87*FracLEACHMM*MMLeachEF*NtoN2O*kgtoGg</f>
        <v>4.5379749107434322E-3</v>
      </c>
      <c r="AS178" s="22">
        <f>Constants!$H69*'Activity data'!AS11*Constants!$H87*FracLEACHMM*MMLeachEF*NtoN2O*kgtoGg</f>
        <v>4.5461768598692E-3</v>
      </c>
      <c r="AT178" s="22">
        <f>Constants!$H69*'Activity data'!AT11*Constants!$H87*FracLEACHMM*MMLeachEF*NtoN2O*kgtoGg</f>
        <v>4.5541675773586457E-3</v>
      </c>
      <c r="AU178" s="22">
        <f>Constants!$H69*'Activity data'!AU11*Constants!$H87*FracLEACHMM*MMLeachEF*NtoN2O*kgtoGg</f>
        <v>4.562098855677872E-3</v>
      </c>
      <c r="AV178" s="22">
        <f>Constants!$H69*'Activity data'!AV11*Constants!$H87*FracLEACHMM*MMLeachEF*NtoN2O*kgtoGg</f>
        <v>4.569768561914404E-3</v>
      </c>
      <c r="AW178" s="22">
        <f>Constants!$H69*'Activity data'!AW11*Constants!$H87*FracLEACHMM*MMLeachEF*NtoN2O*kgtoGg</f>
        <v>4.5774521685435889E-3</v>
      </c>
      <c r="AX178" s="22">
        <f>Constants!$H69*'Activity data'!AX11*Constants!$H87*FracLEACHMM*MMLeachEF*NtoN2O*kgtoGg</f>
        <v>4.5849466367698819E-3</v>
      </c>
      <c r="AY178" s="22">
        <f>Constants!$H69*'Activity data'!AY11*Constants!$H87*FracLEACHMM*MMLeachEF*NtoN2O*kgtoGg</f>
        <v>4.5922201369307421E-3</v>
      </c>
      <c r="AZ178" s="22">
        <f>Constants!$H69*'Activity data'!AZ11*Constants!$H87*FracLEACHMM*MMLeachEF*NtoN2O*kgtoGg</f>
        <v>4.599239889091937E-3</v>
      </c>
      <c r="BA178" s="22">
        <f>Constants!$H69*'Activity data'!BA11*Constants!$H87*FracLEACHMM*MMLeachEF*NtoN2O*kgtoGg</f>
        <v>4.6060673446080124E-3</v>
      </c>
      <c r="BB178" s="22">
        <f>Constants!$H69*'Activity data'!BB11*Constants!$H87*FracLEACHMM*MMLeachEF*NtoN2O*kgtoGg</f>
        <v>4.6126665382537207E-3</v>
      </c>
      <c r="BC178" s="22">
        <f>Constants!$H69*'Activity data'!BC11*Constants!$H87*FracLEACHMM*MMLeachEF*NtoN2O*kgtoGg</f>
        <v>4.618997320268904E-3</v>
      </c>
      <c r="BD178" s="22">
        <f>Constants!$H69*'Activity data'!BD11*Constants!$H87*FracLEACHMM*MMLeachEF*NtoN2O*kgtoGg</f>
        <v>4.6249886284148931E-3</v>
      </c>
      <c r="BE178" s="22">
        <f>Constants!$H69*'Activity data'!BE11*Constants!$H87*FracLEACHMM*MMLeachEF*NtoN2O*kgtoGg</f>
        <v>4.6307283241441982E-3</v>
      </c>
      <c r="BF178" s="22">
        <f>Constants!$H69*'Activity data'!BF11*Constants!$H87*FracLEACHMM*MMLeachEF*NtoN2O*kgtoGg</f>
        <v>4.6362223462934702E-3</v>
      </c>
      <c r="BG178" s="22">
        <f>Constants!$H69*'Activity data'!BG11*Constants!$H87*FracLEACHMM*MMLeachEF*NtoN2O*kgtoGg</f>
        <v>4.6414360124085686E-3</v>
      </c>
      <c r="BH178" s="22">
        <f>Constants!$H69*'Activity data'!BH11*Constants!$H87*FracLEACHMM*MMLeachEF*NtoN2O*kgtoGg</f>
        <v>4.6463465090570604E-3</v>
      </c>
      <c r="BI178" s="22">
        <f>Constants!$H69*'Activity data'!BI11*Constants!$H87*FracLEACHMM*MMLeachEF*NtoN2O*kgtoGg</f>
        <v>4.6509374085219437E-3</v>
      </c>
      <c r="BJ178" s="22">
        <f>Constants!$H69*'Activity data'!BJ11*Constants!$H87*FracLEACHMM*MMLeachEF*NtoN2O*kgtoGg</f>
        <v>4.6551944911969664E-3</v>
      </c>
      <c r="BK178" s="22">
        <f>Constants!$H69*'Activity data'!BK11*Constants!$H87*FracLEACHMM*MMLeachEF*NtoN2O*kgtoGg</f>
        <v>4.6591125717870803E-3</v>
      </c>
      <c r="BL178" s="22">
        <f>Constants!$H69*'Activity data'!BL11*Constants!$H87*FracLEACHMM*MMLeachEF*NtoN2O*kgtoGg</f>
        <v>4.6625400923678293E-3</v>
      </c>
      <c r="BM178" s="22">
        <f>Constants!$H69*'Activity data'!BM11*Constants!$H87*FracLEACHMM*MMLeachEF*NtoN2O*kgtoGg</f>
        <v>4.665593075736542E-3</v>
      </c>
      <c r="BN178" s="22">
        <f>Constants!$H69*'Activity data'!BN11*Constants!$H87*FracLEACHMM*MMLeachEF*NtoN2O*kgtoGg</f>
        <v>4.6682680732621808E-3</v>
      </c>
      <c r="BO178" s="22">
        <f>Constants!$H69*'Activity data'!BO11*Constants!$H87*FracLEACHMM*MMLeachEF*NtoN2O*kgtoGg</f>
        <v>4.6705487403063961E-3</v>
      </c>
      <c r="BP178" s="22">
        <f>Constants!$H69*'Activity data'!BP11*Constants!$H87*FracLEACHMM*MMLeachEF*NtoN2O*kgtoGg</f>
        <v>4.6724551238217669E-3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3.655323469906708E-3</v>
      </c>
      <c r="AE179" s="22">
        <f>Constants!$H70*'Activity data'!AE12*Constants!$H88*FracLEACHMM*MMLeachEF*NtoN2O*kgtoGg</f>
        <v>3.6573788234231007E-3</v>
      </c>
      <c r="AF179" s="22">
        <f>Constants!$H70*'Activity data'!AF12*Constants!$H88*FracLEACHMM*MMLeachEF*NtoN2O*kgtoGg</f>
        <v>3.6618607261736363E-3</v>
      </c>
      <c r="AG179" s="22">
        <f>Constants!$H70*'Activity data'!AG12*Constants!$H88*FracLEACHMM*MMLeachEF*NtoN2O*kgtoGg</f>
        <v>3.6686826584763138E-3</v>
      </c>
      <c r="AH179" s="22">
        <f>Constants!$H70*'Activity data'!AH12*Constants!$H88*FracLEACHMM*MMLeachEF*NtoN2O*kgtoGg</f>
        <v>3.6777211224214581E-3</v>
      </c>
      <c r="AI179" s="22">
        <f>Constants!$H70*'Activity data'!AI12*Constants!$H88*FracLEACHMM*MMLeachEF*NtoN2O*kgtoGg</f>
        <v>3.6891135702785062E-3</v>
      </c>
      <c r="AJ179" s="22">
        <f>Constants!$H70*'Activity data'!AJ12*Constants!$H88*FracLEACHMM*MMLeachEF*NtoN2O*kgtoGg</f>
        <v>3.7017932225265476E-3</v>
      </c>
      <c r="AK179" s="22">
        <f>Constants!$H70*'Activity data'!AK12*Constants!$H88*FracLEACHMM*MMLeachEF*NtoN2O*kgtoGg</f>
        <v>3.7157493325555113E-3</v>
      </c>
      <c r="AL179" s="22">
        <f>Constants!$H70*'Activity data'!AL12*Constants!$H88*FracLEACHMM*MMLeachEF*NtoN2O*kgtoGg</f>
        <v>3.7286406769464278E-3</v>
      </c>
      <c r="AM179" s="22">
        <f>Constants!$H70*'Activity data'!AM12*Constants!$H88*FracLEACHMM*MMLeachEF*NtoN2O*kgtoGg</f>
        <v>3.7383101541939548E-3</v>
      </c>
      <c r="AN179" s="22">
        <f>Constants!$H70*'Activity data'!AN12*Constants!$H88*FracLEACHMM*MMLeachEF*NtoN2O*kgtoGg</f>
        <v>3.7466929866655395E-3</v>
      </c>
      <c r="AO179" s="22">
        <f>Constants!$H70*'Activity data'!AO12*Constants!$H88*FracLEACHMM*MMLeachEF*NtoN2O*kgtoGg</f>
        <v>3.7537371943591811E-3</v>
      </c>
      <c r="AP179" s="22">
        <f>Constants!$H70*'Activity data'!AP12*Constants!$H88*FracLEACHMM*MMLeachEF*NtoN2O*kgtoGg</f>
        <v>3.7608102421348927E-3</v>
      </c>
      <c r="AQ179" s="22">
        <f>Constants!$H70*'Activity data'!AQ12*Constants!$H88*FracLEACHMM*MMLeachEF*NtoN2O*kgtoGg</f>
        <v>3.7678118921452819E-3</v>
      </c>
      <c r="AR179" s="22">
        <f>Constants!$H70*'Activity data'!AR12*Constants!$H88*FracLEACHMM*MMLeachEF*NtoN2O*kgtoGg</f>
        <v>3.7747783952477979E-3</v>
      </c>
      <c r="AS179" s="22">
        <f>Constants!$H70*'Activity data'!AS12*Constants!$H88*FracLEACHMM*MMLeachEF*NtoN2O*kgtoGg</f>
        <v>3.7816009407593567E-3</v>
      </c>
      <c r="AT179" s="22">
        <f>Constants!$H70*'Activity data'!AT12*Constants!$H88*FracLEACHMM*MMLeachEF*NtoN2O*kgtoGg</f>
        <v>3.7882477795663071E-3</v>
      </c>
      <c r="AU179" s="22">
        <f>Constants!$H70*'Activity data'!AU12*Constants!$H88*FracLEACHMM*MMLeachEF*NtoN2O*kgtoGg</f>
        <v>3.7948451756813074E-3</v>
      </c>
      <c r="AV179" s="22">
        <f>Constants!$H70*'Activity data'!AV12*Constants!$H88*FracLEACHMM*MMLeachEF*NtoN2O*kgtoGg</f>
        <v>3.8012249909004322E-3</v>
      </c>
      <c r="AW179" s="22">
        <f>Constants!$H70*'Activity data'!AW12*Constants!$H88*FracLEACHMM*MMLeachEF*NtoN2O*kgtoGg</f>
        <v>3.8076163687444918E-3</v>
      </c>
      <c r="AX179" s="22">
        <f>Constants!$H70*'Activity data'!AX12*Constants!$H88*FracLEACHMM*MMLeachEF*NtoN2O*kgtoGg</f>
        <v>3.8138504174778836E-3</v>
      </c>
      <c r="AY179" s="22">
        <f>Constants!$H70*'Activity data'!AY12*Constants!$H88*FracLEACHMM*MMLeachEF*NtoN2O*kgtoGg</f>
        <v>3.8199006605499747E-3</v>
      </c>
      <c r="AZ179" s="22">
        <f>Constants!$H70*'Activity data'!AZ12*Constants!$H88*FracLEACHMM*MMLeachEF*NtoN2O*kgtoGg</f>
        <v>3.8257398309551128E-3</v>
      </c>
      <c r="BA179" s="22">
        <f>Constants!$H70*'Activity data'!BA12*Constants!$H88*FracLEACHMM*MMLeachEF*NtoN2O*kgtoGg</f>
        <v>3.8314190451604582E-3</v>
      </c>
      <c r="BB179" s="22">
        <f>Constants!$H70*'Activity data'!BB12*Constants!$H88*FracLEACHMM*MMLeachEF*NtoN2O*kgtoGg</f>
        <v>3.8369083865715148E-3</v>
      </c>
      <c r="BC179" s="22">
        <f>Constants!$H70*'Activity data'!BC12*Constants!$H88*FracLEACHMM*MMLeachEF*NtoN2O*kgtoGg</f>
        <v>3.8421744578138561E-3</v>
      </c>
      <c r="BD179" s="22">
        <f>Constants!$H70*'Activity data'!BD12*Constants!$H88*FracLEACHMM*MMLeachEF*NtoN2O*kgtoGg</f>
        <v>3.8471581478944708E-3</v>
      </c>
      <c r="BE179" s="22">
        <f>Constants!$H70*'Activity data'!BE12*Constants!$H88*FracLEACHMM*MMLeachEF*NtoN2O*kgtoGg</f>
        <v>3.8519325417288182E-3</v>
      </c>
      <c r="BF179" s="22">
        <f>Constants!$H70*'Activity data'!BF12*Constants!$H88*FracLEACHMM*MMLeachEF*NtoN2O*kgtoGg</f>
        <v>3.8565025793601388E-3</v>
      </c>
      <c r="BG179" s="22">
        <f>Constants!$H70*'Activity data'!BG12*Constants!$H88*FracLEACHMM*MMLeachEF*NtoN2O*kgtoGg</f>
        <v>3.8608394112286254E-3</v>
      </c>
      <c r="BH179" s="22">
        <f>Constants!$H70*'Activity data'!BH12*Constants!$H88*FracLEACHMM*MMLeachEF*NtoN2O*kgtoGg</f>
        <v>3.8649240606643863E-3</v>
      </c>
      <c r="BI179" s="22">
        <f>Constants!$H70*'Activity data'!BI12*Constants!$H88*FracLEACHMM*MMLeachEF*NtoN2O*kgtoGg</f>
        <v>3.8687428627634853E-3</v>
      </c>
      <c r="BJ179" s="22">
        <f>Constants!$H70*'Activity data'!BJ12*Constants!$H88*FracLEACHMM*MMLeachEF*NtoN2O*kgtoGg</f>
        <v>3.8722839893727155E-3</v>
      </c>
      <c r="BK179" s="22">
        <f>Constants!$H70*'Activity data'!BK12*Constants!$H88*FracLEACHMM*MMLeachEF*NtoN2O*kgtoGg</f>
        <v>3.8755431272598346E-3</v>
      </c>
      <c r="BL179" s="22">
        <f>Constants!$H70*'Activity data'!BL12*Constants!$H88*FracLEACHMM*MMLeachEF*NtoN2O*kgtoGg</f>
        <v>3.8783942075086147E-3</v>
      </c>
      <c r="BM179" s="22">
        <f>Constants!$H70*'Activity data'!BM12*Constants!$H88*FracLEACHMM*MMLeachEF*NtoN2O*kgtoGg</f>
        <v>3.8809337402050132E-3</v>
      </c>
      <c r="BN179" s="22">
        <f>Constants!$H70*'Activity data'!BN12*Constants!$H88*FracLEACHMM*MMLeachEF*NtoN2O*kgtoGg</f>
        <v>3.88315885670868E-3</v>
      </c>
      <c r="BO179" s="22">
        <f>Constants!$H70*'Activity data'!BO12*Constants!$H88*FracLEACHMM*MMLeachEF*NtoN2O*kgtoGg</f>
        <v>3.8850559612221653E-3</v>
      </c>
      <c r="BP179" s="22">
        <f>Constants!$H70*'Activity data'!BP12*Constants!$H88*FracLEACHMM*MMLeachEF*NtoN2O*kgtoGg</f>
        <v>3.8866417292020292E-3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5.431918433213232E-4</v>
      </c>
      <c r="AE180" s="22">
        <f>Constants!$H71*'Activity data'!AE13*Constants!$H89*FracLEACHMM*MMLeachEF*NtoN2O*kgtoGg</f>
        <v>5.4462265187986479E-4</v>
      </c>
      <c r="AF180" s="22">
        <f>Constants!$H71*'Activity data'!AF13*Constants!$H89*FracLEACHMM*MMLeachEF*NtoN2O*kgtoGg</f>
        <v>5.4651354275344222E-4</v>
      </c>
      <c r="AG180" s="22">
        <f>Constants!$H71*'Activity data'!AG13*Constants!$H89*FracLEACHMM*MMLeachEF*NtoN2O*kgtoGg</f>
        <v>5.4885277902401376E-4</v>
      </c>
      <c r="AH180" s="22">
        <f>Constants!$H71*'Activity data'!AH13*Constants!$H89*FracLEACHMM*MMLeachEF*NtoN2O*kgtoGg</f>
        <v>5.516182921402067E-4</v>
      </c>
      <c r="AI180" s="22">
        <f>Constants!$H71*'Activity data'!AI13*Constants!$H89*FracLEACHMM*MMLeachEF*NtoN2O*kgtoGg</f>
        <v>5.5484743331495902E-4</v>
      </c>
      <c r="AJ180" s="22">
        <f>Constants!$H71*'Activity data'!AJ13*Constants!$H89*FracLEACHMM*MMLeachEF*NtoN2O*kgtoGg</f>
        <v>5.5829704329854847E-4</v>
      </c>
      <c r="AK180" s="22">
        <f>Constants!$H71*'Activity data'!AK13*Constants!$H89*FracLEACHMM*MMLeachEF*NtoN2O*kgtoGg</f>
        <v>5.6196966424501994E-4</v>
      </c>
      <c r="AL180" s="22">
        <f>Constants!$H71*'Activity data'!AL13*Constants!$H89*FracLEACHMM*MMLeachEF*NtoN2O*kgtoGg</f>
        <v>5.6533010482673167E-4</v>
      </c>
      <c r="AM180" s="22">
        <f>Constants!$H71*'Activity data'!AM13*Constants!$H89*FracLEACHMM*MMLeachEF*NtoN2O*kgtoGg</f>
        <v>5.678903566618545E-4</v>
      </c>
      <c r="AN180" s="22">
        <f>Constants!$H71*'Activity data'!AN13*Constants!$H89*FracLEACHMM*MMLeachEF*NtoN2O*kgtoGg</f>
        <v>5.7010450825338132E-4</v>
      </c>
      <c r="AO180" s="22">
        <f>Constants!$H71*'Activity data'!AO13*Constants!$H89*FracLEACHMM*MMLeachEF*NtoN2O*kgtoGg</f>
        <v>5.7196703113375328E-4</v>
      </c>
      <c r="AP180" s="22">
        <f>Constants!$H71*'Activity data'!AP13*Constants!$H89*FracLEACHMM*MMLeachEF*NtoN2O*kgtoGg</f>
        <v>5.7379564071844216E-4</v>
      </c>
      <c r="AQ180" s="22">
        <f>Constants!$H71*'Activity data'!AQ13*Constants!$H89*FracLEACHMM*MMLeachEF*NtoN2O*kgtoGg</f>
        <v>5.7557062907689037E-4</v>
      </c>
      <c r="AR180" s="22">
        <f>Constants!$H71*'Activity data'!AR13*Constants!$H89*FracLEACHMM*MMLeachEF*NtoN2O*kgtoGg</f>
        <v>5.7730313385641189E-4</v>
      </c>
      <c r="AS180" s="22">
        <f>Constants!$H71*'Activity data'!AS13*Constants!$H89*FracLEACHMM*MMLeachEF*NtoN2O*kgtoGg</f>
        <v>5.7897105336413674E-4</v>
      </c>
      <c r="AT180" s="22">
        <f>Constants!$H71*'Activity data'!AT13*Constants!$H89*FracLEACHMM*MMLeachEF*NtoN2O*kgtoGg</f>
        <v>5.8056965644473404E-4</v>
      </c>
      <c r="AU180" s="22">
        <f>Constants!$H71*'Activity data'!AU13*Constants!$H89*FracLEACHMM*MMLeachEF*NtoN2O*kgtoGg</f>
        <v>5.8212967433318133E-4</v>
      </c>
      <c r="AV180" s="22">
        <f>Constants!$H71*'Activity data'!AV13*Constants!$H89*FracLEACHMM*MMLeachEF*NtoN2O*kgtoGg</f>
        <v>5.8361513492757801E-4</v>
      </c>
      <c r="AW180" s="22">
        <f>Constants!$H71*'Activity data'!AW13*Constants!$H89*FracLEACHMM*MMLeachEF*NtoN2O*kgtoGg</f>
        <v>5.8507942810706571E-4</v>
      </c>
      <c r="AX180" s="22">
        <f>Constants!$H71*'Activity data'!AX13*Constants!$H89*FracLEACHMM*MMLeachEF*NtoN2O*kgtoGg</f>
        <v>5.8648615164408834E-4</v>
      </c>
      <c r="AY180" s="22">
        <f>Constants!$H71*'Activity data'!AY13*Constants!$H89*FracLEACHMM*MMLeachEF*NtoN2O*kgtoGg</f>
        <v>5.8783092927116904E-4</v>
      </c>
      <c r="AZ180" s="22">
        <f>Constants!$H71*'Activity data'!AZ13*Constants!$H89*FracLEACHMM*MMLeachEF*NtoN2O*kgtoGg</f>
        <v>5.8910912943200731E-4</v>
      </c>
      <c r="BA180" s="22">
        <f>Constants!$H71*'Activity data'!BA13*Constants!$H89*FracLEACHMM*MMLeachEF*NtoN2O*kgtoGg</f>
        <v>5.9033351913486646E-4</v>
      </c>
      <c r="BB180" s="22">
        <f>Constants!$H71*'Activity data'!BB13*Constants!$H89*FracLEACHMM*MMLeachEF*NtoN2O*kgtoGg</f>
        <v>5.9149865615602175E-4</v>
      </c>
      <c r="BC180" s="22">
        <f>Constants!$H71*'Activity data'!BC13*Constants!$H89*FracLEACHMM*MMLeachEF*NtoN2O*kgtoGg</f>
        <v>5.9259828612525647E-4</v>
      </c>
      <c r="BD180" s="22">
        <f>Constants!$H71*'Activity data'!BD13*Constants!$H89*FracLEACHMM*MMLeachEF*NtoN2O*kgtoGg</f>
        <v>5.9362043072002594E-4</v>
      </c>
      <c r="BE180" s="22">
        <f>Constants!$H71*'Activity data'!BE13*Constants!$H89*FracLEACHMM*MMLeachEF*NtoN2O*kgtoGg</f>
        <v>5.9458236778444956E-4</v>
      </c>
      <c r="BF180" s="22">
        <f>Constants!$H71*'Activity data'!BF13*Constants!$H89*FracLEACHMM*MMLeachEF*NtoN2O*kgtoGg</f>
        <v>5.9548614571992495E-4</v>
      </c>
      <c r="BG180" s="22">
        <f>Constants!$H71*'Activity data'!BG13*Constants!$H89*FracLEACHMM*MMLeachEF*NtoN2O*kgtoGg</f>
        <v>5.9632629817413696E-4</v>
      </c>
      <c r="BH180" s="22">
        <f>Constants!$H71*'Activity data'!BH13*Constants!$H89*FracLEACHMM*MMLeachEF*NtoN2O*kgtoGg</f>
        <v>5.9709951987529496E-4</v>
      </c>
      <c r="BI180" s="22">
        <f>Constants!$H71*'Activity data'!BI13*Constants!$H89*FracLEACHMM*MMLeachEF*NtoN2O*kgtoGg</f>
        <v>5.9780364956868557E-4</v>
      </c>
      <c r="BJ180" s="22">
        <f>Constants!$H71*'Activity data'!BJ13*Constants!$H89*FracLEACHMM*MMLeachEF*NtoN2O*kgtoGg</f>
        <v>5.9843690166538433E-4</v>
      </c>
      <c r="BK180" s="22">
        <f>Constants!$H71*'Activity data'!BK13*Constants!$H89*FracLEACHMM*MMLeachEF*NtoN2O*kgtoGg</f>
        <v>5.9899910891776697E-4</v>
      </c>
      <c r="BL180" s="22">
        <f>Constants!$H71*'Activity data'!BL13*Constants!$H89*FracLEACHMM*MMLeachEF*NtoN2O*kgtoGg</f>
        <v>5.9946346533582841E-4</v>
      </c>
      <c r="BM180" s="22">
        <f>Constants!$H71*'Activity data'!BM13*Constants!$H89*FracLEACHMM*MMLeachEF*NtoN2O*kgtoGg</f>
        <v>5.9985186306900178E-4</v>
      </c>
      <c r="BN180" s="22">
        <f>Constants!$H71*'Activity data'!BN13*Constants!$H89*FracLEACHMM*MMLeachEF*NtoN2O*kgtoGg</f>
        <v>6.0016437574496654E-4</v>
      </c>
      <c r="BO180" s="22">
        <f>Constants!$H71*'Activity data'!BO13*Constants!$H89*FracLEACHMM*MMLeachEF*NtoN2O*kgtoGg</f>
        <v>6.0039871578875361E-4</v>
      </c>
      <c r="BP180" s="22">
        <f>Constants!$H71*'Activity data'!BP13*Constants!$H89*FracLEACHMM*MMLeachEF*NtoN2O*kgtoGg</f>
        <v>6.0055915615472161E-4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6.6987873834667422E-3</v>
      </c>
      <c r="AE181" s="22">
        <f>Constants!$H72*'Activity data'!AE14*Constants!$H90*FracLEACHMM*MMLeachEF*NtoN2O*kgtoGg</f>
        <v>6.7164324980574005E-3</v>
      </c>
      <c r="AF181" s="22">
        <f>Constants!$H72*'Activity data'!AF14*Constants!$H90*FracLEACHMM*MMLeachEF*NtoN2O*kgtoGg</f>
        <v>6.7397514710559343E-3</v>
      </c>
      <c r="AG181" s="22">
        <f>Constants!$H72*'Activity data'!AG14*Constants!$H90*FracLEACHMM*MMLeachEF*NtoN2O*kgtoGg</f>
        <v>6.7685995596436363E-3</v>
      </c>
      <c r="AH181" s="22">
        <f>Constants!$H72*'Activity data'!AH14*Constants!$H90*FracLEACHMM*MMLeachEF*NtoN2O*kgtoGg</f>
        <v>6.8027046085307689E-3</v>
      </c>
      <c r="AI181" s="22">
        <f>Constants!$H72*'Activity data'!AI14*Constants!$H90*FracLEACHMM*MMLeachEF*NtoN2O*kgtoGg</f>
        <v>6.8425272428851453E-3</v>
      </c>
      <c r="AJ181" s="22">
        <f>Constants!$H72*'Activity data'!AJ14*Constants!$H90*FracLEACHMM*MMLeachEF*NtoN2O*kgtoGg</f>
        <v>6.8850687576742023E-3</v>
      </c>
      <c r="AK181" s="22">
        <f>Constants!$H72*'Activity data'!AK14*Constants!$H90*FracLEACHMM*MMLeachEF*NtoN2O*kgtoGg</f>
        <v>6.9303605034229067E-3</v>
      </c>
      <c r="AL181" s="22">
        <f>Constants!$H72*'Activity data'!AL14*Constants!$H90*FracLEACHMM*MMLeachEF*NtoN2O*kgtoGg</f>
        <v>6.9718023572512286E-3</v>
      </c>
      <c r="AM181" s="22">
        <f>Constants!$H72*'Activity data'!AM14*Constants!$H90*FracLEACHMM*MMLeachEF*NtoN2O*kgtoGg</f>
        <v>7.0033760690116128E-3</v>
      </c>
      <c r="AN181" s="22">
        <f>Constants!$H72*'Activity data'!AN14*Constants!$H90*FracLEACHMM*MMLeachEF*NtoN2O*kgtoGg</f>
        <v>7.0306815798155163E-3</v>
      </c>
      <c r="AO181" s="22">
        <f>Constants!$H72*'Activity data'!AO14*Constants!$H90*FracLEACHMM*MMLeachEF*NtoN2O*kgtoGg</f>
        <v>7.0536507111194149E-3</v>
      </c>
      <c r="AP181" s="22">
        <f>Constants!$H72*'Activity data'!AP14*Constants!$H90*FracLEACHMM*MMLeachEF*NtoN2O*kgtoGg</f>
        <v>7.0762016145724232E-3</v>
      </c>
      <c r="AQ181" s="22">
        <f>Constants!$H72*'Activity data'!AQ14*Constants!$H90*FracLEACHMM*MMLeachEF*NtoN2O*kgtoGg</f>
        <v>7.0980912466933133E-3</v>
      </c>
      <c r="AR181" s="22">
        <f>Constants!$H72*'Activity data'!AR14*Constants!$H90*FracLEACHMM*MMLeachEF*NtoN2O*kgtoGg</f>
        <v>7.1194569599335794E-3</v>
      </c>
      <c r="AS181" s="22">
        <f>Constants!$H72*'Activity data'!AS14*Constants!$H90*FracLEACHMM*MMLeachEF*NtoN2O*kgtoGg</f>
        <v>7.1400261902936435E-3</v>
      </c>
      <c r="AT181" s="22">
        <f>Constants!$H72*'Activity data'!AT14*Constants!$H90*FracLEACHMM*MMLeachEF*NtoN2O*kgtoGg</f>
        <v>7.1597405918980561E-3</v>
      </c>
      <c r="AU181" s="22">
        <f>Constants!$H72*'Activity data'!AU14*Constants!$H90*FracLEACHMM*MMLeachEF*NtoN2O*kgtoGg</f>
        <v>7.1789791505723084E-3</v>
      </c>
      <c r="AV181" s="22">
        <f>Constants!$H72*'Activity data'!AV14*Constants!$H90*FracLEACHMM*MMLeachEF*NtoN2O*kgtoGg</f>
        <v>7.1972982487154965E-3</v>
      </c>
      <c r="AW181" s="22">
        <f>Constants!$H72*'Activity data'!AW14*Constants!$H90*FracLEACHMM*MMLeachEF*NtoN2O*kgtoGg</f>
        <v>7.2153563046253042E-3</v>
      </c>
      <c r="AX181" s="22">
        <f>Constants!$H72*'Activity data'!AX14*Constants!$H90*FracLEACHMM*MMLeachEF*NtoN2O*kgtoGg</f>
        <v>7.2327043962759708E-3</v>
      </c>
      <c r="AY181" s="22">
        <f>Constants!$H72*'Activity data'!AY14*Constants!$H90*FracLEACHMM*MMLeachEF*NtoN2O*kgtoGg</f>
        <v>7.2492885543641618E-3</v>
      </c>
      <c r="AZ181" s="22">
        <f>Constants!$H72*'Activity data'!AZ14*Constants!$H90*FracLEACHMM*MMLeachEF*NtoN2O*kgtoGg</f>
        <v>7.2650516612963517E-3</v>
      </c>
      <c r="BA181" s="22">
        <f>Constants!$H72*'Activity data'!BA14*Constants!$H90*FracLEACHMM*MMLeachEF*NtoN2O*kgtoGg</f>
        <v>7.2801511632399184E-3</v>
      </c>
      <c r="BB181" s="22">
        <f>Constants!$H72*'Activity data'!BB14*Constants!$H90*FracLEACHMM*MMLeachEF*NtoN2O*kgtoGg</f>
        <v>7.2945199452334082E-3</v>
      </c>
      <c r="BC181" s="22">
        <f>Constants!$H72*'Activity data'!BC14*Constants!$H90*FracLEACHMM*MMLeachEF*NtoN2O*kgtoGg</f>
        <v>7.3080808767071797E-3</v>
      </c>
      <c r="BD181" s="22">
        <f>Constants!$H72*'Activity data'!BD14*Constants!$H90*FracLEACHMM*MMLeachEF*NtoN2O*kgtoGg</f>
        <v>7.3206862377775015E-3</v>
      </c>
      <c r="BE181" s="22">
        <f>Constants!$H72*'Activity data'!BE14*Constants!$H90*FracLEACHMM*MMLeachEF*NtoN2O*kgtoGg</f>
        <v>7.3325491034484025E-3</v>
      </c>
      <c r="BF181" s="22">
        <f>Constants!$H72*'Activity data'!BF14*Constants!$H90*FracLEACHMM*MMLeachEF*NtoN2O*kgtoGg</f>
        <v>7.3436947351548714E-3</v>
      </c>
      <c r="BG181" s="22">
        <f>Constants!$H72*'Activity data'!BG14*Constants!$H90*FracLEACHMM*MMLeachEF*NtoN2O*kgtoGg</f>
        <v>7.3540557203752169E-3</v>
      </c>
      <c r="BH181" s="22">
        <f>Constants!$H72*'Activity data'!BH14*Constants!$H90*FracLEACHMM*MMLeachEF*NtoN2O*kgtoGg</f>
        <v>7.3635912976119247E-3</v>
      </c>
      <c r="BI181" s="22">
        <f>Constants!$H72*'Activity data'!BI14*Constants!$H90*FracLEACHMM*MMLeachEF*NtoN2O*kgtoGg</f>
        <v>7.3722748136926712E-3</v>
      </c>
      <c r="BJ181" s="22">
        <f>Constants!$H72*'Activity data'!BJ14*Constants!$H90*FracLEACHMM*MMLeachEF*NtoN2O*kgtoGg</f>
        <v>7.3800842482563073E-3</v>
      </c>
      <c r="BK181" s="22">
        <f>Constants!$H72*'Activity data'!BK14*Constants!$H90*FracLEACHMM*MMLeachEF*NtoN2O*kgtoGg</f>
        <v>7.3870175387603168E-3</v>
      </c>
      <c r="BL181" s="22">
        <f>Constants!$H72*'Activity data'!BL14*Constants!$H90*FracLEACHMM*MMLeachEF*NtoN2O*kgtoGg</f>
        <v>7.3927441065521305E-3</v>
      </c>
      <c r="BM181" s="22">
        <f>Constants!$H72*'Activity data'!BM14*Constants!$H90*FracLEACHMM*MMLeachEF*NtoN2O*kgtoGg</f>
        <v>7.3975339314855107E-3</v>
      </c>
      <c r="BN181" s="22">
        <f>Constants!$H72*'Activity data'!BN14*Constants!$H90*FracLEACHMM*MMLeachEF*NtoN2O*kgtoGg</f>
        <v>7.4013879215567274E-3</v>
      </c>
      <c r="BO181" s="22">
        <f>Constants!$H72*'Activity data'!BO14*Constants!$H90*FracLEACHMM*MMLeachEF*NtoN2O*kgtoGg</f>
        <v>7.4042778657782103E-3</v>
      </c>
      <c r="BP181" s="22">
        <f>Constants!$H72*'Activity data'!BP14*Constants!$H90*FracLEACHMM*MMLeachEF*NtoN2O*kgtoGg</f>
        <v>7.4062564593682283E-3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2.7003821567737871E-2</v>
      </c>
      <c r="AE184" s="22">
        <f>Constants!$H75*'Activity data'!AE17*Constants!$H93*FracLEACHMM*MMLeachEF*NtoN2O*kgtoGg</f>
        <v>2.700509501418975E-2</v>
      </c>
      <c r="AF184" s="22">
        <f>Constants!$H75*'Activity data'!AF17*Constants!$H93*FracLEACHMM*MMLeachEF*NtoN2O*kgtoGg</f>
        <v>2.673965271427509E-2</v>
      </c>
      <c r="AG184" s="22">
        <f>Constants!$H75*'Activity data'!AG17*Constants!$H93*FracLEACHMM*MMLeachEF*NtoN2O*kgtoGg</f>
        <v>2.631405656278905E-2</v>
      </c>
      <c r="AH184" s="22">
        <f>Constants!$H75*'Activity data'!AH17*Constants!$H93*FracLEACHMM*MMLeachEF*NtoN2O*kgtoGg</f>
        <v>2.5735009615993367E-2</v>
      </c>
      <c r="AI184" s="22">
        <f>Constants!$H75*'Activity data'!AI17*Constants!$H93*FracLEACHMM*MMLeachEF*NtoN2O*kgtoGg</f>
        <v>2.5310687582096127E-2</v>
      </c>
      <c r="AJ184" s="22">
        <f>Constants!$H75*'Activity data'!AJ17*Constants!$H93*FracLEACHMM*MMLeachEF*NtoN2O*kgtoGg</f>
        <v>2.4924981774787195E-2</v>
      </c>
      <c r="AK184" s="22">
        <f>Constants!$H75*'Activity data'!AK17*Constants!$H93*FracLEACHMM*MMLeachEF*NtoN2O*kgtoGg</f>
        <v>2.4537605508748589E-2</v>
      </c>
      <c r="AL184" s="22">
        <f>Constants!$H75*'Activity data'!AL17*Constants!$H93*FracLEACHMM*MMLeachEF*NtoN2O*kgtoGg</f>
        <v>2.1372723295704336E-2</v>
      </c>
      <c r="AM184" s="22">
        <f>Constants!$H75*'Activity data'!AM17*Constants!$H93*FracLEACHMM*MMLeachEF*NtoN2O*kgtoGg</f>
        <v>2.1402187221949795E-2</v>
      </c>
      <c r="AN184" s="22">
        <f>Constants!$H75*'Activity data'!AN17*Constants!$H93*FracLEACHMM*MMLeachEF*NtoN2O*kgtoGg</f>
        <v>2.1440097609493718E-2</v>
      </c>
      <c r="AO184" s="22">
        <f>Constants!$H75*'Activity data'!AO17*Constants!$H93*FracLEACHMM*MMLeachEF*NtoN2O*kgtoGg</f>
        <v>2.1540745359988664E-2</v>
      </c>
      <c r="AP184" s="22">
        <f>Constants!$H75*'Activity data'!AP17*Constants!$H93*FracLEACHMM*MMLeachEF*NtoN2O*kgtoGg</f>
        <v>2.1677781285371771E-2</v>
      </c>
      <c r="AQ184" s="22">
        <f>Constants!$H75*'Activity data'!AQ17*Constants!$H93*FracLEACHMM*MMLeachEF*NtoN2O*kgtoGg</f>
        <v>2.1801128211384871E-2</v>
      </c>
      <c r="AR184" s="22">
        <f>Constants!$H75*'Activity data'!AR17*Constants!$H93*FracLEACHMM*MMLeachEF*NtoN2O*kgtoGg</f>
        <v>2.2009957795343777E-2</v>
      </c>
      <c r="AS184" s="22">
        <f>Constants!$H75*'Activity data'!AS17*Constants!$H93*FracLEACHMM*MMLeachEF*NtoN2O*kgtoGg</f>
        <v>2.2234260149380396E-2</v>
      </c>
      <c r="AT184" s="22">
        <f>Constants!$H75*'Activity data'!AT17*Constants!$H93*FracLEACHMM*MMLeachEF*NtoN2O*kgtoGg</f>
        <v>2.2487167952081232E-2</v>
      </c>
      <c r="AU184" s="22">
        <f>Constants!$H75*'Activity data'!AU17*Constants!$H93*FracLEACHMM*MMLeachEF*NtoN2O*kgtoGg</f>
        <v>2.2753837980887252E-2</v>
      </c>
      <c r="AV184" s="22">
        <f>Constants!$H75*'Activity data'!AV17*Constants!$H93*FracLEACHMM*MMLeachEF*NtoN2O*kgtoGg</f>
        <v>2.2895791004094671E-2</v>
      </c>
      <c r="AW184" s="22">
        <f>Constants!$H75*'Activity data'!AW17*Constants!$H93*FracLEACHMM*MMLeachEF*NtoN2O*kgtoGg</f>
        <v>2.3187999741793489E-2</v>
      </c>
      <c r="AX184" s="22">
        <f>Constants!$H75*'Activity data'!AX17*Constants!$H93*FracLEACHMM*MMLeachEF*NtoN2O*kgtoGg</f>
        <v>2.3484390129531192E-2</v>
      </c>
      <c r="AY184" s="22">
        <f>Constants!$H75*'Activity data'!AY17*Constants!$H93*FracLEACHMM*MMLeachEF*NtoN2O*kgtoGg</f>
        <v>2.378726339399008E-2</v>
      </c>
      <c r="AZ184" s="22">
        <f>Constants!$H75*'Activity data'!AZ17*Constants!$H93*FracLEACHMM*MMLeachEF*NtoN2O*kgtoGg</f>
        <v>2.4045817813288562E-2</v>
      </c>
      <c r="BA184" s="22">
        <f>Constants!$H75*'Activity data'!BA17*Constants!$H93*FracLEACHMM*MMLeachEF*NtoN2O*kgtoGg</f>
        <v>2.4335320640639688E-2</v>
      </c>
      <c r="BB184" s="22">
        <f>Constants!$H75*'Activity data'!BB17*Constants!$H93*FracLEACHMM*MMLeachEF*NtoN2O*kgtoGg</f>
        <v>2.4648080874348992E-2</v>
      </c>
      <c r="BC184" s="22">
        <f>Constants!$H75*'Activity data'!BC17*Constants!$H93*FracLEACHMM*MMLeachEF*NtoN2O*kgtoGg</f>
        <v>2.4972257356656063E-2</v>
      </c>
      <c r="BD184" s="22">
        <f>Constants!$H75*'Activity data'!BD17*Constants!$H93*FracLEACHMM*MMLeachEF*NtoN2O*kgtoGg</f>
        <v>2.5271769020839101E-2</v>
      </c>
      <c r="BE184" s="22">
        <f>Constants!$H75*'Activity data'!BE17*Constants!$H93*FracLEACHMM*MMLeachEF*NtoN2O*kgtoGg</f>
        <v>2.5582279372571449E-2</v>
      </c>
      <c r="BF184" s="22">
        <f>Constants!$H75*'Activity data'!BF17*Constants!$H93*FracLEACHMM*MMLeachEF*NtoN2O*kgtoGg</f>
        <v>2.5923551255883717E-2</v>
      </c>
      <c r="BG184" s="22">
        <f>Constants!$H75*'Activity data'!BG17*Constants!$H93*FracLEACHMM*MMLeachEF*NtoN2O*kgtoGg</f>
        <v>2.6283462399072404E-2</v>
      </c>
      <c r="BH184" s="22">
        <f>Constants!$H75*'Activity data'!BH17*Constants!$H93*FracLEACHMM*MMLeachEF*NtoN2O*kgtoGg</f>
        <v>2.6658315807534326E-2</v>
      </c>
      <c r="BI184" s="22">
        <f>Constants!$H75*'Activity data'!BI17*Constants!$H93*FracLEACHMM*MMLeachEF*NtoN2O*kgtoGg</f>
        <v>2.7048379877324842E-2</v>
      </c>
      <c r="BJ184" s="22">
        <f>Constants!$H75*'Activity data'!BJ17*Constants!$H93*FracLEACHMM*MMLeachEF*NtoN2O*kgtoGg</f>
        <v>2.7452839602185045E-2</v>
      </c>
      <c r="BK184" s="22">
        <f>Constants!$H75*'Activity data'!BK17*Constants!$H93*FracLEACHMM*MMLeachEF*NtoN2O*kgtoGg</f>
        <v>2.7878297382382983E-2</v>
      </c>
      <c r="BL184" s="22">
        <f>Constants!$H75*'Activity data'!BL17*Constants!$H93*FracLEACHMM*MMLeachEF*NtoN2O*kgtoGg</f>
        <v>2.8230703481934381E-2</v>
      </c>
      <c r="BM184" s="22">
        <f>Constants!$H75*'Activity data'!BM17*Constants!$H93*FracLEACHMM*MMLeachEF*NtoN2O*kgtoGg</f>
        <v>2.8600346879236078E-2</v>
      </c>
      <c r="BN184" s="22">
        <f>Constants!$H75*'Activity data'!BN17*Constants!$H93*FracLEACHMM*MMLeachEF*NtoN2O*kgtoGg</f>
        <v>2.8992767541409177E-2</v>
      </c>
      <c r="BO184" s="22">
        <f>Constants!$H75*'Activity data'!BO17*Constants!$H93*FracLEACHMM*MMLeachEF*NtoN2O*kgtoGg</f>
        <v>2.9409941579004638E-2</v>
      </c>
      <c r="BP184" s="22">
        <f>Constants!$H75*'Activity data'!BP17*Constants!$H93*FracLEACHMM*MMLeachEF*NtoN2O*kgtoGg</f>
        <v>2.9870874104834549E-2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4.0358541470731386E-3</v>
      </c>
      <c r="AE185" s="22">
        <f>Constants!$H76*'Activity data'!AE18*Constants!$H94*FracLEACHMM*MMLeachEF*NtoN2O*kgtoGg</f>
        <v>4.0360444699180367E-3</v>
      </c>
      <c r="AF185" s="22">
        <f>Constants!$H76*'Activity data'!AF18*Constants!$H94*FracLEACHMM*MMLeachEF*NtoN2O*kgtoGg</f>
        <v>3.9963728106963249E-3</v>
      </c>
      <c r="AG185" s="22">
        <f>Constants!$H76*'Activity data'!AG18*Constants!$H94*FracLEACHMM*MMLeachEF*NtoN2O*kgtoGg</f>
        <v>3.9327653694812116E-3</v>
      </c>
      <c r="AH185" s="22">
        <f>Constants!$H76*'Activity data'!AH18*Constants!$H94*FracLEACHMM*MMLeachEF*NtoN2O*kgtoGg</f>
        <v>3.8462239510485175E-3</v>
      </c>
      <c r="AI185" s="22">
        <f>Constants!$H76*'Activity data'!AI18*Constants!$H94*FracLEACHMM*MMLeachEF*NtoN2O*kgtoGg</f>
        <v>3.7828069329830204E-3</v>
      </c>
      <c r="AJ185" s="22">
        <f>Constants!$H76*'Activity data'!AJ18*Constants!$H94*FracLEACHMM*MMLeachEF*NtoN2O*kgtoGg</f>
        <v>3.725161300194596E-3</v>
      </c>
      <c r="AK185" s="22">
        <f>Constants!$H76*'Activity data'!AK18*Constants!$H94*FracLEACHMM*MMLeachEF*NtoN2O*kgtoGg</f>
        <v>3.667266009120779E-3</v>
      </c>
      <c r="AL185" s="22">
        <f>Constants!$H76*'Activity data'!AL18*Constants!$H94*FracLEACHMM*MMLeachEF*NtoN2O*kgtoGg</f>
        <v>3.1942587729978421E-3</v>
      </c>
      <c r="AM185" s="22">
        <f>Constants!$H76*'Activity data'!AM18*Constants!$H94*FracLEACHMM*MMLeachEF*NtoN2O*kgtoGg</f>
        <v>3.1986623019068334E-3</v>
      </c>
      <c r="AN185" s="22">
        <f>Constants!$H76*'Activity data'!AN18*Constants!$H94*FracLEACHMM*MMLeachEF*NtoN2O*kgtoGg</f>
        <v>3.2043281960619434E-3</v>
      </c>
      <c r="AO185" s="22">
        <f>Constants!$H76*'Activity data'!AO18*Constants!$H94*FracLEACHMM*MMLeachEF*NtoN2O*kgtoGg</f>
        <v>3.2193704981379541E-3</v>
      </c>
      <c r="AP185" s="22">
        <f>Constants!$H76*'Activity data'!AP18*Constants!$H94*FracLEACHMM*MMLeachEF*NtoN2O*kgtoGg</f>
        <v>3.2398511921896515E-3</v>
      </c>
      <c r="AQ185" s="22">
        <f>Constants!$H76*'Activity data'!AQ18*Constants!$H94*FracLEACHMM*MMLeachEF*NtoN2O*kgtoGg</f>
        <v>3.2582859978570614E-3</v>
      </c>
      <c r="AR185" s="22">
        <f>Constants!$H76*'Activity data'!AR18*Constants!$H94*FracLEACHMM*MMLeachEF*NtoN2O*kgtoGg</f>
        <v>3.2894966078197275E-3</v>
      </c>
      <c r="AS185" s="22">
        <f>Constants!$H76*'Activity data'!AS18*Constants!$H94*FracLEACHMM*MMLeachEF*NtoN2O*kgtoGg</f>
        <v>3.3230196994853333E-3</v>
      </c>
      <c r="AT185" s="22">
        <f>Constants!$H76*'Activity data'!AT18*Constants!$H94*FracLEACHMM*MMLeachEF*NtoN2O*kgtoGg</f>
        <v>3.3608180163567799E-3</v>
      </c>
      <c r="AU185" s="22">
        <f>Constants!$H76*'Activity data'!AU18*Constants!$H94*FracLEACHMM*MMLeachEF*NtoN2O*kgtoGg</f>
        <v>3.400673165708776E-3</v>
      </c>
      <c r="AV185" s="22">
        <f>Constants!$H76*'Activity data'!AV18*Constants!$H94*FracLEACHMM*MMLeachEF*NtoN2O*kgtoGg</f>
        <v>3.4218887442506569E-3</v>
      </c>
      <c r="AW185" s="22">
        <f>Constants!$H76*'Activity data'!AW18*Constants!$H94*FracLEACHMM*MMLeachEF*NtoN2O*kgtoGg</f>
        <v>3.4655607794436948E-3</v>
      </c>
      <c r="AX185" s="22">
        <f>Constants!$H76*'Activity data'!AX18*Constants!$H94*FracLEACHMM*MMLeachEF*NtoN2O*kgtoGg</f>
        <v>3.5098577828327599E-3</v>
      </c>
      <c r="AY185" s="22">
        <f>Constants!$H76*'Activity data'!AY18*Constants!$H94*FracLEACHMM*MMLeachEF*NtoN2O*kgtoGg</f>
        <v>3.5551236840807659E-3</v>
      </c>
      <c r="AZ185" s="22">
        <f>Constants!$H76*'Activity data'!AZ18*Constants!$H94*FracLEACHMM*MMLeachEF*NtoN2O*kgtoGg</f>
        <v>3.5937659156164885E-3</v>
      </c>
      <c r="BA185" s="22">
        <f>Constants!$H76*'Activity data'!BA18*Constants!$H94*FracLEACHMM*MMLeachEF*NtoN2O*kgtoGg</f>
        <v>3.6370335391794572E-3</v>
      </c>
      <c r="BB185" s="22">
        <f>Constants!$H76*'Activity data'!BB18*Constants!$H94*FracLEACHMM*MMLeachEF*NtoN2O*kgtoGg</f>
        <v>3.6837770966825678E-3</v>
      </c>
      <c r="BC185" s="22">
        <f>Constants!$H76*'Activity data'!BC18*Constants!$H94*FracLEACHMM*MMLeachEF*NtoN2O*kgtoGg</f>
        <v>3.7322268687720725E-3</v>
      </c>
      <c r="BD185" s="22">
        <f>Constants!$H76*'Activity data'!BD18*Constants!$H94*FracLEACHMM*MMLeachEF*NtoN2O*kgtoGg</f>
        <v>3.7769903623004865E-3</v>
      </c>
      <c r="BE185" s="22">
        <f>Constants!$H76*'Activity data'!BE18*Constants!$H94*FracLEACHMM*MMLeachEF*NtoN2O*kgtoGg</f>
        <v>3.8233976638598079E-3</v>
      </c>
      <c r="BF185" s="22">
        <f>Constants!$H76*'Activity data'!BF18*Constants!$H94*FracLEACHMM*MMLeachEF*NtoN2O*kgtoGg</f>
        <v>3.8744024278370222E-3</v>
      </c>
      <c r="BG185" s="22">
        <f>Constants!$H76*'Activity data'!BG18*Constants!$H94*FracLEACHMM*MMLeachEF*NtoN2O*kgtoGg</f>
        <v>3.9281929210148959E-3</v>
      </c>
      <c r="BH185" s="22">
        <f>Constants!$H76*'Activity data'!BH18*Constants!$H94*FracLEACHMM*MMLeachEF*NtoN2O*kgtoGg</f>
        <v>3.9842166093395498E-3</v>
      </c>
      <c r="BI185" s="22">
        <f>Constants!$H76*'Activity data'!BI18*Constants!$H94*FracLEACHMM*MMLeachEF*NtoN2O*kgtoGg</f>
        <v>4.0425136059235103E-3</v>
      </c>
      <c r="BJ185" s="22">
        <f>Constants!$H76*'Activity data'!BJ18*Constants!$H94*FracLEACHMM*MMLeachEF*NtoN2O*kgtoGg</f>
        <v>4.102962104066874E-3</v>
      </c>
      <c r="BK185" s="22">
        <f>Constants!$H76*'Activity data'!BK18*Constants!$H94*FracLEACHMM*MMLeachEF*NtoN2O*kgtoGg</f>
        <v>4.1665488650113993E-3</v>
      </c>
      <c r="BL185" s="22">
        <f>Constants!$H76*'Activity data'!BL18*Constants!$H94*FracLEACHMM*MMLeachEF*NtoN2O*kgtoGg</f>
        <v>4.2192176924497936E-3</v>
      </c>
      <c r="BM185" s="22">
        <f>Constants!$H76*'Activity data'!BM18*Constants!$H94*FracLEACHMM*MMLeachEF*NtoN2O*kgtoGg</f>
        <v>4.2744627189433984E-3</v>
      </c>
      <c r="BN185" s="22">
        <f>Constants!$H76*'Activity data'!BN18*Constants!$H94*FracLEACHMM*MMLeachEF*NtoN2O*kgtoGg</f>
        <v>4.3331119198668959E-3</v>
      </c>
      <c r="BO185" s="22">
        <f>Constants!$H76*'Activity data'!BO18*Constants!$H94*FracLEACHMM*MMLeachEF*NtoN2O*kgtoGg</f>
        <v>4.3954606346759276E-3</v>
      </c>
      <c r="BP185" s="22">
        <f>Constants!$H76*'Activity data'!BP18*Constants!$H94*FracLEACHMM*MMLeachEF*NtoN2O*kgtoGg</f>
        <v>4.4643492710944865E-3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1.678621595373608E-2</v>
      </c>
      <c r="AE186" s="22">
        <f>Constants!$H77*'Activity data'!AE19*Constants!$H95*FracLEACHMM*MMLeachEF*NtoN2O*kgtoGg</f>
        <v>1.71804496414763E-2</v>
      </c>
      <c r="AF186" s="22">
        <f>Constants!$H77*'Activity data'!AF19*Constants!$H95*FracLEACHMM*MMLeachEF*NtoN2O*kgtoGg</f>
        <v>1.7480235628804373E-2</v>
      </c>
      <c r="AG186" s="22">
        <f>Constants!$H77*'Activity data'!AG19*Constants!$H95*FracLEACHMM*MMLeachEF*NtoN2O*kgtoGg</f>
        <v>1.7718287938697834E-2</v>
      </c>
      <c r="AH186" s="22">
        <f>Constants!$H77*'Activity data'!AH19*Constants!$H95*FracLEACHMM*MMLeachEF*NtoN2O*kgtoGg</f>
        <v>1.7893105082387589E-2</v>
      </c>
      <c r="AI186" s="22">
        <f>Constants!$H77*'Activity data'!AI19*Constants!$H95*FracLEACHMM*MMLeachEF*NtoN2O*kgtoGg</f>
        <v>1.8122325952231164E-2</v>
      </c>
      <c r="AJ186" s="22">
        <f>Constants!$H77*'Activity data'!AJ19*Constants!$H95*FracLEACHMM*MMLeachEF*NtoN2O*kgtoGg</f>
        <v>1.8360665605453949E-2</v>
      </c>
      <c r="AK186" s="22">
        <f>Constants!$H77*'Activity data'!AK19*Constants!$H95*FracLEACHMM*MMLeachEF*NtoN2O*kgtoGg</f>
        <v>1.8593304854900704E-2</v>
      </c>
      <c r="AL186" s="22">
        <f>Constants!$H77*'Activity data'!AL19*Constants!$H95*FracLEACHMM*MMLeachEF*NtoN2O*kgtoGg</f>
        <v>1.7643490217408752E-2</v>
      </c>
      <c r="AM186" s="22">
        <f>Constants!$H77*'Activity data'!AM19*Constants!$H95*FracLEACHMM*MMLeachEF*NtoN2O*kgtoGg</f>
        <v>1.7993284207834657E-2</v>
      </c>
      <c r="AN186" s="22">
        <f>Constants!$H77*'Activity data'!AN19*Constants!$H95*FracLEACHMM*MMLeachEF*NtoN2O*kgtoGg</f>
        <v>1.8341035663648385E-2</v>
      </c>
      <c r="AO186" s="22">
        <f>Constants!$H77*'Activity data'!AO19*Constants!$H95*FracLEACHMM*MMLeachEF*NtoN2O*kgtoGg</f>
        <v>1.8711508061984451E-2</v>
      </c>
      <c r="AP186" s="22">
        <f>Constants!$H77*'Activity data'!AP19*Constants!$H95*FracLEACHMM*MMLeachEF*NtoN2O*kgtoGg</f>
        <v>1.9100087889268605E-2</v>
      </c>
      <c r="AQ186" s="22">
        <f>Constants!$H77*'Activity data'!AQ19*Constants!$H95*FracLEACHMM*MMLeachEF*NtoN2O*kgtoGg</f>
        <v>1.948423203683065E-2</v>
      </c>
      <c r="AR186" s="22">
        <f>Constants!$H77*'Activity data'!AR19*Constants!$H95*FracLEACHMM*MMLeachEF*NtoN2O*kgtoGg</f>
        <v>1.9911630755054418E-2</v>
      </c>
      <c r="AS186" s="22">
        <f>Constants!$H77*'Activity data'!AS19*Constants!$H95*FracLEACHMM*MMLeachEF*NtoN2O*kgtoGg</f>
        <v>2.03503900958492E-2</v>
      </c>
      <c r="AT186" s="22">
        <f>Constants!$H77*'Activity data'!AT19*Constants!$H95*FracLEACHMM*MMLeachEF*NtoN2O*kgtoGg</f>
        <v>2.0807730167020647E-2</v>
      </c>
      <c r="AU186" s="22">
        <f>Constants!$H77*'Activity data'!AU19*Constants!$H95*FracLEACHMM*MMLeachEF*NtoN2O*kgtoGg</f>
        <v>2.127774963954376E-2</v>
      </c>
      <c r="AV186" s="22">
        <f>Constants!$H77*'Activity data'!AV19*Constants!$H95*FracLEACHMM*MMLeachEF*NtoN2O*kgtoGg</f>
        <v>2.1688236174496268E-2</v>
      </c>
      <c r="AW186" s="22">
        <f>Constants!$H77*'Activity data'!AW19*Constants!$H95*FracLEACHMM*MMLeachEF*NtoN2O*kgtoGg</f>
        <v>2.2182851805314027E-2</v>
      </c>
      <c r="AX186" s="22">
        <f>Constants!$H77*'Activity data'!AX19*Constants!$H95*FracLEACHMM*MMLeachEF*NtoN2O*kgtoGg</f>
        <v>2.2686651207195707E-2</v>
      </c>
      <c r="AY186" s="22">
        <f>Constants!$H77*'Activity data'!AY19*Constants!$H95*FracLEACHMM*MMLeachEF*NtoN2O*kgtoGg</f>
        <v>2.3201237225141887E-2</v>
      </c>
      <c r="AZ186" s="22">
        <f>Constants!$H77*'Activity data'!AZ19*Constants!$H95*FracLEACHMM*MMLeachEF*NtoN2O*kgtoGg</f>
        <v>2.3698325836127541E-2</v>
      </c>
      <c r="BA186" s="22">
        <f>Constants!$H77*'Activity data'!BA19*Constants!$H95*FracLEACHMM*MMLeachEF*NtoN2O*kgtoGg</f>
        <v>2.4220306457240715E-2</v>
      </c>
      <c r="BB186" s="22">
        <f>Constants!$H77*'Activity data'!BB19*Constants!$H95*FracLEACHMM*MMLeachEF*NtoN2O*kgtoGg</f>
        <v>2.4763875717983636E-2</v>
      </c>
      <c r="BC186" s="22">
        <f>Constants!$H77*'Activity data'!BC19*Constants!$H95*FracLEACHMM*MMLeachEF*NtoN2O*kgtoGg</f>
        <v>2.532291354215177E-2</v>
      </c>
      <c r="BD186" s="22">
        <f>Constants!$H77*'Activity data'!BD19*Constants!$H95*FracLEACHMM*MMLeachEF*NtoN2O*kgtoGg</f>
        <v>2.5875894533516221E-2</v>
      </c>
      <c r="BE186" s="22">
        <f>Constants!$H77*'Activity data'!BE19*Constants!$H95*FracLEACHMM*MMLeachEF*NtoN2O*kgtoGg</f>
        <v>2.6444765152339917E-2</v>
      </c>
      <c r="BF186" s="22">
        <f>Constants!$H77*'Activity data'!BF19*Constants!$H95*FracLEACHMM*MMLeachEF*NtoN2O*kgtoGg</f>
        <v>2.7042785595044857E-2</v>
      </c>
      <c r="BG186" s="22">
        <f>Constants!$H77*'Activity data'!BG19*Constants!$H95*FracLEACHMM*MMLeachEF*NtoN2O*kgtoGg</f>
        <v>2.7663469984255194E-2</v>
      </c>
      <c r="BH186" s="22">
        <f>Constants!$H77*'Activity data'!BH19*Constants!$H95*FracLEACHMM*MMLeachEF*NtoN2O*kgtoGg</f>
        <v>2.8305363943783839E-2</v>
      </c>
      <c r="BI186" s="22">
        <f>Constants!$H77*'Activity data'!BI19*Constants!$H95*FracLEACHMM*MMLeachEF*NtoN2O*kgtoGg</f>
        <v>2.8969539361302071E-2</v>
      </c>
      <c r="BJ186" s="22">
        <f>Constants!$H77*'Activity data'!BJ19*Constants!$H95*FracLEACHMM*MMLeachEF*NtoN2O*kgtoGg</f>
        <v>2.9656379800182278E-2</v>
      </c>
      <c r="BK186" s="22">
        <f>Constants!$H77*'Activity data'!BK19*Constants!$H95*FracLEACHMM*MMLeachEF*NtoN2O*kgtoGg</f>
        <v>3.0371443814710186E-2</v>
      </c>
      <c r="BL186" s="22">
        <f>Constants!$H77*'Activity data'!BL19*Constants!$H95*FracLEACHMM*MMLeachEF*NtoN2O*kgtoGg</f>
        <v>3.1048923166647528E-2</v>
      </c>
      <c r="BM186" s="22">
        <f>Constants!$H77*'Activity data'!BM19*Constants!$H95*FracLEACHMM*MMLeachEF*NtoN2O*kgtoGg</f>
        <v>3.1751922190051858E-2</v>
      </c>
      <c r="BN186" s="22">
        <f>Constants!$H77*'Activity data'!BN19*Constants!$H95*FracLEACHMM*MMLeachEF*NtoN2O*kgtoGg</f>
        <v>3.2485650993209915E-2</v>
      </c>
      <c r="BO186" s="22">
        <f>Constants!$H77*'Activity data'!BO19*Constants!$H95*FracLEACHMM*MMLeachEF*NtoN2O*kgtoGg</f>
        <v>3.3252950175272675E-2</v>
      </c>
      <c r="BP186" s="22">
        <f>Constants!$H77*'Activity data'!BP19*Constants!$H95*FracLEACHMM*MMLeachEF*NtoN2O*kgtoGg</f>
        <v>3.4069917053488795E-2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7.8156679788434172E-2</v>
      </c>
      <c r="AE187" s="22">
        <f>Constants!$H78*'Activity data'!AE20*Constants!$H96*FracLEACHMM*MMLeachEF*NtoN2O*kgtoGg</f>
        <v>7.9797783577895853E-2</v>
      </c>
      <c r="AF187" s="22">
        <f>Constants!$H78*'Activity data'!AF20*Constants!$H96*FracLEACHMM*MMLeachEF*NtoN2O*kgtoGg</f>
        <v>8.025191633558397E-2</v>
      </c>
      <c r="AG187" s="22">
        <f>Constants!$H78*'Activity data'!AG20*Constants!$H96*FracLEACHMM*MMLeachEF*NtoN2O*kgtoGg</f>
        <v>7.9936797076609931E-2</v>
      </c>
      <c r="AH187" s="22">
        <f>Constants!$H78*'Activity data'!AH20*Constants!$H96*FracLEACHMM*MMLeachEF*NtoN2O*kgtoGg</f>
        <v>7.8856160338929768E-2</v>
      </c>
      <c r="AI187" s="22">
        <f>Constants!$H78*'Activity data'!AI20*Constants!$H96*FracLEACHMM*MMLeachEF*NtoN2O*kgtoGg</f>
        <v>7.8363123090177733E-2</v>
      </c>
      <c r="AJ187" s="22">
        <f>Constants!$H78*'Activity data'!AJ20*Constants!$H96*FracLEACHMM*MMLeachEF*NtoN2O*kgtoGg</f>
        <v>7.7977629581680807E-2</v>
      </c>
      <c r="AK187" s="22">
        <f>Constants!$H78*'Activity data'!AK20*Constants!$H96*FracLEACHMM*MMLeachEF*NtoN2O*kgtoGg</f>
        <v>7.7522891122840804E-2</v>
      </c>
      <c r="AL187" s="22">
        <f>Constants!$H78*'Activity data'!AL20*Constants!$H96*FracLEACHMM*MMLeachEF*NtoN2O*kgtoGg</f>
        <v>6.4060929281892387E-2</v>
      </c>
      <c r="AM187" s="22">
        <f>Constants!$H78*'Activity data'!AM20*Constants!$H96*FracLEACHMM*MMLeachEF*NtoN2O*kgtoGg</f>
        <v>6.5391065628229703E-2</v>
      </c>
      <c r="AN187" s="22">
        <f>Constants!$H78*'Activity data'!AN20*Constants!$H96*FracLEACHMM*MMLeachEF*NtoN2O*kgtoGg</f>
        <v>6.6794795072752766E-2</v>
      </c>
      <c r="AO187" s="22">
        <f>Constants!$H78*'Activity data'!AO20*Constants!$H96*FracLEACHMM*MMLeachEF*NtoN2O*kgtoGg</f>
        <v>6.853939941183064E-2</v>
      </c>
      <c r="AP187" s="22">
        <f>Constants!$H78*'Activity data'!AP20*Constants!$H96*FracLEACHMM*MMLeachEF*NtoN2O*kgtoGg</f>
        <v>7.0486736148631643E-2</v>
      </c>
      <c r="AQ187" s="22">
        <f>Constants!$H78*'Activity data'!AQ20*Constants!$H96*FracLEACHMM*MMLeachEF*NtoN2O*kgtoGg</f>
        <v>7.2396228004904153E-2</v>
      </c>
      <c r="AR187" s="22">
        <f>Constants!$H78*'Activity data'!AR20*Constants!$H96*FracLEACHMM*MMLeachEF*NtoN2O*kgtoGg</f>
        <v>7.4767460423853335E-2</v>
      </c>
      <c r="AS187" s="22">
        <f>Constants!$H78*'Activity data'!AS20*Constants!$H96*FracLEACHMM*MMLeachEF*NtoN2O*kgtoGg</f>
        <v>7.7261063409870892E-2</v>
      </c>
      <c r="AT187" s="22">
        <f>Constants!$H78*'Activity data'!AT20*Constants!$H96*FracLEACHMM*MMLeachEF*NtoN2O*kgtoGg</f>
        <v>7.9949903937161379E-2</v>
      </c>
      <c r="AU187" s="22">
        <f>Constants!$H78*'Activity data'!AU20*Constants!$H96*FracLEACHMM*MMLeachEF*NtoN2O*kgtoGg</f>
        <v>8.2760911504237866E-2</v>
      </c>
      <c r="AV187" s="22">
        <f>Constants!$H78*'Activity data'!AV20*Constants!$H96*FracLEACHMM*MMLeachEF*NtoN2O*kgtoGg</f>
        <v>8.4963016909707367E-2</v>
      </c>
      <c r="AW187" s="22">
        <f>Constants!$H78*'Activity data'!AW20*Constants!$H96*FracLEACHMM*MMLeachEF*NtoN2O*kgtoGg</f>
        <v>8.8012083514851083E-2</v>
      </c>
      <c r="AX187" s="22">
        <f>Constants!$H78*'Activity data'!AX20*Constants!$H96*FracLEACHMM*MMLeachEF*NtoN2O*kgtoGg</f>
        <v>9.1144688612580363E-2</v>
      </c>
      <c r="AY187" s="22">
        <f>Constants!$H78*'Activity data'!AY20*Constants!$H96*FracLEACHMM*MMLeachEF*NtoN2O*kgtoGg</f>
        <v>9.4376311514166561E-2</v>
      </c>
      <c r="AZ187" s="22">
        <f>Constants!$H78*'Activity data'!AZ20*Constants!$H96*FracLEACHMM*MMLeachEF*NtoN2O*kgtoGg</f>
        <v>9.7425555555361143E-2</v>
      </c>
      <c r="BA187" s="22">
        <f>Constants!$H78*'Activity data'!BA20*Constants!$H96*FracLEACHMM*MMLeachEF*NtoN2O*kgtoGg</f>
        <v>0.10071097114472791</v>
      </c>
      <c r="BB187" s="22">
        <f>Constants!$H78*'Activity data'!BB20*Constants!$H96*FracLEACHMM*MMLeachEF*NtoN2O*kgtoGg</f>
        <v>0.1041970567865359</v>
      </c>
      <c r="BC187" s="22">
        <f>Constants!$H78*'Activity data'!BC20*Constants!$H96*FracLEACHMM*MMLeachEF*NtoN2O*kgtoGg</f>
        <v>0.10782217734888287</v>
      </c>
      <c r="BD187" s="22">
        <f>Constants!$H78*'Activity data'!BD20*Constants!$H96*FracLEACHMM*MMLeachEF*NtoN2O*kgtoGg</f>
        <v>0.11137886638996522</v>
      </c>
      <c r="BE187" s="22">
        <f>Constants!$H78*'Activity data'!BE20*Constants!$H96*FracLEACHMM*MMLeachEF*NtoN2O*kgtoGg</f>
        <v>0.11507532676540959</v>
      </c>
      <c r="BF187" s="22">
        <f>Constants!$H78*'Activity data'!BF20*Constants!$H96*FracLEACHMM*MMLeachEF*NtoN2O*kgtoGg</f>
        <v>0.11903541877166948</v>
      </c>
      <c r="BG187" s="22">
        <f>Constants!$H78*'Activity data'!BG20*Constants!$H96*FracLEACHMM*MMLeachEF*NtoN2O*kgtoGg</f>
        <v>0.12319450248399688</v>
      </c>
      <c r="BH187" s="22">
        <f>Constants!$H78*'Activity data'!BH20*Constants!$H96*FracLEACHMM*MMLeachEF*NtoN2O*kgtoGg</f>
        <v>0.12753653275310003</v>
      </c>
      <c r="BI187" s="22">
        <f>Constants!$H78*'Activity data'!BI20*Constants!$H96*FracLEACHMM*MMLeachEF*NtoN2O*kgtoGg</f>
        <v>0.13206933868043175</v>
      </c>
      <c r="BJ187" s="22">
        <f>Constants!$H78*'Activity data'!BJ20*Constants!$H96*FracLEACHMM*MMLeachEF*NtoN2O*kgtoGg</f>
        <v>0.13679412277002018</v>
      </c>
      <c r="BK187" s="22">
        <f>Constants!$H78*'Activity data'!BK20*Constants!$H96*FracLEACHMM*MMLeachEF*NtoN2O*kgtoGg</f>
        <v>0.14175973012361828</v>
      </c>
      <c r="BL187" s="22">
        <f>Constants!$H78*'Activity data'!BL20*Constants!$H96*FracLEACHMM*MMLeachEF*NtoN2O*kgtoGg</f>
        <v>0.14636219589129021</v>
      </c>
      <c r="BM187" s="22">
        <f>Constants!$H78*'Activity data'!BM20*Constants!$H96*FracLEACHMM*MMLeachEF*NtoN2O*kgtoGg</f>
        <v>0.15118162672975372</v>
      </c>
      <c r="BN187" s="22">
        <f>Constants!$H78*'Activity data'!BN20*Constants!$H96*FracLEACHMM*MMLeachEF*NtoN2O*kgtoGg</f>
        <v>0.15626251736126578</v>
      </c>
      <c r="BO187" s="22">
        <f>Constants!$H78*'Activity data'!BO20*Constants!$H96*FracLEACHMM*MMLeachEF*NtoN2O*kgtoGg</f>
        <v>0.16162755034333584</v>
      </c>
      <c r="BP187" s="22">
        <f>Constants!$H78*'Activity data'!BP20*Constants!$H96*FracLEACHMM*MMLeachEF*NtoN2O*kgtoGg</f>
        <v>0.16741709344996497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O73" activePane="bottomRight" state="frozen"/>
      <selection pane="topRight" activeCell="F1" sqref="F1"/>
      <selection pane="bottomLeft" activeCell="A4" sqref="A4"/>
      <selection pane="bottomRight" activeCell="F79" sqref="F79:AG79"/>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1175.8799651264155</v>
      </c>
      <c r="AC4" s="46">
        <f t="shared" si="0"/>
        <v>1175.740725640901</v>
      </c>
      <c r="AD4" s="46">
        <f t="shared" si="0"/>
        <v>1167.0017694995115</v>
      </c>
      <c r="AE4" s="46">
        <f t="shared" si="0"/>
        <v>1153.1282680881109</v>
      </c>
      <c r="AF4" s="46">
        <f t="shared" si="0"/>
        <v>1134.4111905697116</v>
      </c>
      <c r="AG4" s="46">
        <f t="shared" si="0"/>
        <v>1120.5723284634357</v>
      </c>
      <c r="AH4" s="46">
        <f t="shared" si="0"/>
        <v>1107.8124405349797</v>
      </c>
      <c r="AI4" s="46">
        <f t="shared" si="0"/>
        <v>1094.9018124134261</v>
      </c>
      <c r="AJ4" s="46">
        <f t="shared" si="0"/>
        <v>996.37383802061152</v>
      </c>
      <c r="AK4" s="46">
        <f t="shared" si="0"/>
        <v>1002.4935488918168</v>
      </c>
      <c r="AL4" s="46">
        <f t="shared" ref="AL4:BN4" si="1">SUM(AL5:AL10)</f>
        <v>1008.5315129602311</v>
      </c>
      <c r="AM4" s="46">
        <f t="shared" si="1"/>
        <v>1016.1858146517584</v>
      </c>
      <c r="AN4" s="46">
        <f t="shared" si="1"/>
        <v>1024.8791353167833</v>
      </c>
      <c r="AO4" s="46">
        <f t="shared" si="1"/>
        <v>1033.0522107771442</v>
      </c>
      <c r="AP4" s="46">
        <f t="shared" si="1"/>
        <v>1043.8313558911595</v>
      </c>
      <c r="AQ4" s="46">
        <f t="shared" si="1"/>
        <v>1055.0310271989447</v>
      </c>
      <c r="AR4" s="46">
        <f t="shared" si="1"/>
        <v>1067.0756323702649</v>
      </c>
      <c r="AS4" s="46">
        <f t="shared" si="1"/>
        <v>1079.5291280250353</v>
      </c>
      <c r="AT4" s="46">
        <f t="shared" si="1"/>
        <v>1087.9605654293355</v>
      </c>
      <c r="AU4" s="46">
        <f t="shared" si="1"/>
        <v>1095.594572612518</v>
      </c>
      <c r="AV4" s="46">
        <f t="shared" si="1"/>
        <v>1103.1008580676034</v>
      </c>
      <c r="AW4" s="46">
        <f t="shared" si="1"/>
        <v>1110.5480023985619</v>
      </c>
      <c r="AX4" s="46">
        <f t="shared" si="1"/>
        <v>1116.3334476400591</v>
      </c>
      <c r="AY4" s="46">
        <f t="shared" si="1"/>
        <v>1122.8382549963544</v>
      </c>
      <c r="AZ4" s="46">
        <f t="shared" si="1"/>
        <v>1129.8065845873371</v>
      </c>
      <c r="BA4" s="46">
        <f t="shared" si="1"/>
        <v>1136.8564118384709</v>
      </c>
      <c r="BB4" s="46">
        <f t="shared" si="1"/>
        <v>1142.8590924781433</v>
      </c>
      <c r="BC4" s="46">
        <f t="shared" si="1"/>
        <v>1148.9308205459431</v>
      </c>
      <c r="BD4" s="46">
        <f t="shared" si="1"/>
        <v>1155.6706061732816</v>
      </c>
      <c r="BE4" s="46">
        <f t="shared" si="1"/>
        <v>1166.1440066777745</v>
      </c>
      <c r="BF4" s="46">
        <f t="shared" si="1"/>
        <v>1176.9306194141545</v>
      </c>
      <c r="BG4" s="46">
        <f t="shared" si="1"/>
        <v>1188.0358063713966</v>
      </c>
      <c r="BH4" s="46">
        <f t="shared" si="1"/>
        <v>1199.4318349243722</v>
      </c>
      <c r="BI4" s="46">
        <f t="shared" si="1"/>
        <v>1211.3174316441016</v>
      </c>
      <c r="BJ4" s="46">
        <f t="shared" si="1"/>
        <v>1220.8166047771149</v>
      </c>
      <c r="BK4" s="46">
        <f t="shared" si="1"/>
        <v>1230.6902786960493</v>
      </c>
      <c r="BL4" s="46">
        <f t="shared" si="1"/>
        <v>1241.103577711255</v>
      </c>
      <c r="BM4" s="46">
        <f t="shared" si="1"/>
        <v>1252.1111109281728</v>
      </c>
      <c r="BN4" s="46">
        <f t="shared" si="1"/>
        <v>1264.284601740625</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982.08677524553275</v>
      </c>
      <c r="AC5" s="28">
        <f>SUM(Emissions!AE4:AE9)</f>
        <v>981.72380529471377</v>
      </c>
      <c r="AD5" s="28">
        <f>SUM(Emissions!AF4:AF9)</f>
        <v>972.68479046976347</v>
      </c>
      <c r="AE5" s="28">
        <f>SUM(Emissions!AG4:AG9)</f>
        <v>958.4199890527857</v>
      </c>
      <c r="AF5" s="28">
        <f>SUM(Emissions!AH4:AH9)</f>
        <v>939.22589771299874</v>
      </c>
      <c r="AG5" s="28">
        <f>SUM(Emissions!AI4:AI9)</f>
        <v>924.75787199497211</v>
      </c>
      <c r="AH5" s="28">
        <f>SUM(Emissions!AJ4:AJ9)</f>
        <v>911.29679137427604</v>
      </c>
      <c r="AI5" s="28">
        <f>SUM(Emissions!AK4:AK9)</f>
        <v>897.62074331840006</v>
      </c>
      <c r="AJ5" s="28">
        <f>SUM(Emissions!AL4:AL9)</f>
        <v>798.92888771334128</v>
      </c>
      <c r="AK5" s="28">
        <f>SUM(Emissions!AM4:AM9)</f>
        <v>804.45116649603244</v>
      </c>
      <c r="AL5" s="28">
        <f>SUM(Emissions!AN4:AN9)</f>
        <v>809.96430240097243</v>
      </c>
      <c r="AM5" s="28">
        <f>SUM(Emissions!AO4:AO9)</f>
        <v>817.15801658452187</v>
      </c>
      <c r="AN5" s="28">
        <f>SUM(Emissions!AP4:AP9)</f>
        <v>825.38433535146373</v>
      </c>
      <c r="AO5" s="28">
        <f>SUM(Emissions!AQ4:AQ9)</f>
        <v>833.09912032129046</v>
      </c>
      <c r="AP5" s="28">
        <f>SUM(Emissions!AR4:AR9)</f>
        <v>843.40657878620198</v>
      </c>
      <c r="AQ5" s="28">
        <f>SUM(Emissions!AS4:AS9)</f>
        <v>854.14075520638607</v>
      </c>
      <c r="AR5" s="28">
        <f>SUM(Emissions!AT4:AT9)</f>
        <v>865.72484886157542</v>
      </c>
      <c r="AS5" s="28">
        <f>SUM(Emissions!AU4:AU9)</f>
        <v>877.71863925719333</v>
      </c>
      <c r="AT5" s="28">
        <f>SUM(Emissions!AV4:AV9)</f>
        <v>885.72876948402632</v>
      </c>
      <c r="AU5" s="28">
        <f>SUM(Emissions!AW4:AW9)</f>
        <v>892.91048041120996</v>
      </c>
      <c r="AV5" s="28">
        <f>SUM(Emissions!AX4:AX9)</f>
        <v>899.9725254484274</v>
      </c>
      <c r="AW5" s="28">
        <f>SUM(Emissions!AY4:AY9)</f>
        <v>906.98426905725285</v>
      </c>
      <c r="AX5" s="28">
        <f>SUM(Emissions!AZ4:AZ9)</f>
        <v>912.35526221367184</v>
      </c>
      <c r="AY5" s="28">
        <f>SUM(Emissions!BA4:BA9)</f>
        <v>918.44771676965377</v>
      </c>
      <c r="AZ5" s="28">
        <f>SUM(Emissions!BB4:BB9)</f>
        <v>925.00879709239314</v>
      </c>
      <c r="BA5" s="28">
        <f>SUM(Emissions!BC4:BC9)</f>
        <v>931.66061666021665</v>
      </c>
      <c r="BB5" s="28">
        <f>SUM(Emissions!BD4:BD9)</f>
        <v>937.28544777119532</v>
      </c>
      <c r="BC5" s="28">
        <f>SUM(Emissions!BE4:BE9)</f>
        <v>942.98762568493748</v>
      </c>
      <c r="BD5" s="28">
        <f>SUM(Emissions!BF4:BF9)</f>
        <v>949.3613029972779</v>
      </c>
      <c r="BE5" s="28">
        <f>SUM(Emissions!BG4:BG9)</f>
        <v>959.47602147006091</v>
      </c>
      <c r="BF5" s="28">
        <f>SUM(Emissions!BH4:BH9)</f>
        <v>969.91299871802551</v>
      </c>
      <c r="BG5" s="28">
        <f>SUM(Emissions!BI4:BI9)</f>
        <v>980.67804411860209</v>
      </c>
      <c r="BH5" s="28">
        <f>SUM(Emissions!BJ4:BJ9)</f>
        <v>991.74401276183619</v>
      </c>
      <c r="BI5" s="28">
        <f>SUM(Emissions!BK4:BK9)</f>
        <v>1003.3080902214733</v>
      </c>
      <c r="BJ5" s="28">
        <f>SUM(Emissions!BL4:BL9)</f>
        <v>1012.5228026853101</v>
      </c>
      <c r="BK5" s="28">
        <f>SUM(Emissions!BM4:BM9)</f>
        <v>1022.1228280822363</v>
      </c>
      <c r="BL5" s="28">
        <f>SUM(Emissions!BN4:BN9)</f>
        <v>1032.2718505781293</v>
      </c>
      <c r="BM5" s="28">
        <f>SUM(Emissions!BO4:BO9)</f>
        <v>1043.0244117948355</v>
      </c>
      <c r="BN5" s="28">
        <f>SUM(Emissions!BP4:BP9)</f>
        <v>1054.9463751615067</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146.95318551461611</v>
      </c>
      <c r="AC6" s="28">
        <f>SUM(Emissions!AE10:AE11)</f>
        <v>147.03581588893979</v>
      </c>
      <c r="AD6" s="28">
        <f>SUM(Emissions!AF10:AF11)</f>
        <v>147.21599963786934</v>
      </c>
      <c r="AE6" s="28">
        <f>SUM(Emissions!AG10:AG11)</f>
        <v>147.49025845285428</v>
      </c>
      <c r="AF6" s="28">
        <f>SUM(Emissions!AH10:AH11)</f>
        <v>147.85362740770415</v>
      </c>
      <c r="AG6" s="28">
        <f>SUM(Emissions!AI10:AI11)</f>
        <v>148.31163242892464</v>
      </c>
      <c r="AH6" s="28">
        <f>SUM(Emissions!AJ10:AJ11)</f>
        <v>148.82138630006827</v>
      </c>
      <c r="AI6" s="28">
        <f>SUM(Emissions!AK10:AK11)</f>
        <v>149.38245698041524</v>
      </c>
      <c r="AJ6" s="28">
        <f>SUM(Emissions!AL10:AL11)</f>
        <v>149.90072140746457</v>
      </c>
      <c r="AK6" s="28">
        <f>SUM(Emissions!AM10:AM11)</f>
        <v>150.28945868214998</v>
      </c>
      <c r="AL6" s="28">
        <f>SUM(Emissions!AN10:AN11)</f>
        <v>150.62646960484298</v>
      </c>
      <c r="AM6" s="28">
        <f>SUM(Emissions!AO10:AO11)</f>
        <v>150.9096644488915</v>
      </c>
      <c r="AN6" s="28">
        <f>SUM(Emissions!AP10:AP11)</f>
        <v>151.19401873668443</v>
      </c>
      <c r="AO6" s="28">
        <f>SUM(Emissions!AQ10:AQ11)</f>
        <v>151.47550265496304</v>
      </c>
      <c r="AP6" s="28">
        <f>SUM(Emissions!AR10:AR11)</f>
        <v>151.75557357925749</v>
      </c>
      <c r="AQ6" s="28">
        <f>SUM(Emissions!AS10:AS11)</f>
        <v>152.02985704677997</v>
      </c>
      <c r="AR6" s="28">
        <f>SUM(Emissions!AT10:AT11)</f>
        <v>152.29707666340894</v>
      </c>
      <c r="AS6" s="28">
        <f>SUM(Emissions!AU10:AU11)</f>
        <v>152.56230855962357</v>
      </c>
      <c r="AT6" s="28">
        <f>SUM(Emissions!AV10:AV11)</f>
        <v>152.81879315726954</v>
      </c>
      <c r="AU6" s="28">
        <f>SUM(Emissions!AW10:AW11)</f>
        <v>153.07574260148274</v>
      </c>
      <c r="AV6" s="28">
        <f>SUM(Emissions!AX10:AX11)</f>
        <v>153.32636702024283</v>
      </c>
      <c r="AW6" s="28">
        <f>SUM(Emissions!AY10:AY11)</f>
        <v>153.56960198970617</v>
      </c>
      <c r="AX6" s="28">
        <f>SUM(Emissions!AZ10:AZ11)</f>
        <v>153.80435130775206</v>
      </c>
      <c r="AY6" s="28">
        <f>SUM(Emissions!BA10:BA11)</f>
        <v>154.03266998476275</v>
      </c>
      <c r="AZ6" s="28">
        <f>SUM(Emissions!BB10:BB11)</f>
        <v>154.25335529849033</v>
      </c>
      <c r="BA6" s="28">
        <f>SUM(Emissions!BC10:BC11)</f>
        <v>154.46506459058995</v>
      </c>
      <c r="BB6" s="28">
        <f>SUM(Emissions!BD10:BD11)</f>
        <v>154.6654214506581</v>
      </c>
      <c r="BC6" s="28">
        <f>SUM(Emissions!BE10:BE11)</f>
        <v>154.8573640758826</v>
      </c>
      <c r="BD6" s="28">
        <f>SUM(Emissions!BF10:BF11)</f>
        <v>155.04109106841096</v>
      </c>
      <c r="BE6" s="28">
        <f>SUM(Emissions!BG10:BG11)</f>
        <v>155.21544260346997</v>
      </c>
      <c r="BF6" s="28">
        <f>SUM(Emissions!BH10:BH11)</f>
        <v>155.37965577126133</v>
      </c>
      <c r="BG6" s="28">
        <f>SUM(Emissions!BI10:BI11)</f>
        <v>155.53318120832114</v>
      </c>
      <c r="BH6" s="28">
        <f>SUM(Emissions!BJ10:BJ11)</f>
        <v>155.67554339317869</v>
      </c>
      <c r="BI6" s="28">
        <f>SUM(Emissions!BK10:BK11)</f>
        <v>155.80656892306317</v>
      </c>
      <c r="BJ6" s="28">
        <f>SUM(Emissions!BL10:BL11)</f>
        <v>155.92118951086209</v>
      </c>
      <c r="BK6" s="28">
        <f>SUM(Emissions!BM10:BM11)</f>
        <v>156.02328510446048</v>
      </c>
      <c r="BL6" s="28">
        <f>SUM(Emissions!BN10:BN11)</f>
        <v>156.11274037731039</v>
      </c>
      <c r="BM6" s="28">
        <f>SUM(Emissions!BO10:BO11)</f>
        <v>156.18900874420208</v>
      </c>
      <c r="BN6" s="28">
        <f>SUM(Emissions!BP10:BP11)</f>
        <v>156.25276060037748</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37.501890193914079</v>
      </c>
      <c r="AC7" s="28">
        <f>SUM(Emissions!AE12:AE13)</f>
        <v>37.600673020112019</v>
      </c>
      <c r="AD7" s="28">
        <f>SUM(Emissions!AF12:AF13)</f>
        <v>37.731219866095543</v>
      </c>
      <c r="AE7" s="28">
        <f>SUM(Emissions!AG12:AG13)</f>
        <v>37.892720416656459</v>
      </c>
      <c r="AF7" s="28">
        <f>SUM(Emissions!AH12:AH13)</f>
        <v>38.083651062041618</v>
      </c>
      <c r="AG7" s="28">
        <f>SUM(Emissions!AI12:AI13)</f>
        <v>38.306590524857846</v>
      </c>
      <c r="AH7" s="28">
        <f>SUM(Emissions!AJ12:AJ13)</f>
        <v>38.544751123929785</v>
      </c>
      <c r="AI7" s="28">
        <f>SUM(Emissions!AK12:AK13)</f>
        <v>38.798308369223264</v>
      </c>
      <c r="AJ7" s="28">
        <f>SUM(Emissions!AL12:AL13)</f>
        <v>39.030312725047096</v>
      </c>
      <c r="AK7" s="28">
        <f>SUM(Emissions!AM12:AM13)</f>
        <v>39.207072159803104</v>
      </c>
      <c r="AL7" s="28">
        <f>SUM(Emissions!AN12:AN13)</f>
        <v>39.359936881317338</v>
      </c>
      <c r="AM7" s="28">
        <f>SUM(Emissions!AO12:AO13)</f>
        <v>39.488525204949511</v>
      </c>
      <c r="AN7" s="28">
        <f>SUM(Emissions!AP12:AP13)</f>
        <v>39.614772159309574</v>
      </c>
      <c r="AO7" s="28">
        <f>SUM(Emissions!AQ12:AQ13)</f>
        <v>39.737317111580921</v>
      </c>
      <c r="AP7" s="28">
        <f>SUM(Emissions!AR12:AR13)</f>
        <v>39.856929003403124</v>
      </c>
      <c r="AQ7" s="28">
        <f>SUM(Emissions!AS12:AS13)</f>
        <v>39.972081936938565</v>
      </c>
      <c r="AR7" s="28">
        <f>SUM(Emissions!AT12:AT13)</f>
        <v>40.082449273873621</v>
      </c>
      <c r="AS7" s="28">
        <f>SUM(Emissions!AU12:AU13)</f>
        <v>40.190152694446674</v>
      </c>
      <c r="AT7" s="28">
        <f>SUM(Emissions!AV12:AV13)</f>
        <v>40.292708689687387</v>
      </c>
      <c r="AU7" s="28">
        <f>SUM(Emissions!AW12:AW13)</f>
        <v>40.393803289512519</v>
      </c>
      <c r="AV7" s="28">
        <f>SUM(Emissions!AX12:AX13)</f>
        <v>40.49092328913558</v>
      </c>
      <c r="AW7" s="28">
        <f>SUM(Emissions!AY12:AY13)</f>
        <v>40.58376655165155</v>
      </c>
      <c r="AX7" s="28">
        <f>SUM(Emissions!AZ12:AZ13)</f>
        <v>40.672013315050087</v>
      </c>
      <c r="AY7" s="28">
        <f>SUM(Emissions!BA12:BA13)</f>
        <v>40.756545011826745</v>
      </c>
      <c r="AZ7" s="28">
        <f>SUM(Emissions!BB12:BB13)</f>
        <v>40.83698591160362</v>
      </c>
      <c r="BA7" s="28">
        <f>SUM(Emissions!BC12:BC13)</f>
        <v>40.912904213520733</v>
      </c>
      <c r="BB7" s="28">
        <f>SUM(Emissions!BD12:BD13)</f>
        <v>40.983472935836147</v>
      </c>
      <c r="BC7" s="28">
        <f>SUM(Emissions!BE12:BE13)</f>
        <v>41.049884938532827</v>
      </c>
      <c r="BD7" s="28">
        <f>SUM(Emissions!BF12:BF13)</f>
        <v>41.112281642961669</v>
      </c>
      <c r="BE7" s="28">
        <f>SUM(Emissions!BG12:BG13)</f>
        <v>41.170285652910266</v>
      </c>
      <c r="BF7" s="28">
        <f>SUM(Emissions!BH12:BH13)</f>
        <v>41.223668772868542</v>
      </c>
      <c r="BG7" s="28">
        <f>SUM(Emissions!BI12:BI13)</f>
        <v>41.272281790108195</v>
      </c>
      <c r="BH7" s="28">
        <f>SUM(Emissions!BJ12:BJ13)</f>
        <v>41.316001427815287</v>
      </c>
      <c r="BI7" s="28">
        <f>SUM(Emissions!BK12:BK13)</f>
        <v>41.354816139236874</v>
      </c>
      <c r="BJ7" s="28">
        <f>SUM(Emissions!BL12:BL13)</f>
        <v>41.386875242507827</v>
      </c>
      <c r="BK7" s="28">
        <f>SUM(Emissions!BM12:BM13)</f>
        <v>41.413690168615645</v>
      </c>
      <c r="BL7" s="28">
        <f>SUM(Emissions!BN12:BN13)</f>
        <v>41.435266000805207</v>
      </c>
      <c r="BM7" s="28">
        <f>SUM(Emissions!BO12:BO13)</f>
        <v>41.451444805215104</v>
      </c>
      <c r="BN7" s="28">
        <f>SUM(Emissions!BP12:BP13)</f>
        <v>41.462521586026853</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5.5630113158079864</v>
      </c>
      <c r="AC8" s="28">
        <f>Emissions!AE14</f>
        <v>5.605229308132099</v>
      </c>
      <c r="AD8" s="28">
        <f>Emissions!AF14</f>
        <v>5.6152501473373331</v>
      </c>
      <c r="AE8" s="28">
        <f>Emissions!AG14</f>
        <v>5.6039684497220037</v>
      </c>
      <c r="AF8" s="28">
        <f>Emissions!AH14</f>
        <v>5.571822703322459</v>
      </c>
      <c r="AG8" s="28">
        <f>Emissions!AI14</f>
        <v>5.5531201686119083</v>
      </c>
      <c r="AH8" s="28">
        <f>Emissions!AJ14</f>
        <v>5.5364663717448375</v>
      </c>
      <c r="AI8" s="28">
        <f>Emissions!AK14</f>
        <v>5.5174565833792837</v>
      </c>
      <c r="AJ8" s="28">
        <f>Emissions!AL14</f>
        <v>5.1777897433917754</v>
      </c>
      <c r="AK8" s="28">
        <f>Emissions!AM14</f>
        <v>5.2074282403305938</v>
      </c>
      <c r="AL8" s="28">
        <f>Emissions!AN14</f>
        <v>5.2394254273343384</v>
      </c>
      <c r="AM8" s="28">
        <f>Emissions!AO14</f>
        <v>5.280383697898861</v>
      </c>
      <c r="AN8" s="28">
        <f>Emissions!AP14</f>
        <v>5.3261016170446345</v>
      </c>
      <c r="AO8" s="28">
        <f>Emissions!AQ14</f>
        <v>5.3707476363017337</v>
      </c>
      <c r="AP8" s="28">
        <f>Emissions!AR14</f>
        <v>5.4264720048208943</v>
      </c>
      <c r="AQ8" s="28">
        <f>Emissions!AS14</f>
        <v>5.4850448356754367</v>
      </c>
      <c r="AR8" s="28">
        <f>Emissions!AT14</f>
        <v>5.5482537836735659</v>
      </c>
      <c r="AS8" s="28">
        <f>Emissions!AU14</f>
        <v>5.6142352669682465</v>
      </c>
      <c r="AT8" s="28">
        <f>Emissions!AV14</f>
        <v>5.6654357987718882</v>
      </c>
      <c r="AU8" s="28">
        <f>Emissions!AW14</f>
        <v>5.7369086627463801</v>
      </c>
      <c r="AV8" s="28">
        <f>Emissions!AX14</f>
        <v>5.8102993306283812</v>
      </c>
      <c r="AW8" s="28">
        <f>Emissions!AY14</f>
        <v>5.8860111117350868</v>
      </c>
      <c r="AX8" s="28">
        <f>Emissions!AZ14</f>
        <v>5.9573113146329169</v>
      </c>
      <c r="AY8" s="28">
        <f>Emissions!BA14</f>
        <v>6.0342453344129492</v>
      </c>
      <c r="AZ8" s="28">
        <f>Emissions!BB14</f>
        <v>6.115986934114094</v>
      </c>
      <c r="BA8" s="28">
        <f>Emissions!BC14</f>
        <v>6.2010956062781419</v>
      </c>
      <c r="BB8" s="28">
        <f>Emissions!BD14</f>
        <v>6.2846708995741798</v>
      </c>
      <c r="BC8" s="28">
        <f>Emissions!BE14</f>
        <v>6.3716603618845689</v>
      </c>
      <c r="BD8" s="28">
        <f>Emissions!BF14</f>
        <v>6.4650408781832249</v>
      </c>
      <c r="BE8" s="28">
        <f>Emissions!BG14</f>
        <v>6.5633102258716871</v>
      </c>
      <c r="BF8" s="28">
        <f>Emissions!BH14</f>
        <v>6.6661274521972755</v>
      </c>
      <c r="BG8" s="28">
        <f>Emissions!BI14</f>
        <v>6.7737228218837968</v>
      </c>
      <c r="BH8" s="28">
        <f>Emissions!BJ14</f>
        <v>6.8861709524575163</v>
      </c>
      <c r="BI8" s="28">
        <f>Emissions!BK14</f>
        <v>7.0046830957260857</v>
      </c>
      <c r="BJ8" s="28">
        <f>Emissions!BL14</f>
        <v>7.1149919960392118</v>
      </c>
      <c r="BK8" s="28">
        <f>Emissions!BM14</f>
        <v>7.2309141742692891</v>
      </c>
      <c r="BL8" s="28">
        <f>Emissions!BN14</f>
        <v>7.3535681459631475</v>
      </c>
      <c r="BM8" s="28">
        <f>Emissions!BO14</f>
        <v>7.4835718646296092</v>
      </c>
      <c r="BN8" s="28">
        <f>Emissions!BP14</f>
        <v>7.6243383379066287</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2.1051028565444798</v>
      </c>
      <c r="AC10" s="28">
        <f>SUM(Emissions!AE16:AE17)</f>
        <v>2.1052021290032603</v>
      </c>
      <c r="AD10" s="28">
        <f>SUM(Emissions!AF16:AF17)</f>
        <v>2.0845093784458473</v>
      </c>
      <c r="AE10" s="28">
        <f>SUM(Emissions!AG16:AG17)</f>
        <v>2.051331716092383</v>
      </c>
      <c r="AF10" s="28">
        <f>SUM(Emissions!AH16:AH17)</f>
        <v>2.0061916836449289</v>
      </c>
      <c r="AG10" s="28">
        <f>SUM(Emissions!AI16:AI17)</f>
        <v>1.9731133460692201</v>
      </c>
      <c r="AH10" s="28">
        <f>SUM(Emissions!AJ16:AJ17)</f>
        <v>1.9430453649608763</v>
      </c>
      <c r="AI10" s="28">
        <f>SUM(Emissions!AK16:AK17)</f>
        <v>1.9128471620083851</v>
      </c>
      <c r="AJ10" s="28">
        <f>SUM(Emissions!AL16:AL17)</f>
        <v>1.6661264313668378</v>
      </c>
      <c r="AK10" s="28">
        <f>SUM(Emissions!AM16:AM17)</f>
        <v>1.668423313500677</v>
      </c>
      <c r="AL10" s="28">
        <f>SUM(Emissions!AN16:AN17)</f>
        <v>1.671378645763973</v>
      </c>
      <c r="AM10" s="28">
        <f>SUM(Emissions!AO16:AO17)</f>
        <v>1.6792247154967406</v>
      </c>
      <c r="AN10" s="28">
        <f>SUM(Emissions!AP16:AP17)</f>
        <v>1.6899074522808504</v>
      </c>
      <c r="AO10" s="28">
        <f>SUM(Emissions!AQ16:AQ17)</f>
        <v>1.6995230530077625</v>
      </c>
      <c r="AP10" s="28">
        <f>SUM(Emissions!AR16:AR17)</f>
        <v>1.715802517476158</v>
      </c>
      <c r="AQ10" s="28">
        <f>SUM(Emissions!AS16:AS17)</f>
        <v>1.7332881731648426</v>
      </c>
      <c r="AR10" s="28">
        <f>SUM(Emissions!AT16:AT17)</f>
        <v>1.7530037877334113</v>
      </c>
      <c r="AS10" s="28">
        <f>SUM(Emissions!AU16:AU17)</f>
        <v>1.7737922468034055</v>
      </c>
      <c r="AT10" s="28">
        <f>SUM(Emissions!AV16:AV17)</f>
        <v>1.7848582995803981</v>
      </c>
      <c r="AU10" s="28">
        <f>SUM(Emissions!AW16:AW17)</f>
        <v>1.807637647566164</v>
      </c>
      <c r="AV10" s="28">
        <f>SUM(Emissions!AX16:AX17)</f>
        <v>1.8307429791694649</v>
      </c>
      <c r="AW10" s="28">
        <f>SUM(Emissions!AY16:AY17)</f>
        <v>1.8543536882161094</v>
      </c>
      <c r="AX10" s="28">
        <f>SUM(Emissions!AZ16:AZ17)</f>
        <v>1.8745094889523912</v>
      </c>
      <c r="AY10" s="28">
        <f>SUM(Emissions!BA16:BA17)</f>
        <v>1.8970778956982968</v>
      </c>
      <c r="AZ10" s="28">
        <f>SUM(Emissions!BB16:BB17)</f>
        <v>1.9214593507358155</v>
      </c>
      <c r="BA10" s="28">
        <f>SUM(Emissions!BC16:BC17)</f>
        <v>1.946730767865325</v>
      </c>
      <c r="BB10" s="28">
        <f>SUM(Emissions!BD16:BD17)</f>
        <v>1.9700794208794368</v>
      </c>
      <c r="BC10" s="28">
        <f>SUM(Emissions!BE16:BE17)</f>
        <v>1.9942854847055782</v>
      </c>
      <c r="BD10" s="28">
        <f>SUM(Emissions!BF16:BF17)</f>
        <v>2.0208895864478769</v>
      </c>
      <c r="BE10" s="28">
        <f>SUM(Emissions!BG16:BG17)</f>
        <v>2.0489467254616329</v>
      </c>
      <c r="BF10" s="28">
        <f>SUM(Emissions!BH16:BH17)</f>
        <v>2.0781686998017905</v>
      </c>
      <c r="BG10" s="28">
        <f>SUM(Emissions!BI16:BI17)</f>
        <v>2.1085764324810938</v>
      </c>
      <c r="BH10" s="28">
        <f>SUM(Emissions!BJ16:BJ17)</f>
        <v>2.1401063890846301</v>
      </c>
      <c r="BI10" s="28">
        <f>SUM(Emissions!BK16:BK17)</f>
        <v>2.1732732646021229</v>
      </c>
      <c r="BJ10" s="28">
        <f>SUM(Emissions!BL16:BL17)</f>
        <v>2.2007453423955727</v>
      </c>
      <c r="BK10" s="28">
        <f>SUM(Emissions!BM16:BM17)</f>
        <v>2.2295611664673878</v>
      </c>
      <c r="BL10" s="28">
        <f>SUM(Emissions!BN16:BN17)</f>
        <v>2.2601526090465605</v>
      </c>
      <c r="BM10" s="28">
        <f>SUM(Emissions!BO16:BO17)</f>
        <v>2.2926737192907343</v>
      </c>
      <c r="BN10" s="28">
        <f>SUM(Emissions!BP16:BP17)</f>
        <v>2.3286060548072025</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36.983474972731251</v>
      </c>
      <c r="AC11" s="48">
        <f t="shared" si="6"/>
        <v>37.13691177775214</v>
      </c>
      <c r="AD11" s="48">
        <f t="shared" si="6"/>
        <v>36.986303552248955</v>
      </c>
      <c r="AE11" s="48">
        <f t="shared" si="6"/>
        <v>36.650999863892977</v>
      </c>
      <c r="AF11" s="48">
        <f t="shared" si="6"/>
        <v>36.136424793726427</v>
      </c>
      <c r="AG11" s="48">
        <f t="shared" si="6"/>
        <v>35.800281749518156</v>
      </c>
      <c r="AH11" s="48">
        <f t="shared" si="6"/>
        <v>35.507239952617446</v>
      </c>
      <c r="AI11" s="48">
        <f t="shared" si="6"/>
        <v>35.210628228491231</v>
      </c>
      <c r="AJ11" s="48">
        <f t="shared" si="6"/>
        <v>31.625574956890325</v>
      </c>
      <c r="AK11" s="48">
        <f t="shared" si="6"/>
        <v>31.794261927918804</v>
      </c>
      <c r="AL11" s="48">
        <f t="shared" ref="AL11:BN11" si="7">SUM(AL12:AL18)</f>
        <v>31.971424289476328</v>
      </c>
      <c r="AM11" s="48">
        <f t="shared" si="7"/>
        <v>32.222199562626386</v>
      </c>
      <c r="AN11" s="48">
        <f t="shared" si="7"/>
        <v>32.518354180822755</v>
      </c>
      <c r="AO11" s="48">
        <f t="shared" si="7"/>
        <v>32.799907970969194</v>
      </c>
      <c r="AP11" s="48">
        <f t="shared" si="7"/>
        <v>33.18710200586478</v>
      </c>
      <c r="AQ11" s="48">
        <f t="shared" si="7"/>
        <v>33.59591574005055</v>
      </c>
      <c r="AR11" s="48">
        <f t="shared" si="7"/>
        <v>34.042720733791064</v>
      </c>
      <c r="AS11" s="48">
        <f t="shared" si="7"/>
        <v>34.510073584984646</v>
      </c>
      <c r="AT11" s="48">
        <f t="shared" si="7"/>
        <v>34.827089385685007</v>
      </c>
      <c r="AU11" s="48">
        <f t="shared" si="7"/>
        <v>35.333852986940286</v>
      </c>
      <c r="AV11" s="48">
        <f t="shared" si="7"/>
        <v>35.850136244315784</v>
      </c>
      <c r="AW11" s="48">
        <f t="shared" si="7"/>
        <v>36.378978245085676</v>
      </c>
      <c r="AX11" s="48">
        <f t="shared" si="7"/>
        <v>36.856733715558612</v>
      </c>
      <c r="AY11" s="48">
        <f t="shared" si="7"/>
        <v>37.377901910671781</v>
      </c>
      <c r="AZ11" s="48">
        <f t="shared" si="7"/>
        <v>37.933357839124092</v>
      </c>
      <c r="BA11" s="48">
        <f t="shared" si="7"/>
        <v>38.508516997597255</v>
      </c>
      <c r="BB11" s="48">
        <f t="shared" si="7"/>
        <v>39.057442944446805</v>
      </c>
      <c r="BC11" s="48">
        <f t="shared" si="7"/>
        <v>39.625864914959074</v>
      </c>
      <c r="BD11" s="48">
        <f t="shared" si="7"/>
        <v>40.239712197191196</v>
      </c>
      <c r="BE11" s="48">
        <f t="shared" si="7"/>
        <v>40.883402049257818</v>
      </c>
      <c r="BF11" s="48">
        <f t="shared" si="7"/>
        <v>41.553117575547638</v>
      </c>
      <c r="BG11" s="48">
        <f t="shared" si="7"/>
        <v>42.249679034945487</v>
      </c>
      <c r="BH11" s="48">
        <f t="shared" si="7"/>
        <v>42.972505527466907</v>
      </c>
      <c r="BI11" s="48">
        <f t="shared" si="7"/>
        <v>43.730853939440173</v>
      </c>
      <c r="BJ11" s="48">
        <f t="shared" si="7"/>
        <v>44.399914192347978</v>
      </c>
      <c r="BK11" s="48">
        <f t="shared" si="7"/>
        <v>45.099475289290041</v>
      </c>
      <c r="BL11" s="48">
        <f t="shared" si="7"/>
        <v>45.83759337929876</v>
      </c>
      <c r="BM11" s="48">
        <f t="shared" si="7"/>
        <v>46.617664712172115</v>
      </c>
      <c r="BN11" s="48">
        <f t="shared" si="7"/>
        <v>47.466385957205432</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10.527018089074835</v>
      </c>
      <c r="AC12" s="28">
        <f>SUM(Emissions!AE18:AE23)</f>
        <v>10.616840946157419</v>
      </c>
      <c r="AD12" s="28">
        <f>SUM(Emissions!AF18:AF23)</f>
        <v>10.672870436029495</v>
      </c>
      <c r="AE12" s="28">
        <f>SUM(Emissions!AG18:AG23)</f>
        <v>10.708310582839419</v>
      </c>
      <c r="AF12" s="28">
        <f>SUM(Emissions!AH18:AH23)</f>
        <v>10.722703795121234</v>
      </c>
      <c r="AG12" s="28">
        <f>SUM(Emissions!AI18:AI23)</f>
        <v>10.761667974652916</v>
      </c>
      <c r="AH12" s="28">
        <f>SUM(Emissions!AJ18:AJ23)</f>
        <v>10.806632692460195</v>
      </c>
      <c r="AI12" s="28">
        <f>SUM(Emissions!AK18:AK23)</f>
        <v>10.851701544865813</v>
      </c>
      <c r="AJ12" s="28">
        <f>SUM(Emissions!AL18:AL23)</f>
        <v>10.449399492880485</v>
      </c>
      <c r="AK12" s="28">
        <f>SUM(Emissions!AM18:AM23)</f>
        <v>10.540575192677988</v>
      </c>
      <c r="AL12" s="28">
        <f>SUM(Emissions!AN18:AN23)</f>
        <v>10.63081196548308</v>
      </c>
      <c r="AM12" s="28">
        <f>SUM(Emissions!AO18:AO23)</f>
        <v>10.729271527649759</v>
      </c>
      <c r="AN12" s="28">
        <f>SUM(Emissions!AP18:AP23)</f>
        <v>10.834842200529113</v>
      </c>
      <c r="AO12" s="28">
        <f>SUM(Emissions!AQ18:AQ23)</f>
        <v>10.938991323261508</v>
      </c>
      <c r="AP12" s="28">
        <f>SUM(Emissions!AR18:AR23)</f>
        <v>11.059285624516187</v>
      </c>
      <c r="AQ12" s="28">
        <f>SUM(Emissions!AS18:AS23)</f>
        <v>11.183732604515953</v>
      </c>
      <c r="AR12" s="28">
        <f>SUM(Emissions!AT18:AT23)</f>
        <v>11.314877640213339</v>
      </c>
      <c r="AS12" s="28">
        <f>SUM(Emissions!AU18:AU23)</f>
        <v>11.450547514030047</v>
      </c>
      <c r="AT12" s="28">
        <f>SUM(Emissions!AV18:AV23)</f>
        <v>11.564418485149504</v>
      </c>
      <c r="AU12" s="28">
        <f>SUM(Emissions!AW18:AW23)</f>
        <v>11.709394126334709</v>
      </c>
      <c r="AV12" s="28">
        <f>SUM(Emissions!AX18:AX23)</f>
        <v>11.857463320594889</v>
      </c>
      <c r="AW12" s="28">
        <f>SUM(Emissions!AY18:AY23)</f>
        <v>12.009150719583301</v>
      </c>
      <c r="AX12" s="28">
        <f>SUM(Emissions!AZ18:AZ23)</f>
        <v>12.154296869703808</v>
      </c>
      <c r="AY12" s="28">
        <f>SUM(Emissions!BA18:BA23)</f>
        <v>12.308091101146236</v>
      </c>
      <c r="AZ12" s="28">
        <f>SUM(Emissions!BB18:BB23)</f>
        <v>12.469261744421196</v>
      </c>
      <c r="BA12" s="28">
        <f>SUM(Emissions!BC18:BC23)</f>
        <v>12.635557992107127</v>
      </c>
      <c r="BB12" s="28">
        <f>SUM(Emissions!BD18:BD23)</f>
        <v>12.799307535631213</v>
      </c>
      <c r="BC12" s="28">
        <f>SUM(Emissions!BE18:BE23)</f>
        <v>12.968301348653322</v>
      </c>
      <c r="BD12" s="28">
        <f>SUM(Emissions!BF18:BF23)</f>
        <v>13.147156326397857</v>
      </c>
      <c r="BE12" s="28">
        <f>SUM(Emissions!BG18:BG23)</f>
        <v>13.332969492355064</v>
      </c>
      <c r="BF12" s="28">
        <f>SUM(Emissions!BH18:BH23)</f>
        <v>13.52566414352756</v>
      </c>
      <c r="BG12" s="28">
        <f>SUM(Emissions!BI18:BI23)</f>
        <v>13.725558016108188</v>
      </c>
      <c r="BH12" s="28">
        <f>SUM(Emissions!BJ18:BJ23)</f>
        <v>13.932729783455876</v>
      </c>
      <c r="BI12" s="28">
        <f>SUM(Emissions!BK18:BK23)</f>
        <v>14.149055639801089</v>
      </c>
      <c r="BJ12" s="28">
        <f>SUM(Emissions!BL18:BL23)</f>
        <v>14.351676507284214</v>
      </c>
      <c r="BK12" s="28">
        <f>SUM(Emissions!BM18:BM23)</f>
        <v>14.562501401907184</v>
      </c>
      <c r="BL12" s="28">
        <f>SUM(Emissions!BN18:BN23)</f>
        <v>14.783270315573215</v>
      </c>
      <c r="BM12" s="28">
        <f>SUM(Emissions!BO18:BO23)</f>
        <v>15.014890574900159</v>
      </c>
      <c r="BN12" s="28">
        <f>SUM(Emissions!BP18:BP23)</f>
        <v>15.262816351658037</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4.01705200952523E-2</v>
      </c>
      <c r="AC13" s="28">
        <f>SUM(Emissions!AE24:AE25)</f>
        <v>4.0193107595486638E-2</v>
      </c>
      <c r="AD13" s="28">
        <f>SUM(Emissions!AF24:AF25)</f>
        <v>4.0242361886108954E-2</v>
      </c>
      <c r="AE13" s="28">
        <f>SUM(Emissions!AG24:AG25)</f>
        <v>4.0317332150959437E-2</v>
      </c>
      <c r="AF13" s="28">
        <f>SUM(Emissions!AH24:AH25)</f>
        <v>4.0416661198177238E-2</v>
      </c>
      <c r="AG13" s="28">
        <f>SUM(Emissions!AI24:AI25)</f>
        <v>4.0541859572368548E-2</v>
      </c>
      <c r="AH13" s="28">
        <f>SUM(Emissions!AJ24:AJ25)</f>
        <v>4.0681203799938018E-2</v>
      </c>
      <c r="AI13" s="28">
        <f>SUM(Emissions!AK24:AK25)</f>
        <v>4.0834575780006425E-2</v>
      </c>
      <c r="AJ13" s="28">
        <f>SUM(Emissions!AL24:AL25)</f>
        <v>4.0976246418234052E-2</v>
      </c>
      <c r="AK13" s="28">
        <f>SUM(Emissions!AM24:AM25)</f>
        <v>4.1082510045319369E-2</v>
      </c>
      <c r="AL13" s="28">
        <f>SUM(Emissions!AN24:AN25)</f>
        <v>4.1174633968968595E-2</v>
      </c>
      <c r="AM13" s="28">
        <f>SUM(Emissions!AO24:AO25)</f>
        <v>4.1252046950074686E-2</v>
      </c>
      <c r="AN13" s="28">
        <f>SUM(Emissions!AP24:AP25)</f>
        <v>4.1329776871967525E-2</v>
      </c>
      <c r="AO13" s="28">
        <f>SUM(Emissions!AQ24:AQ25)</f>
        <v>4.1406722161422153E-2</v>
      </c>
      <c r="AP13" s="28">
        <f>SUM(Emissions!AR24:AR25)</f>
        <v>4.1483281200636365E-2</v>
      </c>
      <c r="AQ13" s="28">
        <f>SUM(Emissions!AS24:AS25)</f>
        <v>4.1558258204403398E-2</v>
      </c>
      <c r="AR13" s="28">
        <f>SUM(Emissions!AT24:AT25)</f>
        <v>4.163130426286106E-2</v>
      </c>
      <c r="AS13" s="28">
        <f>SUM(Emissions!AU24:AU25)</f>
        <v>4.1703806966218469E-2</v>
      </c>
      <c r="AT13" s="28">
        <f>SUM(Emissions!AV24:AV25)</f>
        <v>4.1773918543914303E-2</v>
      </c>
      <c r="AU13" s="28">
        <f>SUM(Emissions!AW24:AW25)</f>
        <v>4.184415719016131E-2</v>
      </c>
      <c r="AV13" s="28">
        <f>SUM(Emissions!AX24:AX25)</f>
        <v>4.1912666853391171E-2</v>
      </c>
      <c r="AW13" s="28">
        <f>SUM(Emissions!AY24:AY25)</f>
        <v>4.1979156567067535E-2</v>
      </c>
      <c r="AX13" s="28">
        <f>SUM(Emissions!AZ24:AZ25)</f>
        <v>4.2043326677874492E-2</v>
      </c>
      <c r="AY13" s="28">
        <f>SUM(Emissions!BA24:BA25)</f>
        <v>4.210573893502198E-2</v>
      </c>
      <c r="AZ13" s="28">
        <f>SUM(Emissions!BB24:BB25)</f>
        <v>4.2166064567288997E-2</v>
      </c>
      <c r="BA13" s="28">
        <f>SUM(Emissions!BC24:BC25)</f>
        <v>4.2223936551097012E-2</v>
      </c>
      <c r="BB13" s="28">
        <f>SUM(Emissions!BD24:BD25)</f>
        <v>4.227870528064448E-2</v>
      </c>
      <c r="BC13" s="28">
        <f>SUM(Emissions!BE24:BE25)</f>
        <v>4.2331173929464283E-2</v>
      </c>
      <c r="BD13" s="28">
        <f>SUM(Emissions!BF24:BF25)</f>
        <v>4.2381396786624913E-2</v>
      </c>
      <c r="BE13" s="28">
        <f>SUM(Emissions!BG24:BG25)</f>
        <v>4.2429056807183153E-2</v>
      </c>
      <c r="BF13" s="28">
        <f>SUM(Emissions!BH24:BH25)</f>
        <v>4.2473945445245451E-2</v>
      </c>
      <c r="BG13" s="28">
        <f>SUM(Emissions!BI24:BI25)</f>
        <v>4.2515912529068417E-2</v>
      </c>
      <c r="BH13" s="28">
        <f>SUM(Emissions!BJ24:BJ25)</f>
        <v>4.2554828072053061E-2</v>
      </c>
      <c r="BI13" s="28">
        <f>SUM(Emissions!BK24:BK25)</f>
        <v>4.2590644673529125E-2</v>
      </c>
      <c r="BJ13" s="28">
        <f>SUM(Emissions!BL24:BL25)</f>
        <v>4.2621976887318044E-2</v>
      </c>
      <c r="BK13" s="28">
        <f>SUM(Emissions!BM24:BM25)</f>
        <v>4.2649885320060886E-2</v>
      </c>
      <c r="BL13" s="28">
        <f>SUM(Emissions!BN24:BN25)</f>
        <v>4.2674338446565478E-2</v>
      </c>
      <c r="BM13" s="28">
        <f>SUM(Emissions!BO24:BO25)</f>
        <v>4.2695186854540629E-2</v>
      </c>
      <c r="BN13" s="28">
        <f>SUM(Emissions!BP24:BP25)</f>
        <v>4.2712613800480144E-2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4.2378924406955745E-2</v>
      </c>
      <c r="AC14" s="28">
        <f>SUM(Emissions!AE26:AE27)</f>
        <v>4.2490553711572163E-2</v>
      </c>
      <c r="AD14" s="28">
        <f>SUM(Emissions!AF26:AF27)</f>
        <v>4.2638077873391605E-2</v>
      </c>
      <c r="AE14" s="28">
        <f>SUM(Emissions!AG26:AG27)</f>
        <v>4.2820581197584411E-2</v>
      </c>
      <c r="AF14" s="28">
        <f>SUM(Emissions!AH26:AH27)</f>
        <v>4.3036341932467637E-2</v>
      </c>
      <c r="AG14" s="28">
        <f>SUM(Emissions!AI26:AI27)</f>
        <v>4.3288274157567842E-2</v>
      </c>
      <c r="AH14" s="28">
        <f>SUM(Emissions!AJ26:AJ27)</f>
        <v>4.3557406992542194E-2</v>
      </c>
      <c r="AI14" s="28">
        <f>SUM(Emissions!AK26:AK27)</f>
        <v>4.3843938772022265E-2</v>
      </c>
      <c r="AJ14" s="28">
        <f>SUM(Emissions!AL26:AL27)</f>
        <v>4.4106114758531288E-2</v>
      </c>
      <c r="AK14" s="28">
        <f>SUM(Emissions!AM26:AM27)</f>
        <v>4.4305861349569958E-2</v>
      </c>
      <c r="AL14" s="28">
        <f>SUM(Emissions!AN26:AN27)</f>
        <v>4.4478605775092099E-2</v>
      </c>
      <c r="AM14" s="28">
        <f>SUM(Emissions!AO26:AO27)</f>
        <v>4.4623916713251416E-2</v>
      </c>
      <c r="AN14" s="28">
        <f>SUM(Emissions!AP26:AP27)</f>
        <v>4.4766581792471921E-2</v>
      </c>
      <c r="AO14" s="28">
        <f>SUM(Emissions!AQ26:AQ27)</f>
        <v>4.4905063432781459E-2</v>
      </c>
      <c r="AP14" s="28">
        <f>SUM(Emissions!AR26:AR27)</f>
        <v>4.5040230574904035E-2</v>
      </c>
      <c r="AQ14" s="28">
        <f>SUM(Emissions!AS26:AS27)</f>
        <v>4.5170358881512163E-2</v>
      </c>
      <c r="AR14" s="28">
        <f>SUM(Emissions!AT26:AT27)</f>
        <v>4.5295079235733837E-2</v>
      </c>
      <c r="AS14" s="28">
        <f>SUM(Emissions!AU26:AU27)</f>
        <v>4.5416789237422678E-2</v>
      </c>
      <c r="AT14" s="28">
        <f>SUM(Emissions!AV26:AV27)</f>
        <v>4.553268240300215E-2</v>
      </c>
      <c r="AU14" s="28">
        <f>SUM(Emissions!AW26:AW27)</f>
        <v>4.5646924122067181E-2</v>
      </c>
      <c r="AV14" s="28">
        <f>SUM(Emissions!AX26:AX27)</f>
        <v>4.5756674353352775E-2</v>
      </c>
      <c r="AW14" s="28">
        <f>SUM(Emissions!AY26:AY27)</f>
        <v>4.5861591667747184E-2</v>
      </c>
      <c r="AX14" s="28">
        <f>SUM(Emissions!AZ26:AZ27)</f>
        <v>4.5961314718929072E-2</v>
      </c>
      <c r="AY14" s="28">
        <f>SUM(Emissions!BA26:BA27)</f>
        <v>4.6056839567654453E-2</v>
      </c>
      <c r="AZ14" s="28">
        <f>SUM(Emissions!BB26:BB27)</f>
        <v>4.6147741620677502E-2</v>
      </c>
      <c r="BA14" s="28">
        <f>SUM(Emissions!BC26:BC27)</f>
        <v>4.6233532922433596E-2</v>
      </c>
      <c r="BB14" s="28">
        <f>SUM(Emissions!BD26:BD27)</f>
        <v>4.6313278944115077E-2</v>
      </c>
      <c r="BC14" s="28">
        <f>SUM(Emissions!BE26:BE27)</f>
        <v>4.6388327674390911E-2</v>
      </c>
      <c r="BD14" s="28">
        <f>SUM(Emissions!BF26:BF27)</f>
        <v>4.645883892613209E-2</v>
      </c>
      <c r="BE14" s="28">
        <f>SUM(Emissions!BG26:BG27)</f>
        <v>4.6524386223620338E-2</v>
      </c>
      <c r="BF14" s="28">
        <f>SUM(Emissions!BH26:BH27)</f>
        <v>4.6584711695046466E-2</v>
      </c>
      <c r="BG14" s="28">
        <f>SUM(Emissions!BI26:BI27)</f>
        <v>4.6639646722911487E-2</v>
      </c>
      <c r="BH14" s="28">
        <f>SUM(Emissions!BJ26:BJ27)</f>
        <v>4.6689051998536471E-2</v>
      </c>
      <c r="BI14" s="28">
        <f>SUM(Emissions!BK26:BK27)</f>
        <v>4.6732914473539944E-2</v>
      </c>
      <c r="BJ14" s="28">
        <f>SUM(Emissions!BL26:BL27)</f>
        <v>4.6769142789154144E-2</v>
      </c>
      <c r="BK14" s="28">
        <f>SUM(Emissions!BM26:BM27)</f>
        <v>4.6799444934476034E-2</v>
      </c>
      <c r="BL14" s="28">
        <f>SUM(Emissions!BN26:BN27)</f>
        <v>4.6823826653814724E-2</v>
      </c>
      <c r="BM14" s="28">
        <f>SUM(Emissions!BO26:BO27)</f>
        <v>4.6842109474374879E-2</v>
      </c>
      <c r="BN14" s="28">
        <f>SUM(Emissions!BP26:BP27)</f>
        <v>4.6854626764950544E-2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4.1413528684348345E-3</v>
      </c>
      <c r="AC15" s="28">
        <f>Emissions!AE28</f>
        <v>4.1727818182761174E-3</v>
      </c>
      <c r="AD15" s="28">
        <f>Emissions!AF28</f>
        <v>4.1802417763511261E-3</v>
      </c>
      <c r="AE15" s="28">
        <f>Emissions!AG28</f>
        <v>4.1718431792374918E-3</v>
      </c>
      <c r="AF15" s="28">
        <f>Emissions!AH28</f>
        <v>4.147912456917831E-3</v>
      </c>
      <c r="AG15" s="28">
        <f>Emissions!AI28</f>
        <v>4.1339894588555311E-3</v>
      </c>
      <c r="AH15" s="28">
        <f>Emissions!AJ28</f>
        <v>4.1215916322989337E-3</v>
      </c>
      <c r="AI15" s="28">
        <f>Emissions!AK28</f>
        <v>4.1074399009601338E-3</v>
      </c>
      <c r="AJ15" s="28">
        <f>Emissions!AL28</f>
        <v>3.8545768089694333E-3</v>
      </c>
      <c r="AK15" s="28">
        <f>Emissions!AM28</f>
        <v>3.8766410233572195E-3</v>
      </c>
      <c r="AL15" s="28">
        <f>Emissions!AN28</f>
        <v>3.9004611514600073E-3</v>
      </c>
      <c r="AM15" s="28">
        <f>Emissions!AO28</f>
        <v>3.9309523084358183E-3</v>
      </c>
      <c r="AN15" s="28">
        <f>Emissions!AP28</f>
        <v>3.9649867593554511E-3</v>
      </c>
      <c r="AO15" s="28">
        <f>Emissions!AQ28</f>
        <v>3.9982232403579579E-3</v>
      </c>
      <c r="AP15" s="28">
        <f>Emissions!AR28</f>
        <v>4.0397069369222218E-3</v>
      </c>
      <c r="AQ15" s="28">
        <f>Emissions!AS28</f>
        <v>4.0833111554472697E-3</v>
      </c>
      <c r="AR15" s="28">
        <f>Emissions!AT28</f>
        <v>4.130366705623654E-3</v>
      </c>
      <c r="AS15" s="28">
        <f>Emissions!AU28</f>
        <v>4.1794862542985835E-3</v>
      </c>
      <c r="AT15" s="28">
        <f>Emissions!AV28</f>
        <v>4.2176022057524055E-3</v>
      </c>
      <c r="AU15" s="28">
        <f>Emissions!AW28</f>
        <v>4.2708097822667492E-3</v>
      </c>
      <c r="AV15" s="28">
        <f>Emissions!AX28</f>
        <v>4.3254450572455727E-3</v>
      </c>
      <c r="AW15" s="28">
        <f>Emissions!AY28</f>
        <v>4.3818082720694538E-3</v>
      </c>
      <c r="AX15" s="28">
        <f>Emissions!AZ28</f>
        <v>4.434887312004504E-3</v>
      </c>
      <c r="AY15" s="28">
        <f>Emissions!BA28</f>
        <v>4.4921604156185286E-3</v>
      </c>
      <c r="AZ15" s="28">
        <f>Emissions!BB28</f>
        <v>4.5530124953960483E-3</v>
      </c>
      <c r="BA15" s="28">
        <f>Emissions!BC28</f>
        <v>4.6163711735626176E-3</v>
      </c>
      <c r="BB15" s="28">
        <f>Emissions!BD28</f>
        <v>4.6785883363496678E-3</v>
      </c>
      <c r="BC15" s="28">
        <f>Emissions!BE28</f>
        <v>4.7433471582918451E-3</v>
      </c>
      <c r="BD15" s="28">
        <f>Emissions!BF28</f>
        <v>4.8128637648697341E-3</v>
      </c>
      <c r="BE15" s="28">
        <f>Emissions!BG28</f>
        <v>4.88601983481559E-3</v>
      </c>
      <c r="BF15" s="28">
        <f>Emissions!BH28</f>
        <v>4.9625615477468616E-3</v>
      </c>
      <c r="BG15" s="28">
        <f>Emissions!BI28</f>
        <v>5.0426603229579373E-3</v>
      </c>
      <c r="BH15" s="28">
        <f>Emissions!BJ28</f>
        <v>5.1263717090517065E-3</v>
      </c>
      <c r="BI15" s="28">
        <f>Emissions!BK28</f>
        <v>5.2145974157071975E-3</v>
      </c>
      <c r="BJ15" s="28">
        <f>Emissions!BL28</f>
        <v>5.2967162637180794E-3</v>
      </c>
      <c r="BK15" s="28">
        <f>Emissions!BM28</f>
        <v>5.3830138852893608E-3</v>
      </c>
      <c r="BL15" s="28">
        <f>Emissions!BN28</f>
        <v>5.4743229531058991E-3</v>
      </c>
      <c r="BM15" s="28">
        <f>Emissions!BO28</f>
        <v>5.5711034992242644E-3</v>
      </c>
      <c r="BN15" s="28">
        <f>Emissions!BP28</f>
        <v>5.6758963182193794E-3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23.468883194333163</v>
      </c>
      <c r="AC17" s="28">
        <f>SUM(Emissions!AE30:AE31)</f>
        <v>23.469989940130546</v>
      </c>
      <c r="AD17" s="28">
        <f>SUM(Emissions!AF30:AF31)</f>
        <v>23.239295395067522</v>
      </c>
      <c r="AE17" s="28">
        <f>SUM(Emissions!AG30:AG31)</f>
        <v>22.869411956824216</v>
      </c>
      <c r="AF17" s="28">
        <f>SUM(Emissions!AH30:AH31)</f>
        <v>22.366165217310172</v>
      </c>
      <c r="AG17" s="28">
        <f>SUM(Emissions!AI30:AI31)</f>
        <v>21.997389108145914</v>
      </c>
      <c r="AH17" s="28">
        <f>SUM(Emissions!AJ30:AJ31)</f>
        <v>21.662174163979493</v>
      </c>
      <c r="AI17" s="28">
        <f>SUM(Emissions!AK30:AK31)</f>
        <v>21.325507432675852</v>
      </c>
      <c r="AJ17" s="28">
        <f>SUM(Emissions!AL30:AL31)</f>
        <v>18.574924490352689</v>
      </c>
      <c r="AK17" s="28">
        <f>SUM(Emissions!AM30:AM31)</f>
        <v>18.600531437938479</v>
      </c>
      <c r="AL17" s="28">
        <f>SUM(Emissions!AN30:AN31)</f>
        <v>18.633479161833353</v>
      </c>
      <c r="AM17" s="28">
        <f>SUM(Emissions!AO30:AO31)</f>
        <v>18.720951606954245</v>
      </c>
      <c r="AN17" s="28">
        <f>SUM(Emissions!AP30:AP31)</f>
        <v>18.840048828737327</v>
      </c>
      <c r="AO17" s="28">
        <f>SUM(Emissions!AQ30:AQ31)</f>
        <v>18.947249011190014</v>
      </c>
      <c r="AP17" s="28">
        <f>SUM(Emissions!AR30:AR31)</f>
        <v>19.128741734401757</v>
      </c>
      <c r="AQ17" s="28">
        <f>SUM(Emissions!AS30:AS31)</f>
        <v>19.32368176294159</v>
      </c>
      <c r="AR17" s="28">
        <f>SUM(Emissions!AT30:AT31)</f>
        <v>19.543482640592647</v>
      </c>
      <c r="AS17" s="28">
        <f>SUM(Emissions!AU30:AU31)</f>
        <v>19.775244198555061</v>
      </c>
      <c r="AT17" s="28">
        <f>SUM(Emissions!AV30:AV31)</f>
        <v>19.898614844905271</v>
      </c>
      <c r="AU17" s="28">
        <f>SUM(Emissions!AW30:AW31)</f>
        <v>20.15257196413058</v>
      </c>
      <c r="AV17" s="28">
        <f>SUM(Emissions!AX30:AX31)</f>
        <v>20.410163334014669</v>
      </c>
      <c r="AW17" s="28">
        <f>SUM(Emissions!AY30:AY31)</f>
        <v>20.673388938895879</v>
      </c>
      <c r="AX17" s="28">
        <f>SUM(Emissions!AZ30:AZ31)</f>
        <v>20.898097262148333</v>
      </c>
      <c r="AY17" s="28">
        <f>SUM(Emissions!BA30:BA31)</f>
        <v>21.149702688531761</v>
      </c>
      <c r="AZ17" s="28">
        <f>SUM(Emissions!BB30:BB31)</f>
        <v>21.421521007814597</v>
      </c>
      <c r="BA17" s="28">
        <f>SUM(Emissions!BC30:BC31)</f>
        <v>21.703261130357248</v>
      </c>
      <c r="BB17" s="28">
        <f>SUM(Emissions!BD30:BD31)</f>
        <v>21.963565185634003</v>
      </c>
      <c r="BC17" s="28">
        <f>SUM(Emissions!BE30:BE31)</f>
        <v>22.233428143999273</v>
      </c>
      <c r="BD17" s="28">
        <f>SUM(Emissions!BF30:BF31)</f>
        <v>22.530025792109001</v>
      </c>
      <c r="BE17" s="28">
        <f>SUM(Emissions!BG30:BG31)</f>
        <v>22.842822725633614</v>
      </c>
      <c r="BF17" s="28">
        <f>SUM(Emissions!BH30:BH31)</f>
        <v>23.16860590547439</v>
      </c>
      <c r="BG17" s="28">
        <f>SUM(Emissions!BI30:BI31)</f>
        <v>23.507608593270131</v>
      </c>
      <c r="BH17" s="28">
        <f>SUM(Emissions!BJ30:BJ31)</f>
        <v>23.85912247125016</v>
      </c>
      <c r="BI17" s="28">
        <f>SUM(Emissions!BK30:BK31)</f>
        <v>24.228885651714773</v>
      </c>
      <c r="BJ17" s="28">
        <f>SUM(Emissions!BL30:BL31)</f>
        <v>24.535159990204079</v>
      </c>
      <c r="BK17" s="28">
        <f>SUM(Emissions!BM30:BM31)</f>
        <v>24.856415175995799</v>
      </c>
      <c r="BL17" s="28">
        <f>SUM(Emissions!BN30:BN31)</f>
        <v>25.197465966176789</v>
      </c>
      <c r="BM17" s="28">
        <f>SUM(Emissions!BO30:BO31)</f>
        <v>25.560029788318666</v>
      </c>
      <c r="BN17" s="28">
        <f>SUM(Emissions!BP30:BP31)</f>
        <v>25.960623888751286</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2.9001313919526108</v>
      </c>
      <c r="AC18" s="28">
        <f>SUM(Emissions!AE32:AE35)</f>
        <v>2.962472948338839</v>
      </c>
      <c r="AD18" s="28">
        <f>SUM(Emissions!AF32:AF35)</f>
        <v>2.9863255396160908</v>
      </c>
      <c r="AE18" s="28">
        <f>SUM(Emissions!AG32:AG35)</f>
        <v>2.9852160677015558</v>
      </c>
      <c r="AF18" s="28">
        <f>SUM(Emissions!AH32:AH35)</f>
        <v>2.9592033657074612</v>
      </c>
      <c r="AG18" s="28">
        <f>SUM(Emissions!AI32:AI35)</f>
        <v>2.9525090435305321</v>
      </c>
      <c r="AH18" s="28">
        <f>SUM(Emissions!AJ32:AJ35)</f>
        <v>2.9493213937529821</v>
      </c>
      <c r="AI18" s="28">
        <f>SUM(Emissions!AK32:AK35)</f>
        <v>2.9438817964965742</v>
      </c>
      <c r="AJ18" s="28">
        <f>SUM(Emissions!AL32:AL35)</f>
        <v>2.5115625356714157</v>
      </c>
      <c r="AK18" s="28">
        <f>SUM(Emissions!AM32:AM35)</f>
        <v>2.5631387848840888</v>
      </c>
      <c r="AL18" s="28">
        <f>SUM(Emissions!AN32:AN35)</f>
        <v>2.6168279612643728</v>
      </c>
      <c r="AM18" s="28">
        <f>SUM(Emissions!AO32:AO35)</f>
        <v>2.6814180120506239</v>
      </c>
      <c r="AN18" s="28">
        <f>SUM(Emissions!AP32:AP35)</f>
        <v>2.7526503061325229</v>
      </c>
      <c r="AO18" s="28">
        <f>SUM(Emissions!AQ32:AQ35)</f>
        <v>2.822606127683108</v>
      </c>
      <c r="AP18" s="28">
        <f>SUM(Emissions!AR32:AR35)</f>
        <v>2.90775992823438</v>
      </c>
      <c r="AQ18" s="28">
        <f>SUM(Emissions!AS32:AS35)</f>
        <v>2.99693794435164</v>
      </c>
      <c r="AR18" s="28">
        <f>SUM(Emissions!AT32:AT35)</f>
        <v>3.0925522027808605</v>
      </c>
      <c r="AS18" s="28">
        <f>SUM(Emissions!AU32:AU35)</f>
        <v>3.1922302899416013</v>
      </c>
      <c r="AT18" s="28">
        <f>SUM(Emissions!AV32:AV35)</f>
        <v>3.2717803524775619</v>
      </c>
      <c r="AU18" s="28">
        <f>SUM(Emissions!AW32:AW35)</f>
        <v>3.3793735053805052</v>
      </c>
      <c r="AV18" s="28">
        <f>SUM(Emissions!AX32:AX35)</f>
        <v>3.4897633034422415</v>
      </c>
      <c r="AW18" s="28">
        <f>SUM(Emissions!AY32:AY35)</f>
        <v>3.6034645300996053</v>
      </c>
      <c r="AX18" s="28">
        <f>SUM(Emissions!AZ32:AZ35)</f>
        <v>3.7111485549976653</v>
      </c>
      <c r="AY18" s="28">
        <f>SUM(Emissions!BA32:BA35)</f>
        <v>3.8267018820754921</v>
      </c>
      <c r="AZ18" s="28">
        <f>SUM(Emissions!BB32:BB35)</f>
        <v>3.9489567682049391</v>
      </c>
      <c r="BA18" s="28">
        <f>SUM(Emissions!BC32:BC35)</f>
        <v>4.0758725344857858</v>
      </c>
      <c r="BB18" s="28">
        <f>SUM(Emissions!BD32:BD35)</f>
        <v>4.2005481506204783</v>
      </c>
      <c r="BC18" s="28">
        <f>SUM(Emissions!BE32:BE35)</f>
        <v>4.3299210735443339</v>
      </c>
      <c r="BD18" s="28">
        <f>SUM(Emissions!BF32:BF35)</f>
        <v>4.4681254792067087</v>
      </c>
      <c r="BE18" s="28">
        <f>SUM(Emissions!BG32:BG35)</f>
        <v>4.6130188684035236</v>
      </c>
      <c r="BF18" s="28">
        <f>SUM(Emissions!BH32:BH35)</f>
        <v>4.7640748078576483</v>
      </c>
      <c r="BG18" s="28">
        <f>SUM(Emissions!BI32:BI35)</f>
        <v>4.9215627059922271</v>
      </c>
      <c r="BH18" s="28">
        <f>SUM(Emissions!BJ32:BJ35)</f>
        <v>5.0855315209812355</v>
      </c>
      <c r="BI18" s="28">
        <f>SUM(Emissions!BK32:BK35)</f>
        <v>5.2576229913615338</v>
      </c>
      <c r="BJ18" s="28">
        <f>SUM(Emissions!BL32:BL35)</f>
        <v>5.4176383589194943</v>
      </c>
      <c r="BK18" s="28">
        <f>SUM(Emissions!BM32:BM35)</f>
        <v>5.5849748672472241</v>
      </c>
      <c r="BL18" s="28">
        <f>SUM(Emissions!BN32:BN35)</f>
        <v>5.7611331094952671</v>
      </c>
      <c r="BM18" s="28">
        <f>SUM(Emissions!BO32:BO35)</f>
        <v>5.9468844491251502</v>
      </c>
      <c r="BN18" s="28">
        <f>SUM(Emissions!BP32:BP35)</f>
        <v>6.1469510799124523</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5.2251992712628192</v>
      </c>
      <c r="AC19" s="46">
        <f t="shared" si="11"/>
        <v>5.3072884671771536</v>
      </c>
      <c r="AD19" s="46">
        <f t="shared" si="11"/>
        <v>5.3351871761370351</v>
      </c>
      <c r="AE19" s="46">
        <f t="shared" si="11"/>
        <v>5.3285562316971049</v>
      </c>
      <c r="AF19" s="46">
        <f t="shared" si="11"/>
        <v>5.2876704436012067</v>
      </c>
      <c r="AG19" s="46">
        <f t="shared" si="11"/>
        <v>5.2756266226618003</v>
      </c>
      <c r="AH19" s="46">
        <f t="shared" si="11"/>
        <v>5.2692227791604491</v>
      </c>
      <c r="AI19" s="46">
        <f t="shared" si="11"/>
        <v>5.2602934597336759</v>
      </c>
      <c r="AJ19" s="46">
        <f t="shared" si="11"/>
        <v>4.648700786271446</v>
      </c>
      <c r="AK19" s="46">
        <f t="shared" si="11"/>
        <v>4.7263979409618564</v>
      </c>
      <c r="AL19" s="46">
        <f t="shared" ref="AL19:BN19" si="12">SUM(AL20:AL26)</f>
        <v>4.8060900408426832</v>
      </c>
      <c r="AM19" s="46">
        <f t="shared" si="12"/>
        <v>4.9001480241882831</v>
      </c>
      <c r="AN19" s="46">
        <f t="shared" si="12"/>
        <v>5.0033562368386857</v>
      </c>
      <c r="AO19" s="46">
        <f t="shared" si="12"/>
        <v>5.1045231461496545</v>
      </c>
      <c r="AP19" s="46">
        <f t="shared" si="12"/>
        <v>5.2268512678823473</v>
      </c>
      <c r="AQ19" s="46">
        <f t="shared" si="12"/>
        <v>5.3545624072487232</v>
      </c>
      <c r="AR19" s="46">
        <f t="shared" si="12"/>
        <v>5.4910347690447869</v>
      </c>
      <c r="AS19" s="46">
        <f t="shared" si="12"/>
        <v>5.6330097279305846</v>
      </c>
      <c r="AT19" s="46">
        <f t="shared" si="12"/>
        <v>5.746446858920697</v>
      </c>
      <c r="AU19" s="46">
        <f t="shared" si="12"/>
        <v>5.8933922614420613</v>
      </c>
      <c r="AV19" s="46">
        <f t="shared" si="12"/>
        <v>6.0438486854468039</v>
      </c>
      <c r="AW19" s="46">
        <f t="shared" si="12"/>
        <v>6.198525954634091</v>
      </c>
      <c r="AX19" s="46">
        <f t="shared" si="12"/>
        <v>6.3443857197212221</v>
      </c>
      <c r="AY19" s="46">
        <f t="shared" si="12"/>
        <v>6.5008713220558878</v>
      </c>
      <c r="AZ19" s="46">
        <f t="shared" si="12"/>
        <v>6.6663183591402042</v>
      </c>
      <c r="BA19" s="46">
        <f t="shared" si="12"/>
        <v>6.8378551915579111</v>
      </c>
      <c r="BB19" s="46">
        <f t="shared" si="12"/>
        <v>7.0058560106357408</v>
      </c>
      <c r="BC19" s="46">
        <f t="shared" si="12"/>
        <v>7.1800191935690947</v>
      </c>
      <c r="BD19" s="46">
        <f t="shared" si="12"/>
        <v>7.3660767338130348</v>
      </c>
      <c r="BE19" s="46">
        <f t="shared" si="12"/>
        <v>7.5643284643764499</v>
      </c>
      <c r="BF19" s="46">
        <f t="shared" si="12"/>
        <v>7.7708288294235182</v>
      </c>
      <c r="BG19" s="46">
        <f t="shared" si="12"/>
        <v>7.9859425366378733</v>
      </c>
      <c r="BH19" s="46">
        <f t="shared" si="12"/>
        <v>8.2097301243535963</v>
      </c>
      <c r="BI19" s="46">
        <f t="shared" si="12"/>
        <v>8.4444588188614667</v>
      </c>
      <c r="BJ19" s="46">
        <f t="shared" si="12"/>
        <v>8.6621480805657249</v>
      </c>
      <c r="BK19" s="46">
        <f t="shared" si="12"/>
        <v>8.8896798692143104</v>
      </c>
      <c r="BL19" s="46">
        <f t="shared" si="12"/>
        <v>9.1291229361282635</v>
      </c>
      <c r="BM19" s="46">
        <f t="shared" si="12"/>
        <v>9.3815311874763125</v>
      </c>
      <c r="BN19" s="46">
        <f t="shared" si="12"/>
        <v>9.653421789034482</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2.6514027845971961</v>
      </c>
      <c r="AC20" s="28">
        <f>SUM(Emissions!AE36:AE41)</f>
        <v>2.6875001864146038</v>
      </c>
      <c r="AD20" s="28">
        <f>SUM(Emissions!AF36:AF41)</f>
        <v>2.6995711877842457</v>
      </c>
      <c r="AE20" s="28">
        <f>SUM(Emissions!AG36:AG41)</f>
        <v>2.6965343857470057</v>
      </c>
      <c r="AF20" s="28">
        <f>SUM(Emissions!AH36:AH41)</f>
        <v>2.6785874316502154</v>
      </c>
      <c r="AG20" s="28">
        <f>SUM(Emissions!AI36:AI41)</f>
        <v>2.6739398248391262</v>
      </c>
      <c r="AH20" s="28">
        <f>SUM(Emissions!AJ36:AJ41)</f>
        <v>2.6719782863216488</v>
      </c>
      <c r="AI20" s="28">
        <f>SUM(Emissions!AK36:AK41)</f>
        <v>2.6690822413079145</v>
      </c>
      <c r="AJ20" s="28">
        <f>SUM(Emissions!AL36:AL41)</f>
        <v>2.3989841270915027</v>
      </c>
      <c r="AK20" s="28">
        <f>SUM(Emissions!AM36:AM41)</f>
        <v>2.4379157881020017</v>
      </c>
      <c r="AL20" s="28">
        <f>SUM(Emissions!AN36:AN41)</f>
        <v>2.477305784433149</v>
      </c>
      <c r="AM20" s="28">
        <f>SUM(Emissions!AO36:AO41)</f>
        <v>2.5226427694611768</v>
      </c>
      <c r="AN20" s="28">
        <f>SUM(Emissions!AP36:AP41)</f>
        <v>2.5719514770736511</v>
      </c>
      <c r="AO20" s="28">
        <f>SUM(Emissions!AQ36:AQ41)</f>
        <v>2.6202594401006145</v>
      </c>
      <c r="AP20" s="28">
        <f>SUM(Emissions!AR36:AR41)</f>
        <v>2.6778765537064544</v>
      </c>
      <c r="AQ20" s="28">
        <f>SUM(Emissions!AS36:AS41)</f>
        <v>2.7377933027576629</v>
      </c>
      <c r="AR20" s="28">
        <f>SUM(Emissions!AT36:AT41)</f>
        <v>2.8015121012072104</v>
      </c>
      <c r="AS20" s="28">
        <f>SUM(Emissions!AU36:AU41)</f>
        <v>2.8676256298056924</v>
      </c>
      <c r="AT20" s="28">
        <f>SUM(Emissions!AV36:AV41)</f>
        <v>2.9209862319030369</v>
      </c>
      <c r="AU20" s="28">
        <f>SUM(Emissions!AW36:AW41)</f>
        <v>2.986033115642678</v>
      </c>
      <c r="AV20" s="28">
        <f>SUM(Emissions!AX36:AX41)</f>
        <v>3.0524952446542657</v>
      </c>
      <c r="AW20" s="28">
        <f>SUM(Emissions!AY36:AY41)</f>
        <v>3.1206867923626214</v>
      </c>
      <c r="AX20" s="28">
        <f>SUM(Emissions!AZ36:AZ41)</f>
        <v>3.1848347709948603</v>
      </c>
      <c r="AY20" s="28">
        <f>SUM(Emissions!BA36:BA41)</f>
        <v>3.2535690422572388</v>
      </c>
      <c r="AZ20" s="28">
        <f>SUM(Emissions!BB36:BB41)</f>
        <v>3.3261453305133886</v>
      </c>
      <c r="BA20" s="28">
        <f>SUM(Emissions!BC36:BC41)</f>
        <v>3.4012880161342611</v>
      </c>
      <c r="BB20" s="28">
        <f>SUM(Emissions!BD36:BD41)</f>
        <v>3.4747386060098706</v>
      </c>
      <c r="BC20" s="28">
        <f>SUM(Emissions!BE36:BE41)</f>
        <v>3.5508028976129586</v>
      </c>
      <c r="BD20" s="28">
        <f>SUM(Emissions!BF36:BF41)</f>
        <v>3.6320118476647498</v>
      </c>
      <c r="BE20" s="28">
        <f>SUM(Emissions!BG36:BG41)</f>
        <v>3.7203384355637041</v>
      </c>
      <c r="BF20" s="28">
        <f>SUM(Emissions!BH36:BH41)</f>
        <v>3.8122537598179731</v>
      </c>
      <c r="BG20" s="28">
        <f>SUM(Emissions!BI36:BI41)</f>
        <v>3.9079216031999668</v>
      </c>
      <c r="BH20" s="28">
        <f>SUM(Emissions!BJ36:BJ41)</f>
        <v>4.007372318254582</v>
      </c>
      <c r="BI20" s="28">
        <f>SUM(Emissions!BK36:BK41)</f>
        <v>4.1116106089034865</v>
      </c>
      <c r="BJ20" s="28">
        <f>SUM(Emissions!BL36:BL41)</f>
        <v>4.2082855513703814</v>
      </c>
      <c r="BK20" s="28">
        <f>SUM(Emissions!BM36:BM41)</f>
        <v>4.3092713868075476</v>
      </c>
      <c r="BL20" s="28">
        <f>SUM(Emissions!BN36:BN41)</f>
        <v>4.4154860844355337</v>
      </c>
      <c r="BM20" s="28">
        <f>SUM(Emissions!BO36:BO41)</f>
        <v>4.5273985645216834</v>
      </c>
      <c r="BN20" s="28">
        <f>SUM(Emissions!BP36:BP41)</f>
        <v>4.6478925976672061</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0.17984584044383528</v>
      </c>
      <c r="AC21" s="28">
        <f>SUM(Emissions!AE42:AE43)</f>
        <v>0.17994696604423918</v>
      </c>
      <c r="AD21" s="28">
        <f>SUM(Emissions!AF42:AF43)</f>
        <v>0.18016748047301512</v>
      </c>
      <c r="AE21" s="28">
        <f>SUM(Emissions!AG42:AG43)</f>
        <v>0.18050312686888853</v>
      </c>
      <c r="AF21" s="28">
        <f>SUM(Emissions!AH42:AH43)</f>
        <v>0.18094782900207004</v>
      </c>
      <c r="AG21" s="28">
        <f>SUM(Emissions!AI42:AI43)</f>
        <v>0.18150834967183599</v>
      </c>
      <c r="AH21" s="28">
        <f>SUM(Emissions!AJ42:AJ43)</f>
        <v>0.1821322021800636</v>
      </c>
      <c r="AI21" s="28">
        <f>SUM(Emissions!AK42:AK43)</f>
        <v>0.1828188577819958</v>
      </c>
      <c r="AJ21" s="28">
        <f>SUM(Emissions!AL42:AL43)</f>
        <v>0.18345312577100484</v>
      </c>
      <c r="AK21" s="28">
        <f>SUM(Emissions!AM42:AM43)</f>
        <v>0.1839288744363558</v>
      </c>
      <c r="AL21" s="28">
        <f>SUM(Emissions!AN42:AN43)</f>
        <v>0.18434131879690654</v>
      </c>
      <c r="AM21" s="28">
        <f>SUM(Emissions!AO42:AO43)</f>
        <v>0.18468790138073363</v>
      </c>
      <c r="AN21" s="28">
        <f>SUM(Emissions!AP42:AP43)</f>
        <v>0.18503590292757205</v>
      </c>
      <c r="AO21" s="28">
        <f>SUM(Emissions!AQ42:AQ43)</f>
        <v>0.18538039162767717</v>
      </c>
      <c r="AP21" s="28">
        <f>SUM(Emissions!AR42:AR43)</f>
        <v>0.18572315106216805</v>
      </c>
      <c r="AQ21" s="28">
        <f>SUM(Emissions!AS42:AS43)</f>
        <v>0.18605882762857714</v>
      </c>
      <c r="AR21" s="28">
        <f>SUM(Emissions!AT42:AT43)</f>
        <v>0.18638585923641487</v>
      </c>
      <c r="AS21" s="28">
        <f>SUM(Emissions!AU42:AU43)</f>
        <v>0.18671045821070853</v>
      </c>
      <c r="AT21" s="28">
        <f>SUM(Emissions!AV42:AV43)</f>
        <v>0.18702435197124867</v>
      </c>
      <c r="AU21" s="28">
        <f>SUM(Emissions!AW42:AW43)</f>
        <v>0.18733881462535365</v>
      </c>
      <c r="AV21" s="28">
        <f>SUM(Emissions!AX42:AX43)</f>
        <v>0.18764553651824631</v>
      </c>
      <c r="AW21" s="28">
        <f>SUM(Emissions!AY42:AY43)</f>
        <v>0.18794321497520033</v>
      </c>
      <c r="AX21" s="28">
        <f>SUM(Emissions!AZ42:AZ43)</f>
        <v>0.18823050843025357</v>
      </c>
      <c r="AY21" s="28">
        <f>SUM(Emissions!BA42:BA43)</f>
        <v>0.18850993186848819</v>
      </c>
      <c r="AZ21" s="28">
        <f>SUM(Emissions!BB42:BB43)</f>
        <v>0.18878001336132519</v>
      </c>
      <c r="BA21" s="28">
        <f>SUM(Emissions!BC42:BC43)</f>
        <v>0.18903910972207497</v>
      </c>
      <c r="BB21" s="28">
        <f>SUM(Emissions!BD42:BD43)</f>
        <v>0.18928431262639758</v>
      </c>
      <c r="BC21" s="28">
        <f>SUM(Emissions!BE42:BE43)</f>
        <v>0.18951921793062504</v>
      </c>
      <c r="BD21" s="28">
        <f>SUM(Emissions!BF42:BF43)</f>
        <v>0.18974406869019014</v>
      </c>
      <c r="BE21" s="28">
        <f>SUM(Emissions!BG42:BG43)</f>
        <v>0.18995744547576682</v>
      </c>
      <c r="BF21" s="28">
        <f>SUM(Emissions!BH42:BH43)</f>
        <v>0.19015841461481581</v>
      </c>
      <c r="BG21" s="28">
        <f>SUM(Emissions!BI42:BI43)</f>
        <v>0.1903463037793878</v>
      </c>
      <c r="BH21" s="28">
        <f>SUM(Emissions!BJ42:BJ43)</f>
        <v>0.19052053101164185</v>
      </c>
      <c r="BI21" s="28">
        <f>SUM(Emissions!BK42:BK43)</f>
        <v>0.1906808840959193</v>
      </c>
      <c r="BJ21" s="28">
        <f>SUM(Emissions!BL42:BL43)</f>
        <v>0.19082116030614693</v>
      </c>
      <c r="BK21" s="28">
        <f>SUM(Emissions!BM42:BM43)</f>
        <v>0.19094610804220324</v>
      </c>
      <c r="BL21" s="28">
        <f>SUM(Emissions!BN42:BN43)</f>
        <v>0.19105558616390222</v>
      </c>
      <c r="BM21" s="28">
        <f>SUM(Emissions!BO42:BO43)</f>
        <v>0.19114892574340769</v>
      </c>
      <c r="BN21" s="28">
        <f>SUM(Emissions!BP42:BP43)</f>
        <v>0.19122694723109143</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0.12932147096704608</v>
      </c>
      <c r="AC22" s="28">
        <f>SUM(Emissions!AE44:AE45)</f>
        <v>0.12966211354063756</v>
      </c>
      <c r="AD22" s="28">
        <f>SUM(Emissions!AF44:AF45)</f>
        <v>0.13011229112009826</v>
      </c>
      <c r="AE22" s="28">
        <f>SUM(Emissions!AG44:AG45)</f>
        <v>0.13066920941548366</v>
      </c>
      <c r="AF22" s="28">
        <f>SUM(Emissions!AH44:AH45)</f>
        <v>0.13132761441283775</v>
      </c>
      <c r="AG22" s="28">
        <f>SUM(Emissions!AI44:AI45)</f>
        <v>0.13209639857595379</v>
      </c>
      <c r="AH22" s="28">
        <f>SUM(Emissions!AJ44:AJ45)</f>
        <v>0.1329176712861857</v>
      </c>
      <c r="AI22" s="28">
        <f>SUM(Emissions!AK44:AK45)</f>
        <v>0.1337920377718789</v>
      </c>
      <c r="AJ22" s="28">
        <f>SUM(Emissions!AL44:AL45)</f>
        <v>0.13459208130063866</v>
      </c>
      <c r="AK22" s="28">
        <f>SUM(Emissions!AM44:AM45)</f>
        <v>0.13520161831308664</v>
      </c>
      <c r="AL22" s="28">
        <f>SUM(Emissions!AN44:AN45)</f>
        <v>0.13572875682645139</v>
      </c>
      <c r="AM22" s="28">
        <f>SUM(Emissions!AO44:AO45)</f>
        <v>0.13617218063989955</v>
      </c>
      <c r="AN22" s="28">
        <f>SUM(Emissions!AP44:AP45)</f>
        <v>0.13660753047849519</v>
      </c>
      <c r="AO22" s="28">
        <f>SUM(Emissions!AQ44:AQ45)</f>
        <v>0.13703011433774528</v>
      </c>
      <c r="AP22" s="28">
        <f>SUM(Emissions!AR44:AR45)</f>
        <v>0.13744258383503233</v>
      </c>
      <c r="AQ22" s="28">
        <f>SUM(Emissions!AS44:AS45)</f>
        <v>0.13783967706617276</v>
      </c>
      <c r="AR22" s="28">
        <f>SUM(Emissions!AT44:AT45)</f>
        <v>0.1382202676520167</v>
      </c>
      <c r="AS22" s="28">
        <f>SUM(Emissions!AU44:AU45)</f>
        <v>0.13859167199202913</v>
      </c>
      <c r="AT22" s="28">
        <f>SUM(Emissions!AV44:AV45)</f>
        <v>0.13894532595700104</v>
      </c>
      <c r="AU22" s="28">
        <f>SUM(Emissions!AW44:AW45)</f>
        <v>0.13929394044786031</v>
      </c>
      <c r="AV22" s="28">
        <f>SUM(Emissions!AX44:AX45)</f>
        <v>0.13962884893238281</v>
      </c>
      <c r="AW22" s="28">
        <f>SUM(Emissions!AY44:AY45)</f>
        <v>0.13994900952204536</v>
      </c>
      <c r="AX22" s="28">
        <f>SUM(Emissions!AZ44:AZ45)</f>
        <v>0.14025331954993381</v>
      </c>
      <c r="AY22" s="28">
        <f>SUM(Emissions!BA44:BA45)</f>
        <v>0.14054481854675696</v>
      </c>
      <c r="AZ22" s="28">
        <f>SUM(Emissions!BB44:BB45)</f>
        <v>0.14082221084435234</v>
      </c>
      <c r="BA22" s="28">
        <f>SUM(Emissions!BC44:BC45)</f>
        <v>0.14108400742117752</v>
      </c>
      <c r="BB22" s="28">
        <f>SUM(Emissions!BD44:BD45)</f>
        <v>0.14132735651443407</v>
      </c>
      <c r="BC22" s="28">
        <f>SUM(Emissions!BE44:BE45)</f>
        <v>0.14155637158098647</v>
      </c>
      <c r="BD22" s="28">
        <f>SUM(Emissions!BF44:BF45)</f>
        <v>0.1417715402980434</v>
      </c>
      <c r="BE22" s="28">
        <f>SUM(Emissions!BG44:BG45)</f>
        <v>0.14197156125298069</v>
      </c>
      <c r="BF22" s="28">
        <f>SUM(Emissions!BH44:BH45)</f>
        <v>0.14215564753668844</v>
      </c>
      <c r="BG22" s="28">
        <f>SUM(Emissions!BI44:BI45)</f>
        <v>0.14232328460418217</v>
      </c>
      <c r="BH22" s="28">
        <f>SUM(Emissions!BJ44:BJ45)</f>
        <v>0.14247404734785168</v>
      </c>
      <c r="BI22" s="28">
        <f>SUM(Emissions!BK44:BK45)</f>
        <v>0.14260789594988871</v>
      </c>
      <c r="BJ22" s="28">
        <f>SUM(Emissions!BL44:BL45)</f>
        <v>0.14271844852127766</v>
      </c>
      <c r="BK22" s="28">
        <f>SUM(Emissions!BM44:BM45)</f>
        <v>0.1428109170787345</v>
      </c>
      <c r="BL22" s="28">
        <f>SUM(Emissions!BN44:BN45)</f>
        <v>0.14288531915131447</v>
      </c>
      <c r="BM22" s="28">
        <f>SUM(Emissions!BO44:BO45)</f>
        <v>0.14294111012008845</v>
      </c>
      <c r="BN22" s="28">
        <f>SUM(Emissions!BP44:BP45)</f>
        <v>0.14297930727710501</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0.13624756825521037</v>
      </c>
      <c r="AC25" s="28">
        <f>SUM(Emissions!AE48:AE49)</f>
        <v>0.13625399341921673</v>
      </c>
      <c r="AD25" s="28">
        <f>SUM(Emissions!AF48:AF49)</f>
        <v>0.13491470639331476</v>
      </c>
      <c r="AE25" s="28">
        <f>SUM(Emissions!AG48:AG49)</f>
        <v>0.13276736437532327</v>
      </c>
      <c r="AF25" s="28">
        <f>SUM(Emissions!AH48:AH49)</f>
        <v>0.12984578758262319</v>
      </c>
      <c r="AG25" s="28">
        <f>SUM(Emissions!AI48:AI49)</f>
        <v>0.12770487411485409</v>
      </c>
      <c r="AH25" s="28">
        <f>SUM(Emissions!AJ48:AJ49)</f>
        <v>0.12575879851307559</v>
      </c>
      <c r="AI25" s="28">
        <f>SUM(Emissions!AK48:AK49)</f>
        <v>0.12380429462498149</v>
      </c>
      <c r="AJ25" s="28">
        <f>SUM(Emissions!AL48:AL49)</f>
        <v>0.10783590643741392</v>
      </c>
      <c r="AK25" s="28">
        <f>SUM(Emissions!AM48:AM49)</f>
        <v>0.10798456644437346</v>
      </c>
      <c r="AL25" s="28">
        <f>SUM(Emissions!AN48:AN49)</f>
        <v>0.10817584300504528</v>
      </c>
      <c r="AM25" s="28">
        <f>SUM(Emissions!AO48:AO49)</f>
        <v>0.10868366043454852</v>
      </c>
      <c r="AN25" s="28">
        <f>SUM(Emissions!AP48:AP49)</f>
        <v>0.10937507411280206</v>
      </c>
      <c r="AO25" s="28">
        <f>SUM(Emissions!AQ48:AQ49)</f>
        <v>0.10999742005294552</v>
      </c>
      <c r="AP25" s="28">
        <f>SUM(Emissions!AR48:AR49)</f>
        <v>0.11105106806801537</v>
      </c>
      <c r="AQ25" s="28">
        <f>SUM(Emissions!AS48:AS49)</f>
        <v>0.11218278382220033</v>
      </c>
      <c r="AR25" s="28">
        <f>SUM(Emissions!AT48:AT49)</f>
        <v>0.11345882814149498</v>
      </c>
      <c r="AS25" s="28">
        <f>SUM(Emissions!AU48:AU49)</f>
        <v>0.11480430966381308</v>
      </c>
      <c r="AT25" s="28">
        <f>SUM(Emissions!AV48:AV49)</f>
        <v>0.11552053252026959</v>
      </c>
      <c r="AU25" s="28">
        <f>SUM(Emissions!AW48:AW49)</f>
        <v>0.11699486939642322</v>
      </c>
      <c r="AV25" s="28">
        <f>SUM(Emissions!AX48:AX49)</f>
        <v>0.11849030475479214</v>
      </c>
      <c r="AW25" s="28">
        <f>SUM(Emissions!AY48:AY49)</f>
        <v>0.12001844941641077</v>
      </c>
      <c r="AX25" s="28">
        <f>SUM(Emissions!AZ48:AZ49)</f>
        <v>0.12132298369511241</v>
      </c>
      <c r="AY25" s="28">
        <f>SUM(Emissions!BA48:BA49)</f>
        <v>0.12278366792199691</v>
      </c>
      <c r="AZ25" s="28">
        <f>SUM(Emissions!BB48:BB49)</f>
        <v>0.12436169720881221</v>
      </c>
      <c r="BA25" s="28">
        <f>SUM(Emissions!BC48:BC49)</f>
        <v>0.12599732708768219</v>
      </c>
      <c r="BB25" s="28">
        <f>SUM(Emissions!BD48:BD49)</f>
        <v>0.12750851082168244</v>
      </c>
      <c r="BC25" s="28">
        <f>SUM(Emissions!BE48:BE49)</f>
        <v>0.12907518834676823</v>
      </c>
      <c r="BD25" s="28">
        <f>SUM(Emissions!BF48:BF49)</f>
        <v>0.1307970729362711</v>
      </c>
      <c r="BE25" s="28">
        <f>SUM(Emissions!BG48:BG49)</f>
        <v>0.13261300176413732</v>
      </c>
      <c r="BF25" s="28">
        <f>SUM(Emissions!BH48:BH49)</f>
        <v>0.1345043216733213</v>
      </c>
      <c r="BG25" s="28">
        <f>SUM(Emissions!BI48:BI49)</f>
        <v>0.13647238685399862</v>
      </c>
      <c r="BH25" s="28">
        <f>SUM(Emissions!BJ48:BJ49)</f>
        <v>0.13851308519853262</v>
      </c>
      <c r="BI25" s="28">
        <f>SUM(Emissions!BK48:BK49)</f>
        <v>0.14065972906528385</v>
      </c>
      <c r="BJ25" s="28">
        <f>SUM(Emissions!BL48:BL49)</f>
        <v>0.14243779125480538</v>
      </c>
      <c r="BK25" s="28">
        <f>SUM(Emissions!BM48:BM49)</f>
        <v>0.14430282409386549</v>
      </c>
      <c r="BL25" s="28">
        <f>SUM(Emissions!BN48:BN49)</f>
        <v>0.14628277944278034</v>
      </c>
      <c r="BM25" s="28">
        <f>SUM(Emissions!BO48:BO49)</f>
        <v>0.14838762775171366</v>
      </c>
      <c r="BN25" s="28">
        <f>SUM(Emissions!BP48:BP49)</f>
        <v>0.15071325916712364</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2.1283816069995312</v>
      </c>
      <c r="AC26" s="28">
        <f>SUM(Emissions!AE50:AE53)</f>
        <v>2.1739252077584563</v>
      </c>
      <c r="AD26" s="28">
        <f>SUM(Emissions!AF50:AF53)</f>
        <v>2.1904215103663618</v>
      </c>
      <c r="AE26" s="28">
        <f>SUM(Emissions!AG50:AG53)</f>
        <v>2.1880821452904042</v>
      </c>
      <c r="AF26" s="28">
        <f>SUM(Emissions!AH50:AH53)</f>
        <v>2.1669617809534607</v>
      </c>
      <c r="AG26" s="28">
        <f>SUM(Emissions!AI50:AI53)</f>
        <v>2.1603771754600305</v>
      </c>
      <c r="AH26" s="28">
        <f>SUM(Emissions!AJ50:AJ53)</f>
        <v>2.156435820859476</v>
      </c>
      <c r="AI26" s="28">
        <f>SUM(Emissions!AK50:AK53)</f>
        <v>2.150796028246905</v>
      </c>
      <c r="AJ26" s="28">
        <f>SUM(Emissions!AL50:AL53)</f>
        <v>1.8238355456708866</v>
      </c>
      <c r="AK26" s="28">
        <f>SUM(Emissions!AM50:AM53)</f>
        <v>1.8613670936660385</v>
      </c>
      <c r="AL26" s="28">
        <f>SUM(Emissions!AN50:AN53)</f>
        <v>1.9005383377811307</v>
      </c>
      <c r="AM26" s="28">
        <f>SUM(Emissions!AO50:AO53)</f>
        <v>1.9479615122719247</v>
      </c>
      <c r="AN26" s="28">
        <f>SUM(Emissions!AP50:AP53)</f>
        <v>2.0003862522461651</v>
      </c>
      <c r="AO26" s="28">
        <f>SUM(Emissions!AQ50:AQ53)</f>
        <v>2.0518557800306718</v>
      </c>
      <c r="AP26" s="28">
        <f>SUM(Emissions!AR50:AR53)</f>
        <v>2.1147579112106771</v>
      </c>
      <c r="AQ26" s="28">
        <f>SUM(Emissions!AS50:AS53)</f>
        <v>2.1806878159741103</v>
      </c>
      <c r="AR26" s="28">
        <f>SUM(Emissions!AT50:AT53)</f>
        <v>2.2514577128076501</v>
      </c>
      <c r="AS26" s="28">
        <f>SUM(Emissions!AU50:AU53)</f>
        <v>2.3252776582583419</v>
      </c>
      <c r="AT26" s="28">
        <f>SUM(Emissions!AV50:AV53)</f>
        <v>2.3839704165691402</v>
      </c>
      <c r="AU26" s="28">
        <f>SUM(Emissions!AW50:AW53)</f>
        <v>2.4637315213297453</v>
      </c>
      <c r="AV26" s="28">
        <f>SUM(Emissions!AX50:AX53)</f>
        <v>2.5455887505871169</v>
      </c>
      <c r="AW26" s="28">
        <f>SUM(Emissions!AY50:AY53)</f>
        <v>2.6299284883578129</v>
      </c>
      <c r="AX26" s="28">
        <f>SUM(Emissions!AZ50:AZ53)</f>
        <v>2.7097441370510631</v>
      </c>
      <c r="AY26" s="28">
        <f>SUM(Emissions!BA50:BA53)</f>
        <v>2.7954638614614065</v>
      </c>
      <c r="AZ26" s="28">
        <f>SUM(Emissions!BB50:BB53)</f>
        <v>2.8862091072123262</v>
      </c>
      <c r="BA26" s="28">
        <f>SUM(Emissions!BC50:BC53)</f>
        <v>2.980446731192715</v>
      </c>
      <c r="BB26" s="28">
        <f>SUM(Emissions!BD50:BD53)</f>
        <v>3.0729972246633563</v>
      </c>
      <c r="BC26" s="28">
        <f>SUM(Emissions!BE50:BE53)</f>
        <v>3.1690655180977565</v>
      </c>
      <c r="BD26" s="28">
        <f>SUM(Emissions!BF50:BF53)</f>
        <v>3.2717522042237803</v>
      </c>
      <c r="BE26" s="28">
        <f>SUM(Emissions!BG50:BG53)</f>
        <v>3.3794480203198618</v>
      </c>
      <c r="BF26" s="28">
        <f>SUM(Emissions!BH50:BH53)</f>
        <v>3.4917566857807194</v>
      </c>
      <c r="BG26" s="28">
        <f>SUM(Emissions!BI50:BI53)</f>
        <v>3.6088789582003371</v>
      </c>
      <c r="BH26" s="28">
        <f>SUM(Emissions!BJ50:BJ53)</f>
        <v>3.7308501425409877</v>
      </c>
      <c r="BI26" s="28">
        <f>SUM(Emissions!BK50:BK53)</f>
        <v>3.858899700846889</v>
      </c>
      <c r="BJ26" s="28">
        <f>SUM(Emissions!BL50:BL53)</f>
        <v>3.9778851291131145</v>
      </c>
      <c r="BK26" s="28">
        <f>SUM(Emissions!BM50:BM53)</f>
        <v>4.1023486331919594</v>
      </c>
      <c r="BL26" s="28">
        <f>SUM(Emissions!BN50:BN53)</f>
        <v>4.2334131669347332</v>
      </c>
      <c r="BM26" s="28">
        <f>SUM(Emissions!BO50:BO53)</f>
        <v>4.3716549593394207</v>
      </c>
      <c r="BN26" s="28">
        <f>SUM(Emissions!BP50:BP53)</f>
        <v>4.5206096776919571</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43.638049727653843</v>
      </c>
      <c r="AC27" s="49">
        <f t="shared" si="17"/>
        <v>45.605203762152264</v>
      </c>
      <c r="AD27" s="49">
        <f t="shared" si="17"/>
        <v>44.965256516650697</v>
      </c>
      <c r="AE27" s="49">
        <f t="shared" si="17"/>
        <v>44.370632311149102</v>
      </c>
      <c r="AF27" s="49">
        <f t="shared" si="17"/>
        <v>44.847337385647528</v>
      </c>
      <c r="AG27" s="49">
        <f t="shared" si="17"/>
        <v>45.270823420145945</v>
      </c>
      <c r="AH27" s="49">
        <f t="shared" si="17"/>
        <v>45.390629294644363</v>
      </c>
      <c r="AI27" s="49">
        <f t="shared" si="17"/>
        <v>45.56015529937843</v>
      </c>
      <c r="AJ27" s="49">
        <f t="shared" si="17"/>
        <v>45.729681304112475</v>
      </c>
      <c r="AK27" s="49">
        <f t="shared" si="17"/>
        <v>45.899207308846528</v>
      </c>
      <c r="AL27" s="49">
        <f t="shared" si="17"/>
        <v>46.068733313580573</v>
      </c>
      <c r="AM27" s="49">
        <f t="shared" si="17"/>
        <v>46.238259318314633</v>
      </c>
      <c r="AN27" s="49">
        <f t="shared" si="17"/>
        <v>46.407785323048678</v>
      </c>
      <c r="AO27" s="49">
        <f t="shared" si="17"/>
        <v>46.577311327782738</v>
      </c>
      <c r="AP27" s="49">
        <f t="shared" si="17"/>
        <v>46.74683733251679</v>
      </c>
      <c r="AQ27" s="49">
        <f t="shared" si="17"/>
        <v>46.916363337250836</v>
      </c>
      <c r="AR27" s="49">
        <f t="shared" si="17"/>
        <v>47.085889341984888</v>
      </c>
      <c r="AS27" s="49">
        <f t="shared" si="17"/>
        <v>47.255415346718941</v>
      </c>
      <c r="AT27" s="49">
        <f t="shared" si="17"/>
        <v>47.424941351453</v>
      </c>
      <c r="AU27" s="49">
        <f t="shared" si="17"/>
        <v>47.584388215769366</v>
      </c>
      <c r="AV27" s="49">
        <f t="shared" si="17"/>
        <v>47.743835080085738</v>
      </c>
      <c r="AW27" s="49">
        <f t="shared" si="17"/>
        <v>47.90328194440211</v>
      </c>
      <c r="AX27" s="49">
        <f t="shared" si="17"/>
        <v>48.062728808718475</v>
      </c>
      <c r="AY27" s="49">
        <f t="shared" si="17"/>
        <v>48.222175673034847</v>
      </c>
      <c r="AZ27" s="49">
        <f t="shared" si="17"/>
        <v>48.38162253735122</v>
      </c>
      <c r="BA27" s="49">
        <f t="shared" si="17"/>
        <v>48.541069401667592</v>
      </c>
      <c r="BB27" s="49">
        <f t="shared" si="17"/>
        <v>48.700516265983957</v>
      </c>
      <c r="BC27" s="49">
        <f t="shared" si="17"/>
        <v>48.846366490942629</v>
      </c>
      <c r="BD27" s="49">
        <f t="shared" si="17"/>
        <v>48.992216715901286</v>
      </c>
      <c r="BE27" s="49">
        <f t="shared" si="17"/>
        <v>49.138066940859957</v>
      </c>
      <c r="BF27" s="49">
        <f t="shared" si="17"/>
        <v>49.283917165818607</v>
      </c>
      <c r="BG27" s="49">
        <f t="shared" si="17"/>
        <v>49.429767390777279</v>
      </c>
      <c r="BH27" s="49">
        <f t="shared" si="17"/>
        <v>49.575617615735943</v>
      </c>
      <c r="BI27" s="49">
        <f t="shared" si="17"/>
        <v>49.721467840694608</v>
      </c>
      <c r="BJ27" s="49">
        <f t="shared" si="17"/>
        <v>49.867318065653272</v>
      </c>
      <c r="BK27" s="49">
        <f t="shared" si="17"/>
        <v>50.013168290611944</v>
      </c>
      <c r="BL27" s="49">
        <f t="shared" si="17"/>
        <v>50.159018515570601</v>
      </c>
      <c r="BM27" s="49">
        <f t="shared" si="17"/>
        <v>50.304868740529272</v>
      </c>
      <c r="BN27" s="49">
        <f t="shared" si="17"/>
        <v>50.45071896548793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11.204575160010251</v>
      </c>
      <c r="AC28" s="22">
        <f>SUMIF(Emissions!$C$54:$C$69,'Emissions summary'!$C28,Emissions!AE$54:AE$69)</f>
        <v>13.05690518017699</v>
      </c>
      <c r="AD28" s="22">
        <f>SUMIF(Emissions!$C$54:$C$69,'Emissions summary'!$C28,Emissions!AF$54:AF$69)</f>
        <v>12.302133920343731</v>
      </c>
      <c r="AE28" s="22">
        <f>SUMIF(Emissions!$C$54:$C$69,'Emissions summary'!$C28,Emissions!AG$54:AG$69)</f>
        <v>11.592685700510469</v>
      </c>
      <c r="AF28" s="22">
        <f>SUMIF(Emissions!$C$54:$C$69,'Emissions summary'!$C28,Emissions!AH$54:AH$69)</f>
        <v>11.954566760677208</v>
      </c>
      <c r="AG28" s="22">
        <f>SUMIF(Emissions!$C$54:$C$69,'Emissions summary'!$C28,Emissions!AI$54:AI$69)</f>
        <v>12.263228780843946</v>
      </c>
      <c r="AH28" s="22">
        <f>SUMIF(Emissions!$C$54:$C$69,'Emissions summary'!$C28,Emissions!AJ$54:AJ$69)</f>
        <v>12.268210641010684</v>
      </c>
      <c r="AI28" s="22">
        <f>SUMIF(Emissions!$C$54:$C$69,'Emissions summary'!$C28,Emissions!AK$54:AK$69)</f>
        <v>12.23948849988569</v>
      </c>
      <c r="AJ28" s="22">
        <f>SUMIF(Emissions!$C$54:$C$69,'Emissions summary'!$C28,Emissions!AL$54:AL$69)</f>
        <v>12.210766358760694</v>
      </c>
      <c r="AK28" s="22">
        <f>SUMIF(Emissions!$C$54:$C$69,'Emissions summary'!$C28,Emissions!AM$54:AM$69)</f>
        <v>12.182044217635699</v>
      </c>
      <c r="AL28" s="22">
        <f>SUMIF(Emissions!$C$54:$C$69,'Emissions summary'!$C28,Emissions!AN$54:AN$69)</f>
        <v>12.153322076510703</v>
      </c>
      <c r="AM28" s="22">
        <f>SUMIF(Emissions!$C$54:$C$69,'Emissions summary'!$C28,Emissions!AO$54:AO$69)</f>
        <v>12.124599935385708</v>
      </c>
      <c r="AN28" s="22">
        <f>SUMIF(Emissions!$C$54:$C$69,'Emissions summary'!$C28,Emissions!AP$54:AP$69)</f>
        <v>12.095877794260716</v>
      </c>
      <c r="AO28" s="22">
        <f>SUMIF(Emissions!$C$54:$C$69,'Emissions summary'!$C28,Emissions!AQ$54:AQ$69)</f>
        <v>12.067155653135719</v>
      </c>
      <c r="AP28" s="22">
        <f>SUMIF(Emissions!$C$54:$C$69,'Emissions summary'!$C28,Emissions!AR$54:AR$69)</f>
        <v>12.038433512010723</v>
      </c>
      <c r="AQ28" s="22">
        <f>SUMIF(Emissions!$C$54:$C$69,'Emissions summary'!$C28,Emissions!AS$54:AS$69)</f>
        <v>12.009711370885729</v>
      </c>
      <c r="AR28" s="22">
        <f>SUMIF(Emissions!$C$54:$C$69,'Emissions summary'!$C28,Emissions!AT$54:AT$69)</f>
        <v>11.980989229760732</v>
      </c>
      <c r="AS28" s="22">
        <f>SUMIF(Emissions!$C$54:$C$69,'Emissions summary'!$C28,Emissions!AU$54:AU$69)</f>
        <v>11.952267088635738</v>
      </c>
      <c r="AT28" s="22">
        <f>SUMIF(Emissions!$C$54:$C$69,'Emissions summary'!$C28,Emissions!AV$54:AV$69)</f>
        <v>11.923544947510743</v>
      </c>
      <c r="AU28" s="22">
        <f>SUMIF(Emissions!$C$54:$C$69,'Emissions summary'!$C28,Emissions!AW$54:AW$69)</f>
        <v>11.881226167028043</v>
      </c>
      <c r="AV28" s="22">
        <f>SUMIF(Emissions!$C$54:$C$69,'Emissions summary'!$C28,Emissions!AX$54:AX$69)</f>
        <v>11.838907386545339</v>
      </c>
      <c r="AW28" s="22">
        <f>SUMIF(Emissions!$C$54:$C$69,'Emissions summary'!$C28,Emissions!AY$54:AY$69)</f>
        <v>11.796588606062636</v>
      </c>
      <c r="AX28" s="22">
        <f>SUMIF(Emissions!$C$54:$C$69,'Emissions summary'!$C28,Emissions!AZ$54:AZ$69)</f>
        <v>11.754269825579936</v>
      </c>
      <c r="AY28" s="22">
        <f>SUMIF(Emissions!$C$54:$C$69,'Emissions summary'!$C28,Emissions!BA$54:BA$69)</f>
        <v>11.711951045097234</v>
      </c>
      <c r="AZ28" s="22">
        <f>SUMIF(Emissions!$C$54:$C$69,'Emissions summary'!$C28,Emissions!BB$54:BB$69)</f>
        <v>11.669632264614533</v>
      </c>
      <c r="BA28" s="22">
        <f>SUMIF(Emissions!$C$54:$C$69,'Emissions summary'!$C28,Emissions!BC$54:BC$69)</f>
        <v>11.627313484131829</v>
      </c>
      <c r="BB28" s="22">
        <f>SUMIF(Emissions!$C$54:$C$69,'Emissions summary'!$C28,Emissions!BD$54:BD$69)</f>
        <v>11.584994703649127</v>
      </c>
      <c r="BC28" s="22">
        <f>SUMIF(Emissions!$C$54:$C$69,'Emissions summary'!$C28,Emissions!BE$54:BE$69)</f>
        <v>11.52907928380872</v>
      </c>
      <c r="BD28" s="22">
        <f>SUMIF(Emissions!$C$54:$C$69,'Emissions summary'!$C28,Emissions!BF$54:BF$69)</f>
        <v>11.473163863968312</v>
      </c>
      <c r="BE28" s="22">
        <f>SUMIF(Emissions!$C$54:$C$69,'Emissions summary'!$C28,Emissions!BG$54:BG$69)</f>
        <v>11.4172484441279</v>
      </c>
      <c r="BF28" s="22">
        <f>SUMIF(Emissions!$C$54:$C$69,'Emissions summary'!$C28,Emissions!BH$54:BH$69)</f>
        <v>11.361333024287493</v>
      </c>
      <c r="BG28" s="22">
        <f>SUMIF(Emissions!$C$54:$C$69,'Emissions summary'!$C28,Emissions!BI$54:BI$69)</f>
        <v>11.305417604447085</v>
      </c>
      <c r="BH28" s="22">
        <f>SUMIF(Emissions!$C$54:$C$69,'Emissions summary'!$C28,Emissions!BJ$54:BJ$69)</f>
        <v>11.249502184606676</v>
      </c>
      <c r="BI28" s="22">
        <f>SUMIF(Emissions!$C$54:$C$69,'Emissions summary'!$C28,Emissions!BK$54:BK$69)</f>
        <v>11.193586764766268</v>
      </c>
      <c r="BJ28" s="22">
        <f>SUMIF(Emissions!$C$54:$C$69,'Emissions summary'!$C28,Emissions!BL$54:BL$69)</f>
        <v>11.13767134492586</v>
      </c>
      <c r="BK28" s="22">
        <f>SUMIF(Emissions!$C$54:$C$69,'Emissions summary'!$C28,Emissions!BM$54:BM$69)</f>
        <v>11.081755925085453</v>
      </c>
      <c r="BL28" s="22">
        <f>SUMIF(Emissions!$C$54:$C$69,'Emissions summary'!$C28,Emissions!BN$54:BN$69)</f>
        <v>11.025840505245043</v>
      </c>
      <c r="BM28" s="22">
        <f>SUMIF(Emissions!$C$54:$C$69,'Emissions summary'!$C28,Emissions!BO$54:BO$69)</f>
        <v>10.969925085404636</v>
      </c>
      <c r="BN28" s="22">
        <f>SUMIF(Emissions!$C$54:$C$69,'Emissions summary'!$C28,Emissions!BP$54:BP$69)</f>
        <v>10.914009665564226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22.211168240472922</v>
      </c>
      <c r="AC30" s="22">
        <f>SUMIF(Emissions!$C$54:$C$69,'Emissions summary'!$C30,Emissions!AE$54:AE$69)</f>
        <v>22.3255420719256</v>
      </c>
      <c r="AD30" s="22">
        <f>SUMIF(Emissions!$C$54:$C$69,'Emissions summary'!$C30,Emissions!AF$54:AF$69)</f>
        <v>22.439915903378274</v>
      </c>
      <c r="AE30" s="22">
        <f>SUMIF(Emissions!$C$54:$C$69,'Emissions summary'!$C30,Emissions!AG$54:AG$69)</f>
        <v>22.554289734830945</v>
      </c>
      <c r="AF30" s="22">
        <f>SUMIF(Emissions!$C$54:$C$69,'Emissions summary'!$C30,Emissions!AH$54:AH$69)</f>
        <v>22.668663566283627</v>
      </c>
      <c r="AG30" s="22">
        <f>SUMIF(Emissions!$C$54:$C$69,'Emissions summary'!$C30,Emissions!AI$54:AI$69)</f>
        <v>22.783037397736297</v>
      </c>
      <c r="AH30" s="22">
        <f>SUMIF(Emissions!$C$54:$C$69,'Emissions summary'!$C30,Emissions!AJ$54:AJ$69)</f>
        <v>22.897411229188972</v>
      </c>
      <c r="AI30" s="22">
        <f>SUMIF(Emissions!$C$54:$C$69,'Emissions summary'!$C30,Emissions!AK$54:AK$69)</f>
        <v>23.095209192169019</v>
      </c>
      <c r="AJ30" s="22">
        <f>SUMIF(Emissions!$C$54:$C$69,'Emissions summary'!$C30,Emissions!AL$54:AL$69)</f>
        <v>23.293007155149056</v>
      </c>
      <c r="AK30" s="22">
        <f>SUMIF(Emissions!$C$54:$C$69,'Emissions summary'!$C30,Emissions!AM$54:AM$69)</f>
        <v>23.490805118129099</v>
      </c>
      <c r="AL30" s="22">
        <f>SUMIF(Emissions!$C$54:$C$69,'Emissions summary'!$C30,Emissions!AN$54:AN$69)</f>
        <v>23.688603081109136</v>
      </c>
      <c r="AM30" s="22">
        <f>SUMIF(Emissions!$C$54:$C$69,'Emissions summary'!$C30,Emissions!AO$54:AO$69)</f>
        <v>23.886401044089183</v>
      </c>
      <c r="AN30" s="22">
        <f>SUMIF(Emissions!$C$54:$C$69,'Emissions summary'!$C30,Emissions!AP$54:AP$69)</f>
        <v>24.08419900706922</v>
      </c>
      <c r="AO30" s="22">
        <f>SUMIF(Emissions!$C$54:$C$69,'Emissions summary'!$C30,Emissions!AQ$54:AQ$69)</f>
        <v>24.281996970049263</v>
      </c>
      <c r="AP30" s="22">
        <f>SUMIF(Emissions!$C$54:$C$69,'Emissions summary'!$C30,Emissions!AR$54:AR$69)</f>
        <v>24.479794933029304</v>
      </c>
      <c r="AQ30" s="22">
        <f>SUMIF(Emissions!$C$54:$C$69,'Emissions summary'!$C30,Emissions!AS$54:AS$69)</f>
        <v>24.677592896009344</v>
      </c>
      <c r="AR30" s="22">
        <f>SUMIF(Emissions!$C$54:$C$69,'Emissions summary'!$C30,Emissions!AT$54:AT$69)</f>
        <v>24.875390858989384</v>
      </c>
      <c r="AS30" s="22">
        <f>SUMIF(Emissions!$C$54:$C$69,'Emissions summary'!$C30,Emissions!AU$54:AU$69)</f>
        <v>25.073188821969428</v>
      </c>
      <c r="AT30" s="22">
        <f>SUMIF(Emissions!$C$54:$C$69,'Emissions summary'!$C30,Emissions!AV$54:AV$69)</f>
        <v>25.270986784949468</v>
      </c>
      <c r="AU30" s="22">
        <f>SUMIF(Emissions!$C$54:$C$69,'Emissions summary'!$C30,Emissions!AW$54:AW$69)</f>
        <v>25.472302246869535</v>
      </c>
      <c r="AV30" s="22">
        <f>SUMIF(Emissions!$C$54:$C$69,'Emissions summary'!$C30,Emissions!AX$54:AX$69)</f>
        <v>25.6736177087896</v>
      </c>
      <c r="AW30" s="22">
        <f>SUMIF(Emissions!$C$54:$C$69,'Emissions summary'!$C30,Emissions!AY$54:AY$69)</f>
        <v>25.874933170709671</v>
      </c>
      <c r="AX30" s="22">
        <f>SUMIF(Emissions!$C$54:$C$69,'Emissions summary'!$C30,Emissions!AZ$54:AZ$69)</f>
        <v>26.076248632629738</v>
      </c>
      <c r="AY30" s="22">
        <f>SUMIF(Emissions!$C$54:$C$69,'Emissions summary'!$C30,Emissions!BA$54:BA$69)</f>
        <v>26.277564094549799</v>
      </c>
      <c r="AZ30" s="22">
        <f>SUMIF(Emissions!$C$54:$C$69,'Emissions summary'!$C30,Emissions!BB$54:BB$69)</f>
        <v>26.47887955646987</v>
      </c>
      <c r="BA30" s="22">
        <f>SUMIF(Emissions!$C$54:$C$69,'Emissions summary'!$C30,Emissions!BC$54:BC$69)</f>
        <v>26.680195018389934</v>
      </c>
      <c r="BB30" s="22">
        <f>SUMIF(Emissions!$C$54:$C$69,'Emissions summary'!$C30,Emissions!BD$54:BD$69)</f>
        <v>26.881510480309998</v>
      </c>
      <c r="BC30" s="22">
        <f>SUMIF(Emissions!$C$54:$C$69,'Emissions summary'!$C30,Emissions!BE$54:BE$69)</f>
        <v>27.082825942230066</v>
      </c>
      <c r="BD30" s="22">
        <f>SUMIF(Emissions!$C$54:$C$69,'Emissions summary'!$C30,Emissions!BF$54:BF$69)</f>
        <v>27.28414140415013</v>
      </c>
      <c r="BE30" s="22">
        <f>SUMIF(Emissions!$C$54:$C$69,'Emissions summary'!$C30,Emissions!BG$54:BG$69)</f>
        <v>27.485456866070198</v>
      </c>
      <c r="BF30" s="22">
        <f>SUMIF(Emissions!$C$54:$C$69,'Emissions summary'!$C30,Emissions!BH$54:BH$69)</f>
        <v>27.686772327990262</v>
      </c>
      <c r="BG30" s="22">
        <f>SUMIF(Emissions!$C$54:$C$69,'Emissions summary'!$C30,Emissions!BI$54:BI$69)</f>
        <v>27.88808778991033</v>
      </c>
      <c r="BH30" s="22">
        <f>SUMIF(Emissions!$C$54:$C$69,'Emissions summary'!$C30,Emissions!BJ$54:BJ$69)</f>
        <v>28.089403251830397</v>
      </c>
      <c r="BI30" s="22">
        <f>SUMIF(Emissions!$C$54:$C$69,'Emissions summary'!$C30,Emissions!BK$54:BK$69)</f>
        <v>28.290718713750465</v>
      </c>
      <c r="BJ30" s="22">
        <f>SUMIF(Emissions!$C$54:$C$69,'Emissions summary'!$C30,Emissions!BL$54:BL$69)</f>
        <v>28.492034175670533</v>
      </c>
      <c r="BK30" s="22">
        <f>SUMIF(Emissions!$C$54:$C$69,'Emissions summary'!$C30,Emissions!BM$54:BM$69)</f>
        <v>28.6933496375906</v>
      </c>
      <c r="BL30" s="22">
        <f>SUMIF(Emissions!$C$54:$C$69,'Emissions summary'!$C30,Emissions!BN$54:BN$69)</f>
        <v>28.894665099510664</v>
      </c>
      <c r="BM30" s="22">
        <f>SUMIF(Emissions!$C$54:$C$69,'Emissions summary'!$C30,Emissions!BO$54:BO$69)</f>
        <v>29.095980561430732</v>
      </c>
      <c r="BN30" s="22">
        <f>SUMIF(Emissions!$C$54:$C$69,'Emissions summary'!$C30,Emissions!BP$54:BP$69)</f>
        <v>29.2972960233508</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3.090013816562077</v>
      </c>
      <c r="AC34" s="49">
        <f t="shared" si="21"/>
        <v>3.2036391768546908</v>
      </c>
      <c r="AD34" s="49">
        <f t="shared" si="21"/>
        <v>3.1730419131473035</v>
      </c>
      <c r="AE34" s="49">
        <f t="shared" si="21"/>
        <v>3.1449518814399164</v>
      </c>
      <c r="AF34" s="49">
        <f t="shared" si="21"/>
        <v>3.1761268737325303</v>
      </c>
      <c r="AG34" s="49">
        <f t="shared" si="21"/>
        <v>3.2043578340251431</v>
      </c>
      <c r="AH34" s="49">
        <f t="shared" si="21"/>
        <v>3.2157894663177569</v>
      </c>
      <c r="AI34" s="49">
        <f t="shared" si="21"/>
        <v>3.2312714849038415</v>
      </c>
      <c r="AJ34" s="49">
        <f t="shared" si="21"/>
        <v>3.2467535034899253</v>
      </c>
      <c r="AK34" s="49">
        <f t="shared" si="21"/>
        <v>3.26223552207601</v>
      </c>
      <c r="AL34" s="49">
        <f t="shared" si="21"/>
        <v>3.2777175406620933</v>
      </c>
      <c r="AM34" s="49">
        <f t="shared" si="21"/>
        <v>3.2931995592481784</v>
      </c>
      <c r="AN34" s="49">
        <f t="shared" si="21"/>
        <v>3.3086815778342631</v>
      </c>
      <c r="AO34" s="49">
        <f t="shared" si="21"/>
        <v>3.3241635964203464</v>
      </c>
      <c r="AP34" s="49">
        <f t="shared" si="21"/>
        <v>3.3396456150064311</v>
      </c>
      <c r="AQ34" s="49">
        <f t="shared" si="21"/>
        <v>3.3551276335925149</v>
      </c>
      <c r="AR34" s="49">
        <f t="shared" si="21"/>
        <v>3.3706096521785995</v>
      </c>
      <c r="AS34" s="49">
        <f t="shared" si="21"/>
        <v>3.3860916707646842</v>
      </c>
      <c r="AT34" s="49">
        <f t="shared" si="21"/>
        <v>3.4015736893507675</v>
      </c>
      <c r="AU34" s="49">
        <f t="shared" si="21"/>
        <v>3.4166247163658898</v>
      </c>
      <c r="AV34" s="49">
        <f t="shared" si="21"/>
        <v>3.4316757433810112</v>
      </c>
      <c r="AW34" s="49">
        <f t="shared" si="21"/>
        <v>3.4467267703961331</v>
      </c>
      <c r="AX34" s="49">
        <f t="shared" si="21"/>
        <v>3.4617777974112558</v>
      </c>
      <c r="AY34" s="49">
        <f t="shared" si="21"/>
        <v>3.4768288244263776</v>
      </c>
      <c r="AZ34" s="49">
        <f t="shared" si="21"/>
        <v>3.491879851441499</v>
      </c>
      <c r="BA34" s="49">
        <f t="shared" si="21"/>
        <v>3.5069308784566204</v>
      </c>
      <c r="BB34" s="49">
        <f t="shared" si="21"/>
        <v>3.5219819054717427</v>
      </c>
      <c r="BC34" s="49">
        <f t="shared" si="21"/>
        <v>3.5362807779692043</v>
      </c>
      <c r="BD34" s="49">
        <f t="shared" si="21"/>
        <v>3.5505796504666653</v>
      </c>
      <c r="BE34" s="49">
        <f t="shared" si="21"/>
        <v>3.5648785229641264</v>
      </c>
      <c r="BF34" s="49">
        <f t="shared" si="21"/>
        <v>3.5791773954615884</v>
      </c>
      <c r="BG34" s="49">
        <f t="shared" si="21"/>
        <v>3.59347626795905</v>
      </c>
      <c r="BH34" s="49">
        <f t="shared" si="21"/>
        <v>3.6077751404565115</v>
      </c>
      <c r="BI34" s="49">
        <f t="shared" si="21"/>
        <v>3.622074012953973</v>
      </c>
      <c r="BJ34" s="49">
        <f t="shared" si="21"/>
        <v>3.6363728854514346</v>
      </c>
      <c r="BK34" s="49">
        <f t="shared" si="21"/>
        <v>3.6506717579488956</v>
      </c>
      <c r="BL34" s="49">
        <f t="shared" si="21"/>
        <v>3.6649706304463576</v>
      </c>
      <c r="BM34" s="49">
        <f t="shared" si="21"/>
        <v>3.6792695029438187</v>
      </c>
      <c r="BN34" s="49">
        <f t="shared" si="21"/>
        <v>3.6935683754412798</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0.81337835040550022</v>
      </c>
      <c r="AC35" s="22">
        <f>SUMIF(Emissions!$C$70:$C$85,'Emissions summary'!$C35,Emissions!AE$70:AE$85)</f>
        <v>0.91618667449117541</v>
      </c>
      <c r="AD35" s="22">
        <f>SUMIF(Emissions!$C$70:$C$85,'Emissions summary'!$C35,Emissions!AF$70:AF$85)</f>
        <v>0.87477237457685053</v>
      </c>
      <c r="AE35" s="22">
        <f>SUMIF(Emissions!$C$70:$C$85,'Emissions summary'!$C35,Emissions!AG$70:AG$85)</f>
        <v>0.83586530666252568</v>
      </c>
      <c r="AF35" s="22">
        <f>SUMIF(Emissions!$C$70:$C$85,'Emissions summary'!$C35,Emissions!AH$70:AH$85)</f>
        <v>0.85622326274820093</v>
      </c>
      <c r="AG35" s="22">
        <f>SUMIF(Emissions!$C$70:$C$85,'Emissions summary'!$C35,Emissions!AI$70:AI$85)</f>
        <v>0.87363718683387614</v>
      </c>
      <c r="AH35" s="22">
        <f>SUMIF(Emissions!$C$70:$C$85,'Emissions summary'!$C35,Emissions!AJ$70:AJ$85)</f>
        <v>0.87425178291955141</v>
      </c>
      <c r="AI35" s="22">
        <f>SUMIF(Emissions!$C$70:$C$85,'Emissions summary'!$C35,Emissions!AK$70:AK$85)</f>
        <v>0.87129977937663372</v>
      </c>
      <c r="AJ35" s="22">
        <f>SUMIF(Emissions!$C$70:$C$85,'Emissions summary'!$C35,Emissions!AL$70:AL$85)</f>
        <v>0.86834777583371592</v>
      </c>
      <c r="AK35" s="22">
        <f>SUMIF(Emissions!$C$70:$C$85,'Emissions summary'!$C35,Emissions!AM$70:AM$85)</f>
        <v>0.86539577229079812</v>
      </c>
      <c r="AL35" s="22">
        <f>SUMIF(Emissions!$C$70:$C$85,'Emissions summary'!$C35,Emissions!AN$70:AN$85)</f>
        <v>0.86244376874788042</v>
      </c>
      <c r="AM35" s="22">
        <f>SUMIF(Emissions!$C$70:$C$85,'Emissions summary'!$C35,Emissions!AO$70:AO$85)</f>
        <v>0.85949176520496295</v>
      </c>
      <c r="AN35" s="22">
        <f>SUMIF(Emissions!$C$70:$C$85,'Emissions summary'!$C35,Emissions!AP$70:AP$85)</f>
        <v>0.85653976166204526</v>
      </c>
      <c r="AO35" s="22">
        <f>SUMIF(Emissions!$C$70:$C$85,'Emissions summary'!$C35,Emissions!AQ$70:AQ$85)</f>
        <v>0.85358775811912746</v>
      </c>
      <c r="AP35" s="22">
        <f>SUMIF(Emissions!$C$70:$C$85,'Emissions summary'!$C35,Emissions!AR$70:AR$85)</f>
        <v>0.85063575457620977</v>
      </c>
      <c r="AQ35" s="22">
        <f>SUMIF(Emissions!$C$70:$C$85,'Emissions summary'!$C35,Emissions!AS$70:AS$85)</f>
        <v>0.84768375103329197</v>
      </c>
      <c r="AR35" s="22">
        <f>SUMIF(Emissions!$C$70:$C$85,'Emissions summary'!$C35,Emissions!AT$70:AT$85)</f>
        <v>0.84473174749037416</v>
      </c>
      <c r="AS35" s="22">
        <f>SUMIF(Emissions!$C$70:$C$85,'Emissions summary'!$C35,Emissions!AU$70:AU$85)</f>
        <v>0.84177974394745669</v>
      </c>
      <c r="AT35" s="22">
        <f>SUMIF(Emissions!$C$70:$C$85,'Emissions summary'!$C35,Emissions!AV$70:AV$85)</f>
        <v>0.838827740404539</v>
      </c>
      <c r="AU35" s="22">
        <f>SUMIF(Emissions!$C$70:$C$85,'Emissions summary'!$C35,Emissions!AW$70:AW$85)</f>
        <v>0.83512358234396089</v>
      </c>
      <c r="AV35" s="22">
        <f>SUMIF(Emissions!$C$70:$C$85,'Emissions summary'!$C35,Emissions!AX$70:AX$85)</f>
        <v>0.83141942428338278</v>
      </c>
      <c r="AW35" s="22">
        <f>SUMIF(Emissions!$C$70:$C$85,'Emissions summary'!$C35,Emissions!AY$70:AY$85)</f>
        <v>0.82771526622280467</v>
      </c>
      <c r="AX35" s="22">
        <f>SUMIF(Emissions!$C$70:$C$85,'Emissions summary'!$C35,Emissions!AZ$70:AZ$85)</f>
        <v>0.82401110816222667</v>
      </c>
      <c r="AY35" s="22">
        <f>SUMIF(Emissions!$C$70:$C$85,'Emissions summary'!$C35,Emissions!BA$70:BA$85)</f>
        <v>0.82030695010164856</v>
      </c>
      <c r="AZ35" s="22">
        <f>SUMIF(Emissions!$C$70:$C$85,'Emissions summary'!$C35,Emissions!BB$70:BB$85)</f>
        <v>0.81660279204107056</v>
      </c>
      <c r="BA35" s="22">
        <f>SUMIF(Emissions!$C$70:$C$85,'Emissions summary'!$C35,Emissions!BC$70:BC$85)</f>
        <v>0.81289863398049245</v>
      </c>
      <c r="BB35" s="22">
        <f>SUMIF(Emissions!$C$70:$C$85,'Emissions summary'!$C35,Emissions!BD$70:BD$85)</f>
        <v>0.80919447591991434</v>
      </c>
      <c r="BC35" s="22">
        <f>SUMIF(Emissions!$C$70:$C$85,'Emissions summary'!$C35,Emissions!BE$70:BE$85)</f>
        <v>0.80473816334167581</v>
      </c>
      <c r="BD35" s="22">
        <f>SUMIF(Emissions!$C$70:$C$85,'Emissions summary'!$C35,Emissions!BF$70:BF$85)</f>
        <v>0.80028185076343727</v>
      </c>
      <c r="BE35" s="22">
        <f>SUMIF(Emissions!$C$70:$C$85,'Emissions summary'!$C35,Emissions!BG$70:BG$85)</f>
        <v>0.79582553818519886</v>
      </c>
      <c r="BF35" s="22">
        <f>SUMIF(Emissions!$C$70:$C$85,'Emissions summary'!$C35,Emissions!BH$70:BH$85)</f>
        <v>0.79136922560696055</v>
      </c>
      <c r="BG35" s="22">
        <f>SUMIF(Emissions!$C$70:$C$85,'Emissions summary'!$C35,Emissions!BI$70:BI$85)</f>
        <v>0.78691291302872202</v>
      </c>
      <c r="BH35" s="22">
        <f>SUMIF(Emissions!$C$70:$C$85,'Emissions summary'!$C35,Emissions!BJ$70:BJ$85)</f>
        <v>0.7824566004504836</v>
      </c>
      <c r="BI35" s="22">
        <f>SUMIF(Emissions!$C$70:$C$85,'Emissions summary'!$C35,Emissions!BK$70:BK$85)</f>
        <v>0.77800028787224518</v>
      </c>
      <c r="BJ35" s="22">
        <f>SUMIF(Emissions!$C$70:$C$85,'Emissions summary'!$C35,Emissions!BL$70:BL$85)</f>
        <v>0.77354397529400676</v>
      </c>
      <c r="BK35" s="22">
        <f>SUMIF(Emissions!$C$70:$C$85,'Emissions summary'!$C35,Emissions!BM$70:BM$85)</f>
        <v>0.76908766271576834</v>
      </c>
      <c r="BL35" s="22">
        <f>SUMIF(Emissions!$C$70:$C$85,'Emissions summary'!$C35,Emissions!BN$70:BN$85)</f>
        <v>0.76463135013752992</v>
      </c>
      <c r="BM35" s="22">
        <f>SUMIF(Emissions!$C$70:$C$85,'Emissions summary'!$C35,Emissions!BO$70:BO$85)</f>
        <v>0.76017503755929161</v>
      </c>
      <c r="BN35" s="22">
        <f>SUMIF(Emissions!$C$70:$C$85,'Emissions summary'!$C35,Emissions!BP$70:BP$85)</f>
        <v>0.75571872498105297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1.9270838146967177</v>
      </c>
      <c r="AC37" s="22">
        <f>SUMIF(Emissions!$C$70:$C$85,'Emissions summary'!$C37,Emissions!AE$70:AE$85)</f>
        <v>1.9378298037617634</v>
      </c>
      <c r="AD37" s="22">
        <f>SUMIF(Emissions!$C$70:$C$85,'Emissions summary'!$C37,Emissions!AF$70:AF$85)</f>
        <v>1.9485757928268084</v>
      </c>
      <c r="AE37" s="22">
        <f>SUMIF(Emissions!$C$70:$C$85,'Emissions summary'!$C37,Emissions!AG$70:AG$85)</f>
        <v>1.9593217818918536</v>
      </c>
      <c r="AF37" s="22">
        <f>SUMIF(Emissions!$C$70:$C$85,'Emissions summary'!$C37,Emissions!AH$70:AH$85)</f>
        <v>1.9700677709568992</v>
      </c>
      <c r="AG37" s="22">
        <f>SUMIF(Emissions!$C$70:$C$85,'Emissions summary'!$C37,Emissions!AI$70:AI$85)</f>
        <v>1.9808137600219442</v>
      </c>
      <c r="AH37" s="22">
        <f>SUMIF(Emissions!$C$70:$C$85,'Emissions summary'!$C37,Emissions!AJ$70:AJ$85)</f>
        <v>1.9915597490869896</v>
      </c>
      <c r="AI37" s="22">
        <f>SUMIF(Emissions!$C$70:$C$85,'Emissions summary'!$C37,Emissions!AK$70:AK$85)</f>
        <v>2.0099227240740993</v>
      </c>
      <c r="AJ37" s="22">
        <f>SUMIF(Emissions!$C$70:$C$85,'Emissions summary'!$C37,Emissions!AL$70:AL$85)</f>
        <v>2.0282856990612084</v>
      </c>
      <c r="AK37" s="22">
        <f>SUMIF(Emissions!$C$70:$C$85,'Emissions summary'!$C37,Emissions!AM$70:AM$85)</f>
        <v>2.0466486740483179</v>
      </c>
      <c r="AL37" s="22">
        <f>SUMIF(Emissions!$C$70:$C$85,'Emissions summary'!$C37,Emissions!AN$70:AN$85)</f>
        <v>2.065011649035426</v>
      </c>
      <c r="AM37" s="22">
        <f>SUMIF(Emissions!$C$70:$C$85,'Emissions summary'!$C37,Emissions!AO$70:AO$85)</f>
        <v>2.0833746240225359</v>
      </c>
      <c r="AN37" s="22">
        <f>SUMIF(Emissions!$C$70:$C$85,'Emissions summary'!$C37,Emissions!AP$70:AP$85)</f>
        <v>2.101737599009645</v>
      </c>
      <c r="AO37" s="22">
        <f>SUMIF(Emissions!$C$70:$C$85,'Emissions summary'!$C37,Emissions!AQ$70:AQ$85)</f>
        <v>2.120100573996754</v>
      </c>
      <c r="AP37" s="22">
        <f>SUMIF(Emissions!$C$70:$C$85,'Emissions summary'!$C37,Emissions!AR$70:AR$85)</f>
        <v>2.138463548983863</v>
      </c>
      <c r="AQ37" s="22">
        <f>SUMIF(Emissions!$C$70:$C$85,'Emissions summary'!$C37,Emissions!AS$70:AS$85)</f>
        <v>2.1568265239709721</v>
      </c>
      <c r="AR37" s="22">
        <f>SUMIF(Emissions!$C$70:$C$85,'Emissions summary'!$C37,Emissions!AT$70:AT$85)</f>
        <v>2.1751894989580816</v>
      </c>
      <c r="AS37" s="22">
        <f>SUMIF(Emissions!$C$70:$C$85,'Emissions summary'!$C37,Emissions!AU$70:AU$85)</f>
        <v>2.1935524739451906</v>
      </c>
      <c r="AT37" s="22">
        <f>SUMIF(Emissions!$C$70:$C$85,'Emissions summary'!$C37,Emissions!AV$70:AV$85)</f>
        <v>2.2119154489322996</v>
      </c>
      <c r="AU37" s="22">
        <f>SUMIF(Emissions!$C$70:$C$85,'Emissions summary'!$C37,Emissions!AW$70:AW$85)</f>
        <v>2.230599586866107</v>
      </c>
      <c r="AV37" s="22">
        <f>SUMIF(Emissions!$C$70:$C$85,'Emissions summary'!$C37,Emissions!AX$70:AX$85)</f>
        <v>2.2492837247999136</v>
      </c>
      <c r="AW37" s="22">
        <f>SUMIF(Emissions!$C$70:$C$85,'Emissions summary'!$C37,Emissions!AY$70:AY$85)</f>
        <v>2.267967862733721</v>
      </c>
      <c r="AX37" s="22">
        <f>SUMIF(Emissions!$C$70:$C$85,'Emissions summary'!$C37,Emissions!AZ$70:AZ$85)</f>
        <v>2.2866520006675284</v>
      </c>
      <c r="AY37" s="22">
        <f>SUMIF(Emissions!$C$70:$C$85,'Emissions summary'!$C37,Emissions!BA$70:BA$85)</f>
        <v>2.3053361386013353</v>
      </c>
      <c r="AZ37" s="22">
        <f>SUMIF(Emissions!$C$70:$C$85,'Emissions summary'!$C37,Emissions!BB$70:BB$85)</f>
        <v>2.3240202765351423</v>
      </c>
      <c r="BA37" s="22">
        <f>SUMIF(Emissions!$C$70:$C$85,'Emissions summary'!$C37,Emissions!BC$70:BC$85)</f>
        <v>2.3427044144689493</v>
      </c>
      <c r="BB37" s="22">
        <f>SUMIF(Emissions!$C$70:$C$85,'Emissions summary'!$C37,Emissions!BD$70:BD$85)</f>
        <v>2.3613885524027567</v>
      </c>
      <c r="BC37" s="22">
        <f>SUMIF(Emissions!$C$70:$C$85,'Emissions summary'!$C37,Emissions!BE$70:BE$85)</f>
        <v>2.3800726903365637</v>
      </c>
      <c r="BD37" s="22">
        <f>SUMIF(Emissions!$C$70:$C$85,'Emissions summary'!$C37,Emissions!BF$70:BF$85)</f>
        <v>2.3987568282703706</v>
      </c>
      <c r="BE37" s="22">
        <f>SUMIF(Emissions!$C$70:$C$85,'Emissions summary'!$C37,Emissions!BG$70:BG$85)</f>
        <v>2.4174409662041776</v>
      </c>
      <c r="BF37" s="22">
        <f>SUMIF(Emissions!$C$70:$C$85,'Emissions summary'!$C37,Emissions!BH$70:BH$85)</f>
        <v>2.436125104137985</v>
      </c>
      <c r="BG37" s="22">
        <f>SUMIF(Emissions!$C$70:$C$85,'Emissions summary'!$C37,Emissions!BI$70:BI$85)</f>
        <v>2.454809242071792</v>
      </c>
      <c r="BH37" s="22">
        <f>SUMIF(Emissions!$C$70:$C$85,'Emissions summary'!$C37,Emissions!BJ$70:BJ$85)</f>
        <v>2.4734933800055994</v>
      </c>
      <c r="BI37" s="22">
        <f>SUMIF(Emissions!$C$70:$C$85,'Emissions summary'!$C37,Emissions!BK$70:BK$85)</f>
        <v>2.4921775179394063</v>
      </c>
      <c r="BJ37" s="22">
        <f>SUMIF(Emissions!$C$70:$C$85,'Emissions summary'!$C37,Emissions!BL$70:BL$85)</f>
        <v>2.5108616558732133</v>
      </c>
      <c r="BK37" s="22">
        <f>SUMIF(Emissions!$C$70:$C$85,'Emissions summary'!$C37,Emissions!BM$70:BM$85)</f>
        <v>2.5295457938070207</v>
      </c>
      <c r="BL37" s="22">
        <f>SUMIF(Emissions!$C$70:$C$85,'Emissions summary'!$C37,Emissions!BN$70:BN$85)</f>
        <v>2.5482299317408281</v>
      </c>
      <c r="BM37" s="22">
        <f>SUMIF(Emissions!$C$70:$C$85,'Emissions summary'!$C37,Emissions!BO$70:BO$85)</f>
        <v>2.5669140696746346</v>
      </c>
      <c r="BN37" s="22">
        <f>SUMIF(Emissions!$C$70:$C$85,'Emissions summary'!$C37,Emissions!BP$70:BP$85)</f>
        <v>2.5855982076084416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888.57208085405557</v>
      </c>
      <c r="AD41" s="49">
        <f>Emissions!AF86</f>
        <v>892.20070002364412</v>
      </c>
      <c r="AE41" s="49">
        <f>Emissions!AG86</f>
        <v>894.64435357422849</v>
      </c>
      <c r="AF41" s="49">
        <f>Emissions!AH86</f>
        <v>896.31844852180859</v>
      </c>
      <c r="AG41" s="49">
        <f>Emissions!AI86</f>
        <v>897.22405937393876</v>
      </c>
      <c r="AH41" s="49">
        <f>Emissions!AJ86</f>
        <v>898.69913946100451</v>
      </c>
      <c r="AI41" s="49">
        <f>Emissions!AK86</f>
        <v>900.25052981674037</v>
      </c>
      <c r="AJ41" s="49">
        <f>Emissions!AL86</f>
        <v>901.70882631098289</v>
      </c>
      <c r="AK41" s="49">
        <f>Emissions!AM86</f>
        <v>889.6739073219868</v>
      </c>
      <c r="AL41" s="49">
        <f>Emissions!AN86</f>
        <v>892.75571593267489</v>
      </c>
      <c r="AM41" s="49">
        <f>Emissions!AO86</f>
        <v>895.82268183583597</v>
      </c>
      <c r="AN41" s="49">
        <f>Emissions!AP86</f>
        <v>899.15543566247482</v>
      </c>
      <c r="AO41" s="49">
        <f>Emissions!AQ86</f>
        <v>902.64698868418452</v>
      </c>
      <c r="AP41" s="49">
        <f>Emissions!AR86</f>
        <v>906.04445976044599</v>
      </c>
      <c r="AQ41" s="49">
        <f>Emissions!AS86</f>
        <v>909.85980834658289</v>
      </c>
      <c r="AR41" s="49">
        <f>Emissions!AT86</f>
        <v>913.73644104345385</v>
      </c>
      <c r="AS41" s="49">
        <f>Emissions!AU86</f>
        <v>917.74364570216608</v>
      </c>
      <c r="AT41" s="49">
        <f>Emissions!AV86</f>
        <v>921.80859312210237</v>
      </c>
      <c r="AU41" s="49">
        <f>Emissions!AW86</f>
        <v>925.21863664894522</v>
      </c>
      <c r="AV41" s="49">
        <f>Emissions!AX86</f>
        <v>929.3926191534847</v>
      </c>
      <c r="AW41" s="49">
        <f>Emissions!AY86</f>
        <v>933.5778061383545</v>
      </c>
      <c r="AX41" s="49">
        <f>Emissions!AZ86</f>
        <v>937.7867943289574</v>
      </c>
      <c r="AY41" s="49">
        <f>Emissions!BA86</f>
        <v>941.76030725087708</v>
      </c>
      <c r="AZ41" s="49">
        <f>Emissions!BB86</f>
        <v>945.8857900095195</v>
      </c>
      <c r="BA41" s="49">
        <f>Emissions!BC86</f>
        <v>950.12388617476472</v>
      </c>
      <c r="BB41" s="49">
        <f>Emissions!BD86</f>
        <v>954.41413732979026</v>
      </c>
      <c r="BC41" s="49">
        <f>Emissions!BE86</f>
        <v>958.57349546996136</v>
      </c>
      <c r="BD41" s="49">
        <f>Emissions!BF86</f>
        <v>962.78504545462829</v>
      </c>
      <c r="BE41" s="49">
        <f>Emissions!BG86</f>
        <v>967.14886960752847</v>
      </c>
      <c r="BF41" s="49">
        <f>Emissions!BH86</f>
        <v>971.60301895040618</v>
      </c>
      <c r="BG41" s="49">
        <f>Emissions!BI86</f>
        <v>976.12849570089838</v>
      </c>
      <c r="BH41" s="49">
        <f>Emissions!BJ86</f>
        <v>980.7262783844435</v>
      </c>
      <c r="BI41" s="49">
        <f>Emissions!BK86</f>
        <v>985.39188362641733</v>
      </c>
      <c r="BJ41" s="49">
        <f>Emissions!BL86</f>
        <v>990.1573333273077</v>
      </c>
      <c r="BK41" s="49">
        <f>Emissions!BM86</f>
        <v>994.56098073234</v>
      </c>
      <c r="BL41" s="49">
        <f>Emissions!BN86</f>
        <v>999.04912069507679</v>
      </c>
      <c r="BM41" s="49">
        <f>Emissions!BO86</f>
        <v>1003.6481787108582</v>
      </c>
      <c r="BN41" s="49">
        <f>Emissions!BP86</f>
        <v>1008.3665965125625</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470.0424678837532</v>
      </c>
      <c r="AD42" s="49">
        <f>Emissions!AF87</f>
        <v>469.95104179909873</v>
      </c>
      <c r="AE42" s="49">
        <f>Emissions!AG87</f>
        <v>469.88947191095667</v>
      </c>
      <c r="AF42" s="49">
        <f>Emissions!AH87</f>
        <v>469.84729169329165</v>
      </c>
      <c r="AG42" s="49">
        <f>Emissions!AI87</f>
        <v>469.82447407299009</v>
      </c>
      <c r="AH42" s="49">
        <f>Emissions!AJ87</f>
        <v>469.78730820062668</v>
      </c>
      <c r="AI42" s="49">
        <f>Emissions!AK87</f>
        <v>469.74821962743499</v>
      </c>
      <c r="AJ42" s="49">
        <f>Emissions!AL87</f>
        <v>469.71147663168296</v>
      </c>
      <c r="AK42" s="49">
        <f>Emissions!AM87</f>
        <v>470.0147064474537</v>
      </c>
      <c r="AL42" s="49">
        <f>Emissions!AN87</f>
        <v>469.93705771063094</v>
      </c>
      <c r="AM42" s="49">
        <f>Emissions!AO87</f>
        <v>469.85978294819665</v>
      </c>
      <c r="AN42" s="49">
        <f>Emissions!AP87</f>
        <v>469.77581143747983</v>
      </c>
      <c r="AO42" s="49">
        <f>Emissions!AQ87</f>
        <v>469.68783884867423</v>
      </c>
      <c r="AP42" s="49">
        <f>Emissions!AR87</f>
        <v>469.60223673290739</v>
      </c>
      <c r="AQ42" s="49">
        <f>Emissions!AS87</f>
        <v>469.50610584495263</v>
      </c>
      <c r="AR42" s="49">
        <f>Emissions!AT87</f>
        <v>469.40843085274383</v>
      </c>
      <c r="AS42" s="49">
        <f>Emissions!AU87</f>
        <v>469.30746599111671</v>
      </c>
      <c r="AT42" s="49">
        <f>Emissions!AV87</f>
        <v>469.2050462524885</v>
      </c>
      <c r="AU42" s="49">
        <f>Emissions!AW87</f>
        <v>469.11912736334938</v>
      </c>
      <c r="AV42" s="49">
        <f>Emissions!AX87</f>
        <v>469.01396039487713</v>
      </c>
      <c r="AW42" s="49">
        <f>Emissions!AY87</f>
        <v>468.90851112018333</v>
      </c>
      <c r="AX42" s="49">
        <f>Emissions!AZ87</f>
        <v>468.80246215427121</v>
      </c>
      <c r="AY42" s="49">
        <f>Emissions!BA87</f>
        <v>468.70234618403674</v>
      </c>
      <c r="AZ42" s="49">
        <f>Emissions!BB87</f>
        <v>468.59840120708992</v>
      </c>
      <c r="BA42" s="49">
        <f>Emissions!BC87</f>
        <v>468.49161884149356</v>
      </c>
      <c r="BB42" s="49">
        <f>Emissions!BD87</f>
        <v>468.38352238745512</v>
      </c>
      <c r="BC42" s="49">
        <f>Emissions!BE87</f>
        <v>468.27872389203355</v>
      </c>
      <c r="BD42" s="49">
        <f>Emissions!BF87</f>
        <v>468.17261037958468</v>
      </c>
      <c r="BE42" s="49">
        <f>Emissions!BG87</f>
        <v>468.06266019253724</v>
      </c>
      <c r="BF42" s="49">
        <f>Emissions!BH87</f>
        <v>467.95043418703682</v>
      </c>
      <c r="BG42" s="49">
        <f>Emissions!BI87</f>
        <v>467.83641102804586</v>
      </c>
      <c r="BH42" s="49">
        <f>Emissions!BJ87</f>
        <v>467.72056606080008</v>
      </c>
      <c r="BI42" s="49">
        <f>Emissions!BK87</f>
        <v>467.6030122476605</v>
      </c>
      <c r="BJ42" s="49">
        <f>Emissions!BL87</f>
        <v>467.48294277015196</v>
      </c>
      <c r="BK42" s="49">
        <f>Emissions!BM87</f>
        <v>467.37198920307196</v>
      </c>
      <c r="BL42" s="49">
        <f>Emissions!BN87</f>
        <v>467.25890677557101</v>
      </c>
      <c r="BM42" s="49">
        <f>Emissions!BO87</f>
        <v>467.14302967526646</v>
      </c>
      <c r="BN42" s="49">
        <f>Emissions!BP87</f>
        <v>467.02414520566191</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55.28633998855625</v>
      </c>
      <c r="H43" s="49">
        <f t="shared" si="24"/>
        <v>54.71008958224381</v>
      </c>
      <c r="I43" s="49">
        <f t="shared" si="24"/>
        <v>54.205597256781054</v>
      </c>
      <c r="J43" s="49">
        <f t="shared" si="24"/>
        <v>52.900250302352887</v>
      </c>
      <c r="K43" s="49">
        <f t="shared" si="24"/>
        <v>51.915653074343908</v>
      </c>
      <c r="L43" s="49">
        <f t="shared" si="24"/>
        <v>54.152443602860892</v>
      </c>
      <c r="M43" s="49">
        <f t="shared" si="24"/>
        <v>55.0921271912325</v>
      </c>
      <c r="N43" s="49">
        <f t="shared" si="24"/>
        <v>55.452453962621647</v>
      </c>
      <c r="O43" s="49">
        <f t="shared" si="24"/>
        <v>55.340893527840024</v>
      </c>
      <c r="P43" s="49">
        <f t="shared" si="24"/>
        <v>54.909001676139468</v>
      </c>
      <c r="Q43" s="49">
        <f t="shared" si="24"/>
        <v>53.415685968258067</v>
      </c>
      <c r="R43" s="49">
        <f t="shared" si="24"/>
        <v>54.703059588171548</v>
      </c>
      <c r="S43" s="49">
        <f t="shared" si="24"/>
        <v>54.096474666145404</v>
      </c>
      <c r="T43" s="49">
        <f t="shared" si="24"/>
        <v>53.498896979933384</v>
      </c>
      <c r="U43" s="49">
        <f t="shared" si="24"/>
        <v>52.263187711915691</v>
      </c>
      <c r="V43" s="49">
        <f t="shared" si="24"/>
        <v>52.35335955308765</v>
      </c>
      <c r="W43" s="49">
        <f t="shared" si="24"/>
        <v>54.345597859655129</v>
      </c>
      <c r="X43" s="49">
        <f t="shared" si="24"/>
        <v>54.4968684161461</v>
      </c>
      <c r="Y43" s="49">
        <f t="shared" si="24"/>
        <v>54.126626370799677</v>
      </c>
      <c r="Z43" s="49">
        <f t="shared" si="24"/>
        <v>53.115630834632697</v>
      </c>
      <c r="AA43" s="49">
        <f t="shared" si="24"/>
        <v>53.123674822972326</v>
      </c>
      <c r="AB43" s="49">
        <f t="shared" si="24"/>
        <v>55.493560217421347</v>
      </c>
      <c r="AC43" s="49">
        <f t="shared" si="24"/>
        <v>55.469232426350054</v>
      </c>
      <c r="AD43" s="49">
        <f t="shared" si="24"/>
        <v>55.145459684205136</v>
      </c>
      <c r="AE43" s="49">
        <f t="shared" si="24"/>
        <v>54.637999886039253</v>
      </c>
      <c r="AF43" s="49">
        <f t="shared" si="24"/>
        <v>53.958582643712866</v>
      </c>
      <c r="AG43" s="49">
        <f t="shared" si="24"/>
        <v>53.449348971381681</v>
      </c>
      <c r="AH43" s="49">
        <f t="shared" si="24"/>
        <v>52.979836726959938</v>
      </c>
      <c r="AI43" s="49">
        <f t="shared" si="24"/>
        <v>52.505522801802542</v>
      </c>
      <c r="AJ43" s="49">
        <f t="shared" si="24"/>
        <v>49.030155000462806</v>
      </c>
      <c r="AK43" s="49">
        <f t="shared" si="24"/>
        <v>49.197926759413946</v>
      </c>
      <c r="AL43" s="49">
        <f t="shared" si="24"/>
        <v>49.401305164024677</v>
      </c>
      <c r="AM43" s="49">
        <f t="shared" si="24"/>
        <v>49.660853546191404</v>
      </c>
      <c r="AN43" s="49">
        <f t="shared" si="24"/>
        <v>49.957016484170495</v>
      </c>
      <c r="AO43" s="49">
        <f t="shared" si="24"/>
        <v>50.234953375188191</v>
      </c>
      <c r="AP43" s="49">
        <f t="shared" si="24"/>
        <v>50.603169738022615</v>
      </c>
      <c r="AQ43" s="49">
        <f t="shared" si="24"/>
        <v>50.986525231982114</v>
      </c>
      <c r="AR43" s="49">
        <f t="shared" si="24"/>
        <v>51.398847304103768</v>
      </c>
      <c r="AS43" s="49">
        <f t="shared" si="24"/>
        <v>51.825047435341226</v>
      </c>
      <c r="AT43" s="49">
        <f t="shared" si="24"/>
        <v>52.110643083987284</v>
      </c>
      <c r="AU43" s="49">
        <f t="shared" si="24"/>
        <v>52.358823391255015</v>
      </c>
      <c r="AV43" s="49">
        <f t="shared" si="24"/>
        <v>52.603297206405138</v>
      </c>
      <c r="AW43" s="49">
        <f t="shared" si="24"/>
        <v>52.844467333251565</v>
      </c>
      <c r="AX43" s="49">
        <f t="shared" si="24"/>
        <v>53.026758296900354</v>
      </c>
      <c r="AY43" s="49">
        <f t="shared" si="24"/>
        <v>53.232082401390556</v>
      </c>
      <c r="AZ43" s="49">
        <f t="shared" si="24"/>
        <v>53.452435283172967</v>
      </c>
      <c r="BA43" s="49">
        <f t="shared" si="24"/>
        <v>53.674392019493808</v>
      </c>
      <c r="BB43" s="49">
        <f t="shared" si="24"/>
        <v>53.858768880980683</v>
      </c>
      <c r="BC43" s="49">
        <f t="shared" si="24"/>
        <v>54.043623374791103</v>
      </c>
      <c r="BD43" s="49">
        <f t="shared" si="24"/>
        <v>54.249952761868819</v>
      </c>
      <c r="BE43" s="49">
        <f t="shared" si="24"/>
        <v>54.589441283917274</v>
      </c>
      <c r="BF43" s="49">
        <f t="shared" si="24"/>
        <v>54.938333668288664</v>
      </c>
      <c r="BG43" s="49">
        <f t="shared" si="24"/>
        <v>55.296664612122086</v>
      </c>
      <c r="BH43" s="49">
        <f t="shared" si="24"/>
        <v>55.663381174887718</v>
      </c>
      <c r="BI43" s="49">
        <f t="shared" si="24"/>
        <v>56.04516387163472</v>
      </c>
      <c r="BJ43" s="49">
        <f t="shared" si="24"/>
        <v>56.343687535857235</v>
      </c>
      <c r="BK43" s="49">
        <f t="shared" si="24"/>
        <v>56.652224089493942</v>
      </c>
      <c r="BL43" s="49">
        <f t="shared" si="24"/>
        <v>56.977419445934899</v>
      </c>
      <c r="BM43" s="49">
        <f t="shared" si="24"/>
        <v>57.321043606475754</v>
      </c>
      <c r="BN43" s="49">
        <f t="shared" si="24"/>
        <v>57.702375983236749</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6.6056452102982215</v>
      </c>
      <c r="AD44" s="22">
        <f>Emissions!AF88</f>
        <v>6.6042042235766631</v>
      </c>
      <c r="AE44" s="22">
        <f>Emissions!AG88</f>
        <v>6.6032338069652994</v>
      </c>
      <c r="AF44" s="22">
        <f>Emissions!AH88</f>
        <v>6.6025689952346269</v>
      </c>
      <c r="AG44" s="22">
        <f>Emissions!AI88</f>
        <v>6.6022093616793178</v>
      </c>
      <c r="AH44" s="22">
        <f>Emissions!AJ88</f>
        <v>6.6016235821529046</v>
      </c>
      <c r="AI44" s="22">
        <f>Emissions!AK88</f>
        <v>6.6010074985138987</v>
      </c>
      <c r="AJ44" s="22">
        <f>Emissions!AL88</f>
        <v>6.6004283840391942</v>
      </c>
      <c r="AK44" s="22">
        <f>Emissions!AM88</f>
        <v>6.6052076561665949</v>
      </c>
      <c r="AL44" s="22">
        <f>Emissions!AN88</f>
        <v>6.6039838172684249</v>
      </c>
      <c r="AM44" s="22">
        <f>Emissions!AO88</f>
        <v>6.6027658726632259</v>
      </c>
      <c r="AN44" s="22">
        <f>Emissions!AP88</f>
        <v>6.6014423791286445</v>
      </c>
      <c r="AO44" s="22">
        <f>Emissions!AQ88</f>
        <v>6.6000558237182396</v>
      </c>
      <c r="AP44" s="22">
        <f>Emissions!AR88</f>
        <v>6.5987066298571682</v>
      </c>
      <c r="AQ44" s="22">
        <f>Emissions!AS88</f>
        <v>6.5971914896912294</v>
      </c>
      <c r="AR44" s="22">
        <f>Emissions!AT88</f>
        <v>6.5956520125569602</v>
      </c>
      <c r="AS44" s="22">
        <f>Emissions!AU88</f>
        <v>6.5940606830638693</v>
      </c>
      <c r="AT44" s="22">
        <f>Emissions!AV88</f>
        <v>6.592446422932893</v>
      </c>
      <c r="AU44" s="22">
        <f>Emissions!AW88</f>
        <v>6.591092236336709</v>
      </c>
      <c r="AV44" s="22">
        <f>Emissions!AX88</f>
        <v>6.5894346765091401</v>
      </c>
      <c r="AW44" s="22">
        <f>Emissions!AY88</f>
        <v>6.5877726671908352</v>
      </c>
      <c r="AX44" s="22">
        <f>Emissions!AZ88</f>
        <v>6.5861012060067337</v>
      </c>
      <c r="AY44" s="22">
        <f>Emissions!BA88</f>
        <v>6.584523256078449</v>
      </c>
      <c r="AZ44" s="22">
        <f>Emissions!BB88</f>
        <v>6.5828849563293215</v>
      </c>
      <c r="BA44" s="22">
        <f>Emissions!BC88</f>
        <v>6.5812019358707419</v>
      </c>
      <c r="BB44" s="22">
        <f>Emissions!BD88</f>
        <v>6.5794982037738734</v>
      </c>
      <c r="BC44" s="22">
        <f>Emissions!BE88</f>
        <v>6.5778464515314736</v>
      </c>
      <c r="BD44" s="22">
        <f>Emissions!BF88</f>
        <v>6.5761739730151421</v>
      </c>
      <c r="BE44" s="22">
        <f>Emissions!BG88</f>
        <v>6.57444102382272</v>
      </c>
      <c r="BF44" s="22">
        <f>Emissions!BH88</f>
        <v>6.5726722049528004</v>
      </c>
      <c r="BG44" s="22">
        <f>Emissions!BI88</f>
        <v>6.5708750607496187</v>
      </c>
      <c r="BH44" s="22">
        <f>Emissions!BJ88</f>
        <v>6.5690492026239919</v>
      </c>
      <c r="BI44" s="22">
        <f>Emissions!BK88</f>
        <v>6.5671964110006504</v>
      </c>
      <c r="BJ44" s="22">
        <f>Emissions!BL88</f>
        <v>6.5653039694353321</v>
      </c>
      <c r="BK44" s="22">
        <f>Emissions!BM88</f>
        <v>6.5635552057485125</v>
      </c>
      <c r="BL44" s="22">
        <f>Emissions!BN88</f>
        <v>6.5617728886222073</v>
      </c>
      <c r="BM44" s="22">
        <f>Emissions!BO88</f>
        <v>6.5599465240403418</v>
      </c>
      <c r="BN44" s="22">
        <f>Emissions!BP88</f>
        <v>6.5580727596464357</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6.0742043082268822</v>
      </c>
      <c r="AC45" s="22">
        <f>Emissions!AE89+SUM(Emissions!AE91:AE106)</f>
        <v>6.1071085980827222</v>
      </c>
      <c r="AD45" s="22">
        <f>Emissions!AF89+SUM(Emissions!AF91:AF106)</f>
        <v>6.087936839751193</v>
      </c>
      <c r="AE45" s="22">
        <f>Emissions!AG89+SUM(Emissions!AG91:AG106)</f>
        <v>6.0367208180491696</v>
      </c>
      <c r="AF45" s="22">
        <f>Emissions!AH89+SUM(Emissions!AH91:AH106)</f>
        <v>5.9545669593109372</v>
      </c>
      <c r="AG45" s="22">
        <f>Emissions!AI89+SUM(Emissions!AI91:AI106)</f>
        <v>5.9009650045442008</v>
      </c>
      <c r="AH45" s="22">
        <f>Emissions!AJ89+SUM(Emissions!AJ91:AJ106)</f>
        <v>5.8533421403515771</v>
      </c>
      <c r="AI45" s="22">
        <f>Emissions!AK89+SUM(Emissions!AK91:AK106)</f>
        <v>5.8040906624088073</v>
      </c>
      <c r="AJ45" s="22">
        <f>Emissions!AL89+SUM(Emissions!AL91:AL106)</f>
        <v>5.2112312865948525</v>
      </c>
      <c r="AK45" s="22">
        <f>Emissions!AM89+SUM(Emissions!AM91:AM106)</f>
        <v>5.2625715458626221</v>
      </c>
      <c r="AL45" s="22">
        <f>Emissions!AN89+SUM(Emissions!AN91:AN106)</f>
        <v>5.3145463723971105</v>
      </c>
      <c r="AM45" s="22">
        <f>Emissions!AO89+SUM(Emissions!AO91:AO106)</f>
        <v>5.3781457673135655</v>
      </c>
      <c r="AN45" s="22">
        <f>Emissions!AP89+SUM(Emissions!AP91:AP106)</f>
        <v>5.4491085436311106</v>
      </c>
      <c r="AO45" s="22">
        <f>Emissions!AQ89+SUM(Emissions!AQ91:AQ106)</f>
        <v>5.5174525820774445</v>
      </c>
      <c r="AP45" s="22">
        <f>Emissions!AR89+SUM(Emissions!AR91:AR106)</f>
        <v>5.6035040210322586</v>
      </c>
      <c r="AQ45" s="22">
        <f>Emissions!AS89+SUM(Emissions!AS91:AS106)</f>
        <v>5.6932318633223549</v>
      </c>
      <c r="AR45" s="22">
        <f>Emissions!AT89+SUM(Emissions!AT91:AT106)</f>
        <v>5.7894886626082869</v>
      </c>
      <c r="AS45" s="22">
        <f>Emissions!AU89+SUM(Emissions!AU91:AU106)</f>
        <v>5.8894153741457016</v>
      </c>
      <c r="AT45" s="22">
        <f>Emissions!AV89+SUM(Emissions!AV91:AV106)</f>
        <v>5.9637481429806387</v>
      </c>
      <c r="AU45" s="22">
        <f>Emissions!AW89+SUM(Emissions!AW91:AW106)</f>
        <v>6.0499330738336994</v>
      </c>
      <c r="AV45" s="22">
        <f>Emissions!AX89+SUM(Emissions!AX91:AX106)</f>
        <v>6.137138533614876</v>
      </c>
      <c r="AW45" s="22">
        <f>Emissions!AY89+SUM(Emissions!AY91:AY106)</f>
        <v>6.2258945020782424</v>
      </c>
      <c r="AX45" s="22">
        <f>Emissions!AZ89+SUM(Emissions!AZ91:AZ106)</f>
        <v>6.3053134702407947</v>
      </c>
      <c r="AY45" s="22">
        <f>Emissions!BA89+SUM(Emissions!BA91:BA106)</f>
        <v>6.3915948833019485</v>
      </c>
      <c r="AZ45" s="22">
        <f>Emissions!BB89+SUM(Emissions!BB91:BB106)</f>
        <v>6.4831713320134252</v>
      </c>
      <c r="BA45" s="22">
        <f>Emissions!BC89+SUM(Emissions!BC91:BC106)</f>
        <v>6.5775450832964397</v>
      </c>
      <c r="BB45" s="22">
        <f>Emissions!BD89+SUM(Emissions!BD91:BD106)</f>
        <v>6.6668684117955186</v>
      </c>
      <c r="BC45" s="22">
        <f>Emissions!BE89+SUM(Emissions!BE91:BE106)</f>
        <v>6.7589706588853451</v>
      </c>
      <c r="BD45" s="22">
        <f>Emissions!BF89+SUM(Emissions!BF91:BF106)</f>
        <v>6.85827108264417</v>
      </c>
      <c r="BE45" s="22">
        <f>Emissions!BG89+SUM(Emissions!BG91:BG106)</f>
        <v>6.974986490699151</v>
      </c>
      <c r="BF45" s="22">
        <f>Emissions!BH89+SUM(Emissions!BH91:BH106)</f>
        <v>7.0961615468331303</v>
      </c>
      <c r="BG45" s="22">
        <f>Emissions!BI89+SUM(Emissions!BI91:BI106)</f>
        <v>7.2219621645440935</v>
      </c>
      <c r="BH45" s="22">
        <f>Emissions!BJ89+SUM(Emissions!BJ91:BJ106)</f>
        <v>7.3523147815928089</v>
      </c>
      <c r="BI45" s="22">
        <f>Emissions!BK89+SUM(Emissions!BK91:BK106)</f>
        <v>7.4888326750196104</v>
      </c>
      <c r="BJ45" s="22">
        <f>Emissions!BL89+SUM(Emissions!BL91:BL106)</f>
        <v>7.6101102761503521</v>
      </c>
      <c r="BK45" s="22">
        <f>Emissions!BM89+SUM(Emissions!BM91:BM106)</f>
        <v>7.7367039966972975</v>
      </c>
      <c r="BL45" s="22">
        <f>Emissions!BN89+SUM(Emissions!BN91:BN106)</f>
        <v>7.8700275208891179</v>
      </c>
      <c r="BM45" s="22">
        <f>Emissions!BO89+SUM(Emissions!BO91:BO106)</f>
        <v>8.0106979496056834</v>
      </c>
      <c r="BN45" s="22">
        <f>Emissions!BP89+SUM(Emissions!BP91:BP106)</f>
        <v>8.1633551837571243</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2.94930909510781</v>
      </c>
      <c r="AC46" s="22">
        <f>Emissions!AE90</f>
        <v>2.9555502964612268</v>
      </c>
      <c r="AD46" s="22">
        <f>Emissions!AF90</f>
        <v>2.9663081085464502</v>
      </c>
      <c r="AE46" s="22">
        <f>Emissions!AG90</f>
        <v>2.9735528384202556</v>
      </c>
      <c r="AF46" s="22">
        <f>Emissions!AH90</f>
        <v>2.9785160483955067</v>
      </c>
      <c r="AG46" s="22">
        <f>Emissions!AI90</f>
        <v>2.9812009240780273</v>
      </c>
      <c r="AH46" s="22">
        <f>Emissions!AJ90</f>
        <v>2.9855741122373982</v>
      </c>
      <c r="AI46" s="22">
        <f>Emissions!AK90</f>
        <v>2.9901735383931412</v>
      </c>
      <c r="AJ46" s="22">
        <f>Emissions!AL90</f>
        <v>2.9944969680274993</v>
      </c>
      <c r="AK46" s="22">
        <f>Emissions!AM90</f>
        <v>2.9588168950042411</v>
      </c>
      <c r="AL46" s="22">
        <f>Emissions!AN90</f>
        <v>2.967953571069414</v>
      </c>
      <c r="AM46" s="22">
        <f>Emissions!AO90</f>
        <v>2.9770462427761948</v>
      </c>
      <c r="AN46" s="22">
        <f>Emissions!AP90</f>
        <v>2.9869268992236324</v>
      </c>
      <c r="AO46" s="22">
        <f>Emissions!AQ90</f>
        <v>2.997278349606729</v>
      </c>
      <c r="AP46" s="22">
        <f>Emissions!AR90</f>
        <v>3.0073508740837327</v>
      </c>
      <c r="AQ46" s="22">
        <f>Emissions!AS90</f>
        <v>3.0186622851773208</v>
      </c>
      <c r="AR46" s="22">
        <f>Emissions!AT90</f>
        <v>3.0301553860311925</v>
      </c>
      <c r="AS46" s="22">
        <f>Emissions!AU90</f>
        <v>3.042035595193608</v>
      </c>
      <c r="AT46" s="22">
        <f>Emissions!AV90</f>
        <v>3.0540869950336602</v>
      </c>
      <c r="AU46" s="22">
        <f>Emissions!AW90</f>
        <v>3.064196793210241</v>
      </c>
      <c r="AV46" s="22">
        <f>Emissions!AX90</f>
        <v>3.0765714507127924</v>
      </c>
      <c r="AW46" s="22">
        <f>Emissions!AY90</f>
        <v>3.0889793262766143</v>
      </c>
      <c r="AX46" s="22">
        <f>Emissions!AZ90</f>
        <v>3.101457765569148</v>
      </c>
      <c r="AY46" s="22">
        <f>Emissions!BA90</f>
        <v>3.1132380884232194</v>
      </c>
      <c r="AZ46" s="22">
        <f>Emissions!BB90</f>
        <v>3.1254689581298742</v>
      </c>
      <c r="BA46" s="22">
        <f>Emissions!BC90</f>
        <v>3.1380336941944713</v>
      </c>
      <c r="BB46" s="22">
        <f>Emissions!BD90</f>
        <v>3.1507530548016676</v>
      </c>
      <c r="BC46" s="22">
        <f>Emissions!BE90</f>
        <v>3.1630843552704846</v>
      </c>
      <c r="BD46" s="22">
        <f>Emissions!BF90</f>
        <v>3.1755703895455323</v>
      </c>
      <c r="BE46" s="22">
        <f>Emissions!BG90</f>
        <v>3.1885078729285539</v>
      </c>
      <c r="BF46" s="22">
        <f>Emissions!BH90</f>
        <v>3.2017131445183078</v>
      </c>
      <c r="BG46" s="22">
        <f>Emissions!BI90</f>
        <v>3.2151298813546969</v>
      </c>
      <c r="BH46" s="22">
        <f>Emissions!BJ90</f>
        <v>3.2287609844841794</v>
      </c>
      <c r="BI46" s="22">
        <f>Emissions!BK90</f>
        <v>3.2425931619906119</v>
      </c>
      <c r="BJ46" s="22">
        <f>Emissions!BL90</f>
        <v>3.2567213495980143</v>
      </c>
      <c r="BK46" s="22">
        <f>Emissions!BM90</f>
        <v>3.269776897468665</v>
      </c>
      <c r="BL46" s="22">
        <f>Emissions!BN90</f>
        <v>3.2830829414690839</v>
      </c>
      <c r="BM46" s="22">
        <f>Emissions!BO90</f>
        <v>3.2967178255918035</v>
      </c>
      <c r="BN46" s="22">
        <f>Emissions!BP90</f>
        <v>3.3107065771465907</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35.536607571118729</v>
      </c>
      <c r="AC47" s="22">
        <f>SUM(Emissions!AE107:AE122)</f>
        <v>35.472838429167076</v>
      </c>
      <c r="AD47" s="22">
        <f>SUM(Emissions!AF107:AF122)</f>
        <v>35.157788764281285</v>
      </c>
      <c r="AE47" s="22">
        <f>SUM(Emissions!AG107:AG122)</f>
        <v>34.694138818846241</v>
      </c>
      <c r="AF47" s="22">
        <f>SUM(Emissions!AH107:AH122)</f>
        <v>34.091445181304763</v>
      </c>
      <c r="AG47" s="22">
        <f>SUM(Emissions!AI107:AI122)</f>
        <v>33.632356365904371</v>
      </c>
      <c r="AH47" s="22">
        <f>SUM(Emissions!AJ107:AJ122)</f>
        <v>33.205547721333545</v>
      </c>
      <c r="AI47" s="22">
        <f>SUM(Emissions!AK107:AK122)</f>
        <v>32.775370075893441</v>
      </c>
      <c r="AJ47" s="22">
        <f>SUM(Emissions!AL107:AL122)</f>
        <v>29.887985479499264</v>
      </c>
      <c r="AK47" s="22">
        <f>SUM(Emissions!AM107:AM122)</f>
        <v>30.034185924369748</v>
      </c>
      <c r="AL47" s="22">
        <f>SUM(Emissions!AN107:AN122)</f>
        <v>30.176544809570256</v>
      </c>
      <c r="AM47" s="22">
        <f>SUM(Emissions!AO107:AO122)</f>
        <v>30.363487214010203</v>
      </c>
      <c r="AN47" s="22">
        <f>SUM(Emissions!AP107:AP122)</f>
        <v>30.578998357050157</v>
      </c>
      <c r="AO47" s="22">
        <f>SUM(Emissions!AQ107:AQ122)</f>
        <v>30.778494458940084</v>
      </c>
      <c r="AP47" s="22">
        <f>SUM(Emissions!AR107:AR122)</f>
        <v>31.050804196495019</v>
      </c>
      <c r="AQ47" s="22">
        <f>SUM(Emissions!AS107:AS122)</f>
        <v>31.333503721528032</v>
      </c>
      <c r="AR47" s="22">
        <f>SUM(Emissions!AT107:AT122)</f>
        <v>31.638483514935412</v>
      </c>
      <c r="AS47" s="22">
        <f>SUM(Emissions!AU107:AU122)</f>
        <v>31.953336199257386</v>
      </c>
      <c r="AT47" s="22">
        <f>SUM(Emissions!AV107:AV122)</f>
        <v>32.153030083650691</v>
      </c>
      <c r="AU47" s="22">
        <f>SUM(Emissions!AW107:AW122)</f>
        <v>32.305137992776231</v>
      </c>
      <c r="AV47" s="22">
        <f>SUM(Emissions!AX107:AX122)</f>
        <v>32.450557394761454</v>
      </c>
      <c r="AW47" s="22">
        <f>SUM(Emissions!AY107:AY122)</f>
        <v>32.591093831190257</v>
      </c>
      <c r="AX47" s="22">
        <f>SUM(Emissions!AZ107:AZ122)</f>
        <v>32.682026992859313</v>
      </c>
      <c r="AY47" s="22">
        <f>SUM(Emissions!BA107:BA122)</f>
        <v>32.78973545565384</v>
      </c>
      <c r="AZ47" s="22">
        <f>SUM(Emissions!BB107:BB122)</f>
        <v>32.906787463058507</v>
      </c>
      <c r="BA47" s="22">
        <f>SUM(Emissions!BC107:BC122)</f>
        <v>33.022356876781572</v>
      </c>
      <c r="BB47" s="22">
        <f>SUM(Emissions!BD107:BD122)</f>
        <v>33.105262925550299</v>
      </c>
      <c r="BC47" s="22">
        <f>SUM(Emissions!BE107:BE122)</f>
        <v>33.186203768335737</v>
      </c>
      <c r="BD47" s="22">
        <f>SUM(Emissions!BF107:BF122)</f>
        <v>33.281287320187175</v>
      </c>
      <c r="BE47" s="22">
        <f>SUM(Emissions!BG107:BG122)</f>
        <v>33.491724044281305</v>
      </c>
      <c r="BF47" s="22">
        <f>SUM(Emissions!BH107:BH122)</f>
        <v>33.706873064090146</v>
      </c>
      <c r="BG47" s="22">
        <f>SUM(Emissions!BI107:BI122)</f>
        <v>33.926651941870652</v>
      </c>
      <c r="BH47" s="22">
        <f>SUM(Emissions!BJ107:BJ122)</f>
        <v>34.150078786874971</v>
      </c>
      <c r="BI47" s="22">
        <f>SUM(Emissions!BK107:BK122)</f>
        <v>34.382232348603345</v>
      </c>
      <c r="BJ47" s="22">
        <f>SUM(Emissions!BL107:BL122)</f>
        <v>34.546110809944295</v>
      </c>
      <c r="BK47" s="22">
        <f>SUM(Emissions!BM107:BM122)</f>
        <v>34.71561500314148</v>
      </c>
      <c r="BL47" s="22">
        <f>SUM(Emissions!BN107:BN122)</f>
        <v>34.894831252807762</v>
      </c>
      <c r="BM47" s="22">
        <f>SUM(Emissions!BO107:BO122)</f>
        <v>35.084844609382458</v>
      </c>
      <c r="BN47" s="22">
        <f>SUM(Emissions!BP107:BP122)</f>
        <v>35.300272909122391</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0.38737090084859693</v>
      </c>
      <c r="H48" s="22">
        <f>SUM(Emissions!J123:J134)</f>
        <v>0.38737090084859693</v>
      </c>
      <c r="I48" s="22">
        <f>SUM(Emissions!K123:K134)</f>
        <v>0.38737090084859693</v>
      </c>
      <c r="J48" s="22">
        <f>SUM(Emissions!L123:L134)</f>
        <v>0.38737090084859693</v>
      </c>
      <c r="K48" s="22">
        <f>SUM(Emissions!M123:M134)</f>
        <v>0.38737090084859693</v>
      </c>
      <c r="L48" s="22">
        <f>SUM(Emissions!N123:N134)</f>
        <v>0.38737090084859693</v>
      </c>
      <c r="M48" s="22">
        <f>SUM(Emissions!O123:O134)</f>
        <v>0.38737090084859693</v>
      </c>
      <c r="N48" s="22">
        <f>SUM(Emissions!P123:P134)</f>
        <v>0.38737090084859693</v>
      </c>
      <c r="O48" s="22">
        <f>SUM(Emissions!Q123:Q134)</f>
        <v>0.38737090084859693</v>
      </c>
      <c r="P48" s="22">
        <f>SUM(Emissions!R123:R134)</f>
        <v>0.38737090084859693</v>
      </c>
      <c r="Q48" s="22">
        <f>SUM(Emissions!S123:S134)</f>
        <v>0.38737090084859693</v>
      </c>
      <c r="R48" s="22">
        <f>SUM(Emissions!T123:T134)</f>
        <v>0.38737090084859693</v>
      </c>
      <c r="S48" s="22">
        <f>SUM(Emissions!U123:U134)</f>
        <v>0.38737090084859693</v>
      </c>
      <c r="T48" s="22">
        <f>SUM(Emissions!V123:V134)</f>
        <v>0.38737090084859693</v>
      </c>
      <c r="U48" s="22">
        <f>SUM(Emissions!W123:W134)</f>
        <v>0.38737090084859693</v>
      </c>
      <c r="V48" s="22">
        <f>SUM(Emissions!X123:X134)</f>
        <v>0.38737090084859693</v>
      </c>
      <c r="W48" s="22">
        <f>SUM(Emissions!Y123:Y134)</f>
        <v>0.38737090084859693</v>
      </c>
      <c r="X48" s="22">
        <f>SUM(Emissions!Z123:Z134)</f>
        <v>0.38737090084859693</v>
      </c>
      <c r="Y48" s="22">
        <f>SUM(Emissions!AA123:AA134)</f>
        <v>0.38737090084859693</v>
      </c>
      <c r="Z48" s="22">
        <f>SUM(Emissions!AB123:AB134)</f>
        <v>0.38737090084859693</v>
      </c>
      <c r="AA48" s="22">
        <f>SUM(Emissions!AC123:AC134)</f>
        <v>0.38737090084859693</v>
      </c>
      <c r="AB48" s="22">
        <f>SUM(Emissions!AD123:AD134)</f>
        <v>4.3269580366320675</v>
      </c>
      <c r="AC48" s="22">
        <f>SUM(Emissions!AE123:AE134)</f>
        <v>4.3280898923408078</v>
      </c>
      <c r="AD48" s="22">
        <f>SUM(Emissions!AF123:AF134)</f>
        <v>4.329221748049549</v>
      </c>
      <c r="AE48" s="22">
        <f>SUM(Emissions!AG123:AG134)</f>
        <v>4.3303536037582893</v>
      </c>
      <c r="AF48" s="22">
        <f>SUM(Emissions!AH123:AH134)</f>
        <v>4.3314854594670296</v>
      </c>
      <c r="AG48" s="22">
        <f>SUM(Emissions!AI123:AI134)</f>
        <v>4.3326173151757708</v>
      </c>
      <c r="AH48" s="22">
        <f>SUM(Emissions!AJ123:AJ134)</f>
        <v>4.3337491708845111</v>
      </c>
      <c r="AI48" s="22">
        <f>SUM(Emissions!AK123:AK134)</f>
        <v>4.3348810265932514</v>
      </c>
      <c r="AJ48" s="22">
        <f>SUM(Emissions!AL123:AL134)</f>
        <v>4.3360128823019917</v>
      </c>
      <c r="AK48" s="22">
        <f>SUM(Emissions!AM123:AM134)</f>
        <v>4.337144738010732</v>
      </c>
      <c r="AL48" s="22">
        <f>SUM(Emissions!AN123:AN134)</f>
        <v>4.3382765937194723</v>
      </c>
      <c r="AM48" s="22">
        <f>SUM(Emissions!AO123:AO134)</f>
        <v>4.3394084494282135</v>
      </c>
      <c r="AN48" s="22">
        <f>SUM(Emissions!AP123:AP134)</f>
        <v>4.3405403051369538</v>
      </c>
      <c r="AO48" s="22">
        <f>SUM(Emissions!AQ123:AQ134)</f>
        <v>4.341672160845695</v>
      </c>
      <c r="AP48" s="22">
        <f>SUM(Emissions!AR123:AR134)</f>
        <v>4.3428040165544353</v>
      </c>
      <c r="AQ48" s="22">
        <f>SUM(Emissions!AS123:AS134)</f>
        <v>4.3439358722631756</v>
      </c>
      <c r="AR48" s="22">
        <f>SUM(Emissions!AT123:AT134)</f>
        <v>4.3450677279719159</v>
      </c>
      <c r="AS48" s="22">
        <f>SUM(Emissions!AU123:AU134)</f>
        <v>4.3461995836806562</v>
      </c>
      <c r="AT48" s="22">
        <f>SUM(Emissions!AV123:AV134)</f>
        <v>4.3473314393893974</v>
      </c>
      <c r="AU48" s="22">
        <f>SUM(Emissions!AW123:AW134)</f>
        <v>4.3484632950981377</v>
      </c>
      <c r="AV48" s="22">
        <f>SUM(Emissions!AX123:AX134)</f>
        <v>4.349595150806878</v>
      </c>
      <c r="AW48" s="22">
        <f>SUM(Emissions!AY123:AY134)</f>
        <v>4.3507270065156192</v>
      </c>
      <c r="AX48" s="22">
        <f>SUM(Emissions!AZ123:AZ134)</f>
        <v>4.3518588622243595</v>
      </c>
      <c r="AY48" s="22">
        <f>SUM(Emissions!BA123:BA134)</f>
        <v>4.3529907179330998</v>
      </c>
      <c r="AZ48" s="22">
        <f>SUM(Emissions!BB123:BB134)</f>
        <v>4.3541225736418401</v>
      </c>
      <c r="BA48" s="22">
        <f>SUM(Emissions!BC123:BC134)</f>
        <v>4.3552544293505804</v>
      </c>
      <c r="BB48" s="22">
        <f>SUM(Emissions!BD123:BD134)</f>
        <v>4.3563862850593216</v>
      </c>
      <c r="BC48" s="22">
        <f>SUM(Emissions!BE123:BE134)</f>
        <v>4.3575181407680619</v>
      </c>
      <c r="BD48" s="22">
        <f>SUM(Emissions!BF123:BF134)</f>
        <v>4.3586499964768022</v>
      </c>
      <c r="BE48" s="22">
        <f>SUM(Emissions!BG123:BG134)</f>
        <v>4.3597818521855434</v>
      </c>
      <c r="BF48" s="22">
        <f>SUM(Emissions!BH123:BH134)</f>
        <v>4.3609137078942837</v>
      </c>
      <c r="BG48" s="22">
        <f>SUM(Emissions!BI123:BI134)</f>
        <v>4.362045563603024</v>
      </c>
      <c r="BH48" s="22">
        <f>SUM(Emissions!BJ123:BJ134)</f>
        <v>4.3631774193117643</v>
      </c>
      <c r="BI48" s="22">
        <f>SUM(Emissions!BK123:BK134)</f>
        <v>4.3643092750205046</v>
      </c>
      <c r="BJ48" s="22">
        <f>SUM(Emissions!BL123:BL134)</f>
        <v>4.3654411307292458</v>
      </c>
      <c r="BK48" s="22">
        <f>SUM(Emissions!BM123:BM134)</f>
        <v>4.3665729864379861</v>
      </c>
      <c r="BL48" s="22">
        <f>SUM(Emissions!BN123:BN134)</f>
        <v>4.3677048421467273</v>
      </c>
      <c r="BM48" s="22">
        <f>SUM(Emissions!BO123:BO134)</f>
        <v>4.3688366978554676</v>
      </c>
      <c r="BN48" s="22">
        <f>SUM(Emissions!BP123:BP134)</f>
        <v>4.3699685535642079</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7.1345099865500927</v>
      </c>
      <c r="H49" s="49">
        <f t="shared" si="33"/>
        <v>6.99786412512554</v>
      </c>
      <c r="I49" s="49">
        <f t="shared" si="33"/>
        <v>6.8588909130254319</v>
      </c>
      <c r="J49" s="49">
        <f t="shared" si="33"/>
        <v>6.679602845791754</v>
      </c>
      <c r="K49" s="49">
        <f t="shared" si="33"/>
        <v>6.6534582978194159</v>
      </c>
      <c r="L49" s="49">
        <f t="shared" si="33"/>
        <v>6.8804585865565491</v>
      </c>
      <c r="M49" s="49">
        <f t="shared" si="33"/>
        <v>6.951262387234447</v>
      </c>
      <c r="N49" s="49">
        <f t="shared" si="33"/>
        <v>7.0501121079701523</v>
      </c>
      <c r="O49" s="49">
        <f t="shared" si="33"/>
        <v>7.0310583897046115</v>
      </c>
      <c r="P49" s="49">
        <f t="shared" si="33"/>
        <v>6.9539885376975494</v>
      </c>
      <c r="Q49" s="49">
        <f t="shared" si="33"/>
        <v>6.8347507783671411</v>
      </c>
      <c r="R49" s="49">
        <f t="shared" si="33"/>
        <v>6.9330762409780968</v>
      </c>
      <c r="S49" s="49">
        <f t="shared" si="33"/>
        <v>6.8626749309901376</v>
      </c>
      <c r="T49" s="49">
        <f t="shared" si="33"/>
        <v>6.8083480354019672</v>
      </c>
      <c r="U49" s="49">
        <f t="shared" si="33"/>
        <v>6.684349427481286</v>
      </c>
      <c r="V49" s="49">
        <f t="shared" si="33"/>
        <v>6.7803417478590298</v>
      </c>
      <c r="W49" s="49">
        <f t="shared" si="33"/>
        <v>6.9394221477721096</v>
      </c>
      <c r="X49" s="49">
        <f t="shared" si="33"/>
        <v>6.954986168244754</v>
      </c>
      <c r="Y49" s="49">
        <f t="shared" si="33"/>
        <v>6.9329479113600767</v>
      </c>
      <c r="Z49" s="49">
        <f t="shared" si="33"/>
        <v>6.7915965417835125</v>
      </c>
      <c r="AA49" s="49">
        <f t="shared" si="33"/>
        <v>6.808083773512462</v>
      </c>
      <c r="AB49" s="49">
        <f t="shared" si="33"/>
        <v>6.6360194334248472</v>
      </c>
      <c r="AC49" s="49">
        <f t="shared" si="33"/>
        <v>6.6385390991961843</v>
      </c>
      <c r="AD49" s="49">
        <f t="shared" si="33"/>
        <v>6.6042925795171898</v>
      </c>
      <c r="AE49" s="49">
        <f t="shared" si="33"/>
        <v>6.5480938698450357</v>
      </c>
      <c r="AF49" s="49">
        <f t="shared" si="33"/>
        <v>6.471156102877381</v>
      </c>
      <c r="AG49" s="49">
        <f t="shared" si="33"/>
        <v>6.4158501841374216</v>
      </c>
      <c r="AH49" s="49">
        <f t="shared" si="33"/>
        <v>6.3655214508643452</v>
      </c>
      <c r="AI49" s="49">
        <f t="shared" si="33"/>
        <v>6.3147738899119084</v>
      </c>
      <c r="AJ49" s="49">
        <f t="shared" si="33"/>
        <v>5.889420758696601</v>
      </c>
      <c r="AK49" s="49">
        <f t="shared" si="33"/>
        <v>5.9180703697568315</v>
      </c>
      <c r="AL49" s="49">
        <f t="shared" si="33"/>
        <v>5.9470915291202582</v>
      </c>
      <c r="AM49" s="49">
        <f t="shared" si="33"/>
        <v>5.9829676057911891</v>
      </c>
      <c r="AN49" s="49">
        <f t="shared" si="33"/>
        <v>6.0234535357406394</v>
      </c>
      <c r="AO49" s="49">
        <f t="shared" si="33"/>
        <v>6.0616987328709442</v>
      </c>
      <c r="AP49" s="49">
        <f t="shared" si="33"/>
        <v>6.1113888990265561</v>
      </c>
      <c r="AQ49" s="49">
        <f t="shared" si="33"/>
        <v>6.162968133312388</v>
      </c>
      <c r="AR49" s="49">
        <f t="shared" si="33"/>
        <v>6.218270973848707</v>
      </c>
      <c r="AS49" s="49">
        <f t="shared" si="33"/>
        <v>6.275417194476792</v>
      </c>
      <c r="AT49" s="49">
        <f t="shared" si="33"/>
        <v>6.3149338912125943</v>
      </c>
      <c r="AU49" s="49">
        <f t="shared" si="33"/>
        <v>6.3524948230916536</v>
      </c>
      <c r="AV49" s="49">
        <f t="shared" si="33"/>
        <v>6.3896327615913702</v>
      </c>
      <c r="AW49" s="49">
        <f t="shared" si="33"/>
        <v>6.4266005707422655</v>
      </c>
      <c r="AX49" s="49">
        <f t="shared" si="33"/>
        <v>6.4563442376925444</v>
      </c>
      <c r="AY49" s="49">
        <f t="shared" si="33"/>
        <v>6.48933227893734</v>
      </c>
      <c r="AZ49" s="49">
        <f t="shared" si="33"/>
        <v>6.5244681999891974</v>
      </c>
      <c r="BA49" s="49">
        <f t="shared" si="33"/>
        <v>6.5600681522970596</v>
      </c>
      <c r="BB49" s="49">
        <f t="shared" si="33"/>
        <v>6.5911384555752663</v>
      </c>
      <c r="BC49" s="49">
        <f t="shared" si="33"/>
        <v>6.6226094474663002</v>
      </c>
      <c r="BD49" s="49">
        <f t="shared" si="33"/>
        <v>6.6571515601439382</v>
      </c>
      <c r="BE49" s="49">
        <f t="shared" si="33"/>
        <v>6.7072757660817297</v>
      </c>
      <c r="BF49" s="49">
        <f t="shared" si="33"/>
        <v>6.7588703887016823</v>
      </c>
      <c r="BG49" s="49">
        <f t="shared" si="33"/>
        <v>6.8119625268788315</v>
      </c>
      <c r="BH49" s="49">
        <f t="shared" si="33"/>
        <v>6.86643434751947</v>
      </c>
      <c r="BI49" s="49">
        <f t="shared" si="33"/>
        <v>6.9231751155855576</v>
      </c>
      <c r="BJ49" s="49">
        <f t="shared" si="33"/>
        <v>6.9693862169960674</v>
      </c>
      <c r="BK49" s="49">
        <f t="shared" si="33"/>
        <v>7.017321634453844</v>
      </c>
      <c r="BL49" s="49">
        <f t="shared" si="33"/>
        <v>7.0677528454994913</v>
      </c>
      <c r="BM49" s="49">
        <f t="shared" si="33"/>
        <v>7.1209336517536928</v>
      </c>
      <c r="BN49" s="49">
        <f t="shared" si="33"/>
        <v>7.1794306309975608</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6.2869709610110416</v>
      </c>
      <c r="AC50" s="22">
        <f>SUM(Emissions!AE135:AE138)</f>
        <v>6.2881008969896293</v>
      </c>
      <c r="AD50" s="22">
        <f>SUM(Emissions!AF135:AF138)</f>
        <v>6.2541053313636592</v>
      </c>
      <c r="AE50" s="22">
        <f>SUM(Emissions!AG135:AG138)</f>
        <v>6.1993843949741017</v>
      </c>
      <c r="AF50" s="22">
        <f>SUM(Emissions!AH135:AH138)</f>
        <v>6.1250705280765692</v>
      </c>
      <c r="AG50" s="22">
        <f>SUM(Emissions!AI135:AI138)</f>
        <v>6.0714821301437496</v>
      </c>
      <c r="AH50" s="22">
        <f>SUM(Emissions!AJ135:AJ138)</f>
        <v>6.022606348632646</v>
      </c>
      <c r="AI50" s="22">
        <f>SUM(Emissions!AK135:AK138)</f>
        <v>5.9733601155578331</v>
      </c>
      <c r="AJ50" s="22">
        <f>SUM(Emissions!AL135:AL138)</f>
        <v>5.5682723137107182</v>
      </c>
      <c r="AK50" s="22">
        <f>SUM(Emissions!AM135:AM138)</f>
        <v>5.5963435215906969</v>
      </c>
      <c r="AL50" s="22">
        <f>SUM(Emissions!AN135:AN138)</f>
        <v>5.6232170489254765</v>
      </c>
      <c r="AM50" s="22">
        <f>SUM(Emissions!AO135:AO138)</f>
        <v>5.6565459652463819</v>
      </c>
      <c r="AN50" s="22">
        <f>SUM(Emissions!AP135:AP138)</f>
        <v>5.6942034923458973</v>
      </c>
      <c r="AO50" s="22">
        <f>SUM(Emissions!AQ135:AQ138)</f>
        <v>5.7296943785228489</v>
      </c>
      <c r="AP50" s="22">
        <f>SUM(Emissions!AR135:AR138)</f>
        <v>5.7760289585610689</v>
      </c>
      <c r="AQ50" s="22">
        <f>SUM(Emissions!AS135:AS138)</f>
        <v>5.8240829972031296</v>
      </c>
      <c r="AR50" s="22">
        <f>SUM(Emissions!AT135:AT138)</f>
        <v>5.8756291200862307</v>
      </c>
      <c r="AS50" s="22">
        <f>SUM(Emissions!AU135:AU138)</f>
        <v>5.9288786458457077</v>
      </c>
      <c r="AT50" s="22">
        <f>SUM(Emissions!AV135:AV138)</f>
        <v>5.9653757282327806</v>
      </c>
      <c r="AU50" s="22">
        <f>SUM(Emissions!AW135:AW138)</f>
        <v>5.999575181617864</v>
      </c>
      <c r="AV50" s="22">
        <f>SUM(Emissions!AX135:AX138)</f>
        <v>6.0332382371862083</v>
      </c>
      <c r="AW50" s="22">
        <f>SUM(Emissions!AY135:AY138)</f>
        <v>6.0666765239744533</v>
      </c>
      <c r="AX50" s="22">
        <f>SUM(Emissions!AZ135:AZ138)</f>
        <v>6.0932103587998707</v>
      </c>
      <c r="AY50" s="22">
        <f>SUM(Emissions!BA135:BA138)</f>
        <v>6.1227759166330129</v>
      </c>
      <c r="AZ50" s="22">
        <f>SUM(Emissions!BB135:BB138)</f>
        <v>6.1542911200310222</v>
      </c>
      <c r="BA50" s="22">
        <f>SUM(Emissions!BC135:BC138)</f>
        <v>6.1861623207271119</v>
      </c>
      <c r="BB50" s="22">
        <f>SUM(Emissions!BD135:BD138)</f>
        <v>6.213672773436099</v>
      </c>
      <c r="BC50" s="22">
        <f>SUM(Emissions!BE135:BE138)</f>
        <v>6.2415014401719784</v>
      </c>
      <c r="BD50" s="22">
        <f>SUM(Emissions!BF135:BF138)</f>
        <v>6.2721475482834705</v>
      </c>
      <c r="BE50" s="22">
        <f>SUM(Emissions!BG135:BG138)</f>
        <v>6.3177593460335082</v>
      </c>
      <c r="BF50" s="22">
        <f>SUM(Emissions!BH135:BH138)</f>
        <v>6.364678456991995</v>
      </c>
      <c r="BG50" s="22">
        <f>SUM(Emissions!BI135:BI138)</f>
        <v>6.4129282006162587</v>
      </c>
      <c r="BH50" s="22">
        <f>SUM(Emissions!BJ135:BJ138)</f>
        <v>6.4623931815487552</v>
      </c>
      <c r="BI50" s="22">
        <f>SUM(Emissions!BK135:BK138)</f>
        <v>6.5139074656082343</v>
      </c>
      <c r="BJ50" s="22">
        <f>SUM(Emissions!BL135:BL138)</f>
        <v>6.5554076530965251</v>
      </c>
      <c r="BK50" s="22">
        <f>SUM(Emissions!BM135:BM138)</f>
        <v>6.5984857843089921</v>
      </c>
      <c r="BL50" s="22">
        <f>SUM(Emissions!BN135:BN138)</f>
        <v>6.6438188822922202</v>
      </c>
      <c r="BM50" s="22">
        <f>SUM(Emissions!BO135:BO138)</f>
        <v>6.6916367537937411</v>
      </c>
      <c r="BN50" s="22">
        <f>SUM(Emissions!BP135:BP138)</f>
        <v>6.7443450359241677</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0.33048775206044329</v>
      </c>
      <c r="H51" s="22">
        <f>SUM(Emissions!J139:J154)</f>
        <v>0.33346641212934491</v>
      </c>
      <c r="I51" s="22">
        <f>SUM(Emissions!K139:K154)</f>
        <v>0.34566201778047606</v>
      </c>
      <c r="J51" s="22">
        <f>SUM(Emissions!L139:L154)</f>
        <v>0.34062767298069813</v>
      </c>
      <c r="K51" s="22">
        <f>SUM(Emissions!M139:M154)</f>
        <v>0.30450786061967605</v>
      </c>
      <c r="L51" s="22">
        <f>SUM(Emissions!N139:N154)</f>
        <v>0.32381228553079472</v>
      </c>
      <c r="M51" s="22">
        <f>SUM(Emissions!O139:O154)</f>
        <v>0.33423928815240667</v>
      </c>
      <c r="N51" s="22">
        <f>SUM(Emissions!P139:P154)</f>
        <v>0.32074465547025682</v>
      </c>
      <c r="O51" s="22">
        <f>SUM(Emissions!Q139:Q154)</f>
        <v>0.32336524583535148</v>
      </c>
      <c r="P51" s="22">
        <f>SUM(Emissions!R139:R154)</f>
        <v>0.35119013882037781</v>
      </c>
      <c r="Q51" s="22">
        <f>SUM(Emissions!S139:S154)</f>
        <v>0.32029126940696356</v>
      </c>
      <c r="R51" s="22">
        <f>SUM(Emissions!T139:T154)</f>
        <v>0.33764678312297075</v>
      </c>
      <c r="S51" s="22">
        <f>SUM(Emissions!U139:U154)</f>
        <v>0.33321842707878641</v>
      </c>
      <c r="T51" s="22">
        <f>SUM(Emissions!V139:V154)</f>
        <v>0.31666657615956528</v>
      </c>
      <c r="U51" s="22">
        <f>SUM(Emissions!W139:W154)</f>
        <v>0.32070433835754264</v>
      </c>
      <c r="V51" s="22">
        <f>SUM(Emissions!X139:X154)</f>
        <v>0.28411320597365947</v>
      </c>
      <c r="W51" s="22">
        <f>SUM(Emissions!Y139:Y154)</f>
        <v>0.31915614644582579</v>
      </c>
      <c r="X51" s="22">
        <f>SUM(Emissions!Z139:Z154)</f>
        <v>0.34232896504275395</v>
      </c>
      <c r="Y51" s="22">
        <f>SUM(Emissions!AA139:AA154)</f>
        <v>0.32637440014954389</v>
      </c>
      <c r="Z51" s="22">
        <f>SUM(Emissions!AB139:AB154)</f>
        <v>0.33599374207331195</v>
      </c>
      <c r="AA51" s="22">
        <f>SUM(Emissions!AC139:AC154)</f>
        <v>0.32808743453230077</v>
      </c>
      <c r="AB51" s="22">
        <f>SUM(Emissions!AD139:AD154)</f>
        <v>0.34904847241380588</v>
      </c>
      <c r="AC51" s="22">
        <f>SUM(Emissions!AE139:AE154)</f>
        <v>0.35043820220655503</v>
      </c>
      <c r="AD51" s="22">
        <f>SUM(Emissions!AF139:AF154)</f>
        <v>0.35018724815353097</v>
      </c>
      <c r="AE51" s="22">
        <f>SUM(Emissions!AG139:AG154)</f>
        <v>0.34870947487093434</v>
      </c>
      <c r="AF51" s="22">
        <f>SUM(Emissions!AH139:AH154)</f>
        <v>0.34608557480081176</v>
      </c>
      <c r="AG51" s="22">
        <f>SUM(Emissions!AI139:AI154)</f>
        <v>0.34436805399367237</v>
      </c>
      <c r="AH51" s="22">
        <f>SUM(Emissions!AJ139:AJ154)</f>
        <v>0.34291510223169908</v>
      </c>
      <c r="AI51" s="22">
        <f>SUM(Emissions!AK139:AK154)</f>
        <v>0.34141377435407494</v>
      </c>
      <c r="AJ51" s="22">
        <f>SUM(Emissions!AL139:AL154)</f>
        <v>0.32114844498588263</v>
      </c>
      <c r="AK51" s="22">
        <f>SUM(Emissions!AM139:AM154)</f>
        <v>0.32172684816613506</v>
      </c>
      <c r="AL51" s="22">
        <f>SUM(Emissions!AN139:AN154)</f>
        <v>0.32387448019478193</v>
      </c>
      <c r="AM51" s="22">
        <f>SUM(Emissions!AO139:AO154)</f>
        <v>0.32642164054480688</v>
      </c>
      <c r="AN51" s="22">
        <f>SUM(Emissions!AP139:AP154)</f>
        <v>0.32925004339474168</v>
      </c>
      <c r="AO51" s="22">
        <f>SUM(Emissions!AQ139:AQ154)</f>
        <v>0.33200435434809522</v>
      </c>
      <c r="AP51" s="22">
        <f>SUM(Emissions!AR139:AR154)</f>
        <v>0.33535994046548701</v>
      </c>
      <c r="AQ51" s="22">
        <f>SUM(Emissions!AS139:AS154)</f>
        <v>0.33888513610925836</v>
      </c>
      <c r="AR51" s="22">
        <f>SUM(Emissions!AT139:AT154)</f>
        <v>0.34264185376247647</v>
      </c>
      <c r="AS51" s="22">
        <f>SUM(Emissions!AU139:AU154)</f>
        <v>0.34653854863108452</v>
      </c>
      <c r="AT51" s="22">
        <f>SUM(Emissions!AV139:AV154)</f>
        <v>0.34955816297981346</v>
      </c>
      <c r="AU51" s="22">
        <f>SUM(Emissions!AW139:AW154)</f>
        <v>0.35291964147378968</v>
      </c>
      <c r="AV51" s="22">
        <f>SUM(Emissions!AX139:AX154)</f>
        <v>0.35639452440516217</v>
      </c>
      <c r="AW51" s="22">
        <f>SUM(Emissions!AY139:AY154)</f>
        <v>0.35992404676781248</v>
      </c>
      <c r="AX51" s="22">
        <f>SUM(Emissions!AZ139:AZ154)</f>
        <v>0.36313387889267357</v>
      </c>
      <c r="AY51" s="22">
        <f>SUM(Emissions!BA139:BA154)</f>
        <v>0.36655636230432737</v>
      </c>
      <c r="AZ51" s="22">
        <f>SUM(Emissions!BB139:BB154)</f>
        <v>0.37017707995817511</v>
      </c>
      <c r="BA51" s="22">
        <f>SUM(Emissions!BC139:BC154)</f>
        <v>0.37390583156994817</v>
      </c>
      <c r="BB51" s="22">
        <f>SUM(Emissions!BD139:BD154)</f>
        <v>0.37746568213916742</v>
      </c>
      <c r="BC51" s="22">
        <f>SUM(Emissions!BE139:BE154)</f>
        <v>0.38110800729432143</v>
      </c>
      <c r="BD51" s="22">
        <f>SUM(Emissions!BF139:BF154)</f>
        <v>0.38500401186046762</v>
      </c>
      <c r="BE51" s="22">
        <f>SUM(Emissions!BG139:BG154)</f>
        <v>0.38951642004822162</v>
      </c>
      <c r="BF51" s="22">
        <f>SUM(Emissions!BH139:BH154)</f>
        <v>0.39419193170968764</v>
      </c>
      <c r="BG51" s="22">
        <f>SUM(Emissions!BI139:BI154)</f>
        <v>0.39903432626257318</v>
      </c>
      <c r="BH51" s="22">
        <f>SUM(Emissions!BJ139:BJ154)</f>
        <v>0.40404116597071454</v>
      </c>
      <c r="BI51" s="22">
        <f>SUM(Emissions!BK139:BK154)</f>
        <v>0.40926764997732368</v>
      </c>
      <c r="BJ51" s="22">
        <f>SUM(Emissions!BL139:BL154)</f>
        <v>0.41397856389954263</v>
      </c>
      <c r="BK51" s="22">
        <f>SUM(Emissions!BM139:BM154)</f>
        <v>0.41883585014485208</v>
      </c>
      <c r="BL51" s="22">
        <f>SUM(Emissions!BN139:BN154)</f>
        <v>0.42393396320727111</v>
      </c>
      <c r="BM51" s="22">
        <f>SUM(Emissions!BO139:BO154)</f>
        <v>0.42929689795995191</v>
      </c>
      <c r="BN51" s="22">
        <f>SUM(Emissions!BP139:BP154)</f>
        <v>0.43508559507339312</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1.5023166855129488</v>
      </c>
      <c r="AC52" s="49">
        <f t="shared" si="38"/>
        <v>1.5239687382795326</v>
      </c>
      <c r="AD52" s="49">
        <f t="shared" si="38"/>
        <v>1.5330974500504335</v>
      </c>
      <c r="AE52" s="49">
        <f t="shared" si="38"/>
        <v>1.5342653244053366</v>
      </c>
      <c r="AF52" s="49">
        <f t="shared" si="38"/>
        <v>1.5274769537605901</v>
      </c>
      <c r="AG52" s="49">
        <f t="shared" si="38"/>
        <v>1.5276731670199961</v>
      </c>
      <c r="AH52" s="49">
        <f t="shared" si="38"/>
        <v>1.5293103484564015</v>
      </c>
      <c r="AI52" s="49">
        <f t="shared" si="38"/>
        <v>1.5304462036735538</v>
      </c>
      <c r="AJ52" s="49">
        <f t="shared" si="38"/>
        <v>1.3875416701315408</v>
      </c>
      <c r="AK52" s="49">
        <f t="shared" si="38"/>
        <v>1.4070005856393415</v>
      </c>
      <c r="AL52" s="49">
        <f t="shared" si="38"/>
        <v>1.4269018634674162</v>
      </c>
      <c r="AM52" s="49">
        <f t="shared" si="38"/>
        <v>1.4501992446277421</v>
      </c>
      <c r="AN52" s="49">
        <f t="shared" si="38"/>
        <v>1.4757276822819914</v>
      </c>
      <c r="AO52" s="49">
        <f t="shared" si="38"/>
        <v>1.5008026405763055</v>
      </c>
      <c r="AP52" s="49">
        <f t="shared" si="38"/>
        <v>1.5309815922657282</v>
      </c>
      <c r="AQ52" s="49">
        <f t="shared" si="38"/>
        <v>1.5624820405479758</v>
      </c>
      <c r="AR52" s="49">
        <f t="shared" si="38"/>
        <v>1.5961121239596858</v>
      </c>
      <c r="AS52" s="49">
        <f t="shared" si="38"/>
        <v>1.6310993984768332</v>
      </c>
      <c r="AT52" s="49">
        <f t="shared" si="38"/>
        <v>1.659267028080841</v>
      </c>
      <c r="AU52" s="49">
        <f t="shared" si="38"/>
        <v>1.6970301793828408</v>
      </c>
      <c r="AV52" s="49">
        <f t="shared" si="38"/>
        <v>1.7357320214749841</v>
      </c>
      <c r="AW52" s="49">
        <f t="shared" si="38"/>
        <v>1.7755438532807428</v>
      </c>
      <c r="AX52" s="49">
        <f t="shared" si="38"/>
        <v>1.8133204912365333</v>
      </c>
      <c r="AY52" s="49">
        <f t="shared" si="38"/>
        <v>1.8537526836176021</v>
      </c>
      <c r="AZ52" s="49">
        <f t="shared" si="38"/>
        <v>1.8964450149826531</v>
      </c>
      <c r="BA52" s="49">
        <f t="shared" si="38"/>
        <v>1.9407069816671236</v>
      </c>
      <c r="BB52" s="49">
        <f t="shared" si="38"/>
        <v>1.98420363916197</v>
      </c>
      <c r="BC52" s="49">
        <f t="shared" si="38"/>
        <v>2.0292909079423964</v>
      </c>
      <c r="BD52" s="49">
        <f t="shared" si="38"/>
        <v>2.0773682764098083</v>
      </c>
      <c r="BE52" s="49">
        <f t="shared" si="38"/>
        <v>2.1275707367563452</v>
      </c>
      <c r="BF52" s="49">
        <f t="shared" si="38"/>
        <v>2.1798464602650425</v>
      </c>
      <c r="BG52" s="49">
        <f t="shared" si="38"/>
        <v>2.2342873644766619</v>
      </c>
      <c r="BH52" s="49">
        <f t="shared" si="38"/>
        <v>2.2909114693732269</v>
      </c>
      <c r="BI52" s="49">
        <f t="shared" si="38"/>
        <v>2.3502764703566927</v>
      </c>
      <c r="BJ52" s="49">
        <f t="shared" si="38"/>
        <v>2.4055367886176944</v>
      </c>
      <c r="BK52" s="49">
        <f t="shared" si="38"/>
        <v>2.4632663546324376</v>
      </c>
      <c r="BL52" s="49">
        <f t="shared" si="38"/>
        <v>2.5239763214323476</v>
      </c>
      <c r="BM52" s="49">
        <f t="shared" si="38"/>
        <v>2.5879299262588491</v>
      </c>
      <c r="BN52" s="49">
        <f t="shared" si="38"/>
        <v>2.6567335750630798</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1.1302943790976956</v>
      </c>
      <c r="AC53" s="22">
        <f>SUM(Emissions!AE156:AE171)</f>
        <v>1.1476328923729453</v>
      </c>
      <c r="AD53" s="22">
        <f>SUM(Emissions!AF156:AF171)</f>
        <v>1.15547747612463</v>
      </c>
      <c r="AE53" s="22">
        <f>SUM(Emissions!AG156:AG171)</f>
        <v>1.1572662989687841</v>
      </c>
      <c r="AF53" s="22">
        <f>SUM(Emissions!AH156:AH171)</f>
        <v>1.1529846262470504</v>
      </c>
      <c r="AG53" s="22">
        <f>SUM(Emissions!AI156:AI171)</f>
        <v>1.1539937533951088</v>
      </c>
      <c r="AH53" s="22">
        <f>SUM(Emissions!AJ156:AJ171)</f>
        <v>1.1560908593280419</v>
      </c>
      <c r="AI53" s="22">
        <f>SUM(Emissions!AK156:AK171)</f>
        <v>1.1577966399267483</v>
      </c>
      <c r="AJ53" s="22">
        <f>SUM(Emissions!AL156:AL171)</f>
        <v>1.0494602795906245</v>
      </c>
      <c r="AK53" s="22">
        <f>SUM(Emissions!AM156:AM171)</f>
        <v>1.0646324766575086</v>
      </c>
      <c r="AL53" s="22">
        <f>SUM(Emissions!AN156:AN171)</f>
        <v>1.0801660816947101</v>
      </c>
      <c r="AM53" s="22">
        <f>SUM(Emissions!AO156:AO171)</f>
        <v>1.0983210786072939</v>
      </c>
      <c r="AN53" s="22">
        <f>SUM(Emissions!AP156:AP171)</f>
        <v>1.1181989361262161</v>
      </c>
      <c r="AO53" s="22">
        <f>SUM(Emissions!AQ156:AQ171)</f>
        <v>1.1377465679118832</v>
      </c>
      <c r="AP53" s="22">
        <f>SUM(Emissions!AR156:AR171)</f>
        <v>1.1612202938450384</v>
      </c>
      <c r="AQ53" s="22">
        <f>SUM(Emissions!AS156:AS171)</f>
        <v>1.1857266531878525</v>
      </c>
      <c r="AR53" s="22">
        <f>SUM(Emissions!AT156:AT171)</f>
        <v>1.2118863900971728</v>
      </c>
      <c r="AS53" s="22">
        <f>SUM(Emissions!AU156:AU171)</f>
        <v>1.2391078202250416</v>
      </c>
      <c r="AT53" s="22">
        <f>SUM(Emissions!AV156:AV171)</f>
        <v>1.2611183644823005</v>
      </c>
      <c r="AU53" s="22">
        <f>SUM(Emissions!AW156:AW171)</f>
        <v>1.2908881997556805</v>
      </c>
      <c r="AV53" s="22">
        <f>SUM(Emissions!AX156:AX171)</f>
        <v>1.3214189723466281</v>
      </c>
      <c r="AW53" s="22">
        <f>SUM(Emissions!AY156:AY171)</f>
        <v>1.3528436105526933</v>
      </c>
      <c r="AX53" s="22">
        <f>SUM(Emissions!AZ156:AZ171)</f>
        <v>1.3827429706247178</v>
      </c>
      <c r="AY53" s="22">
        <f>SUM(Emissions!BA156:BA171)</f>
        <v>1.4147254877101392</v>
      </c>
      <c r="AZ53" s="22">
        <f>SUM(Emissions!BB156:BB171)</f>
        <v>1.4484904527557558</v>
      </c>
      <c r="BA53" s="22">
        <f>SUM(Emissions!BC156:BC171)</f>
        <v>1.4835086693966222</v>
      </c>
      <c r="BB53" s="22">
        <f>SUM(Emissions!BD156:BD171)</f>
        <v>1.5179803737650417</v>
      </c>
      <c r="BC53" s="22">
        <f>SUM(Emissions!BE156:BE171)</f>
        <v>1.5537228831372927</v>
      </c>
      <c r="BD53" s="22">
        <f>SUM(Emissions!BF156:BF171)</f>
        <v>1.5918198006414088</v>
      </c>
      <c r="BE53" s="22">
        <f>SUM(Emissions!BG156:BG171)</f>
        <v>1.6313721313026373</v>
      </c>
      <c r="BF53" s="22">
        <f>SUM(Emissions!BH156:BH171)</f>
        <v>1.6725660296955276</v>
      </c>
      <c r="BG53" s="22">
        <f>SUM(Emissions!BI156:BI171)</f>
        <v>1.715474777975162</v>
      </c>
      <c r="BH53" s="22">
        <f>SUM(Emissions!BJ156:BJ171)</f>
        <v>1.7601145323964236</v>
      </c>
      <c r="BI53" s="22">
        <f>SUM(Emissions!BK156:BK171)</f>
        <v>1.8069195850593047</v>
      </c>
      <c r="BJ53" s="22">
        <f>SUM(Emissions!BL156:BL171)</f>
        <v>1.8505862864163867</v>
      </c>
      <c r="BK53" s="22">
        <f>SUM(Emissions!BM156:BM171)</f>
        <v>1.8962078851060744</v>
      </c>
      <c r="BL53" s="22">
        <f>SUM(Emissions!BN156:BN171)</f>
        <v>1.9441834891707053</v>
      </c>
      <c r="BM53" s="22">
        <f>SUM(Emissions!BO156:BO171)</f>
        <v>1.9947205347128709</v>
      </c>
      <c r="BN53" s="22">
        <f>SUM(Emissions!BP156:BP171)</f>
        <v>2.0490700194119467</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0.37202230641525319</v>
      </c>
      <c r="AC54" s="22">
        <f>SUM(Emissions!AE172:AE187)</f>
        <v>0.37633584590658736</v>
      </c>
      <c r="AD54" s="22">
        <f>SUM(Emissions!AF172:AF187)</f>
        <v>0.37761997392580343</v>
      </c>
      <c r="AE54" s="22">
        <f>SUM(Emissions!AG172:AG187)</f>
        <v>0.37699902543655256</v>
      </c>
      <c r="AF54" s="22">
        <f>SUM(Emissions!AH172:AH187)</f>
        <v>0.37449232751353972</v>
      </c>
      <c r="AG54" s="22">
        <f>SUM(Emissions!AI172:AI187)</f>
        <v>0.37367941362488744</v>
      </c>
      <c r="AH54" s="22">
        <f>SUM(Emissions!AJ172:AJ187)</f>
        <v>0.37321948912835956</v>
      </c>
      <c r="AI54" s="22">
        <f>SUM(Emissions!AK172:AK187)</f>
        <v>0.37264956374680547</v>
      </c>
      <c r="AJ54" s="22">
        <f>SUM(Emissions!AL172:AL187)</f>
        <v>0.33808139054091629</v>
      </c>
      <c r="AK54" s="22">
        <f>SUM(Emissions!AM172:AM187)</f>
        <v>0.34236810898183279</v>
      </c>
      <c r="AL54" s="22">
        <f>SUM(Emissions!AN172:AN187)</f>
        <v>0.34673578177270609</v>
      </c>
      <c r="AM54" s="22">
        <f>SUM(Emissions!AO172:AO187)</f>
        <v>0.3518781660204483</v>
      </c>
      <c r="AN54" s="22">
        <f>SUM(Emissions!AP172:AP187)</f>
        <v>0.35752874615577529</v>
      </c>
      <c r="AO54" s="22">
        <f>SUM(Emissions!AQ172:AQ187)</f>
        <v>0.36305607266442236</v>
      </c>
      <c r="AP54" s="22">
        <f>SUM(Emissions!AR172:AR187)</f>
        <v>0.36976129842068983</v>
      </c>
      <c r="AQ54" s="22">
        <f>SUM(Emissions!AS172:AS187)</f>
        <v>0.37675538736012321</v>
      </c>
      <c r="AR54" s="22">
        <f>SUM(Emissions!AT172:AT187)</f>
        <v>0.38422573386251313</v>
      </c>
      <c r="AS54" s="22">
        <f>SUM(Emissions!AU172:AU187)</f>
        <v>0.39199157825179165</v>
      </c>
      <c r="AT54" s="22">
        <f>SUM(Emissions!AV172:AV187)</f>
        <v>0.39814866359854045</v>
      </c>
      <c r="AU54" s="22">
        <f>SUM(Emissions!AW172:AW187)</f>
        <v>0.40614197962716048</v>
      </c>
      <c r="AV54" s="22">
        <f>SUM(Emissions!AX172:AX187)</f>
        <v>0.41431304912835598</v>
      </c>
      <c r="AW54" s="22">
        <f>SUM(Emissions!AY172:AY187)</f>
        <v>0.4227002427280494</v>
      </c>
      <c r="AX54" s="22">
        <f>SUM(Emissions!AZ172:AZ187)</f>
        <v>0.43057752061181548</v>
      </c>
      <c r="AY54" s="22">
        <f>SUM(Emissions!BA172:BA187)</f>
        <v>0.43902719590746286</v>
      </c>
      <c r="AZ54" s="22">
        <f>SUM(Emissions!BB172:BB187)</f>
        <v>0.44795456222689722</v>
      </c>
      <c r="BA54" s="22">
        <f>SUM(Emissions!BC172:BC187)</f>
        <v>0.45719831227050156</v>
      </c>
      <c r="BB54" s="22">
        <f>SUM(Emissions!BD172:BD187)</f>
        <v>0.46622326539692838</v>
      </c>
      <c r="BC54" s="22">
        <f>SUM(Emissions!BE172:BE187)</f>
        <v>0.47556802480510374</v>
      </c>
      <c r="BD54" s="22">
        <f>SUM(Emissions!BF172:BF187)</f>
        <v>0.48554847576839955</v>
      </c>
      <c r="BE54" s="22">
        <f>SUM(Emissions!BG172:BG187)</f>
        <v>0.49619860545370803</v>
      </c>
      <c r="BF54" s="22">
        <f>SUM(Emissions!BH172:BH187)</f>
        <v>0.507280430569515</v>
      </c>
      <c r="BG54" s="22">
        <f>SUM(Emissions!BI172:BI187)</f>
        <v>0.51881258650149975</v>
      </c>
      <c r="BH54" s="22">
        <f>SUM(Emissions!BJ172:BJ187)</f>
        <v>0.53079693697680308</v>
      </c>
      <c r="BI54" s="22">
        <f>SUM(Emissions!BK172:BK187)</f>
        <v>0.5433568852973879</v>
      </c>
      <c r="BJ54" s="22">
        <f>SUM(Emissions!BL172:BL187)</f>
        <v>0.55495050220130748</v>
      </c>
      <c r="BK54" s="22">
        <f>SUM(Emissions!BM172:BM187)</f>
        <v>0.56705846952636318</v>
      </c>
      <c r="BL54" s="22">
        <f>SUM(Emissions!BN172:BN187)</f>
        <v>0.57979283226164213</v>
      </c>
      <c r="BM54" s="22">
        <f>SUM(Emissions!BO172:BO187)</f>
        <v>0.59320939154597818</v>
      </c>
      <c r="BN54" s="22">
        <f>SUM(Emissions!BP172:BP187)</f>
        <v>0.60766355565113339</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24693.479267654726</v>
      </c>
      <c r="AC58" s="22">
        <f t="shared" si="42"/>
        <v>24690.555238458921</v>
      </c>
      <c r="AD58" s="22">
        <f t="shared" si="42"/>
        <v>24507.037159489741</v>
      </c>
      <c r="AE58" s="22">
        <f t="shared" si="42"/>
        <v>24215.693629850328</v>
      </c>
      <c r="AF58" s="22">
        <f t="shared" si="42"/>
        <v>23822.635001963943</v>
      </c>
      <c r="AG58" s="22">
        <f t="shared" si="42"/>
        <v>23532.018897732149</v>
      </c>
      <c r="AH58" s="22">
        <f t="shared" si="42"/>
        <v>23264.061251234572</v>
      </c>
      <c r="AI58" s="22">
        <f t="shared" si="42"/>
        <v>22992.938060681947</v>
      </c>
      <c r="AJ58" s="22">
        <f t="shared" si="42"/>
        <v>20923.85059843284</v>
      </c>
      <c r="AK58" s="22">
        <f t="shared" si="42"/>
        <v>21052.364526728154</v>
      </c>
      <c r="AL58" s="22">
        <f t="shared" ref="AL58:BN58" si="43">AL4*CH4GWP</f>
        <v>21179.161772164854</v>
      </c>
      <c r="AM58" s="22">
        <f t="shared" si="43"/>
        <v>21339.902107686925</v>
      </c>
      <c r="AN58" s="22">
        <f t="shared" si="43"/>
        <v>21522.46184165245</v>
      </c>
      <c r="AO58" s="22">
        <f t="shared" si="43"/>
        <v>21694.096426320029</v>
      </c>
      <c r="AP58" s="22">
        <f t="shared" si="43"/>
        <v>21920.458473714352</v>
      </c>
      <c r="AQ58" s="22">
        <f t="shared" si="43"/>
        <v>22155.651571177837</v>
      </c>
      <c r="AR58" s="22">
        <f t="shared" si="43"/>
        <v>22408.588279775562</v>
      </c>
      <c r="AS58" s="22">
        <f t="shared" si="43"/>
        <v>22670.111688525743</v>
      </c>
      <c r="AT58" s="22">
        <f t="shared" si="43"/>
        <v>22847.171874016043</v>
      </c>
      <c r="AU58" s="22">
        <f t="shared" si="43"/>
        <v>23007.486024862879</v>
      </c>
      <c r="AV58" s="22">
        <f t="shared" si="43"/>
        <v>23165.118019419671</v>
      </c>
      <c r="AW58" s="22">
        <f t="shared" si="43"/>
        <v>23321.508050369801</v>
      </c>
      <c r="AX58" s="22">
        <f t="shared" si="43"/>
        <v>23443.002400441241</v>
      </c>
      <c r="AY58" s="22">
        <f t="shared" si="43"/>
        <v>23579.603354923442</v>
      </c>
      <c r="AZ58" s="22">
        <f t="shared" si="43"/>
        <v>23725.938276334076</v>
      </c>
      <c r="BA58" s="22">
        <f t="shared" si="43"/>
        <v>23873.98464860789</v>
      </c>
      <c r="BB58" s="22">
        <f t="shared" si="43"/>
        <v>24000.040942041011</v>
      </c>
      <c r="BC58" s="22">
        <f t="shared" si="43"/>
        <v>24127.547231464807</v>
      </c>
      <c r="BD58" s="22">
        <f t="shared" si="43"/>
        <v>24269.082729638914</v>
      </c>
      <c r="BE58" s="22">
        <f t="shared" si="43"/>
        <v>24489.024140233265</v>
      </c>
      <c r="BF58" s="22">
        <f t="shared" si="43"/>
        <v>24715.543007697244</v>
      </c>
      <c r="BG58" s="22">
        <f t="shared" si="43"/>
        <v>24948.751933799329</v>
      </c>
      <c r="BH58" s="22">
        <f t="shared" si="43"/>
        <v>25188.068533411817</v>
      </c>
      <c r="BI58" s="22">
        <f t="shared" si="43"/>
        <v>25437.666064526133</v>
      </c>
      <c r="BJ58" s="22">
        <f t="shared" si="43"/>
        <v>25637.148700319412</v>
      </c>
      <c r="BK58" s="22">
        <f t="shared" si="43"/>
        <v>25844.495852617034</v>
      </c>
      <c r="BL58" s="22">
        <f t="shared" si="43"/>
        <v>26063.175131936354</v>
      </c>
      <c r="BM58" s="22">
        <f t="shared" si="43"/>
        <v>26294.33332949163</v>
      </c>
      <c r="BN58" s="22">
        <f t="shared" si="43"/>
        <v>26549.976636553125</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776.6529744273563</v>
      </c>
      <c r="AC59" s="22">
        <f t="shared" si="45"/>
        <v>779.87514733279488</v>
      </c>
      <c r="AD59" s="22">
        <f t="shared" si="45"/>
        <v>776.71237459722806</v>
      </c>
      <c r="AE59" s="22">
        <f t="shared" si="45"/>
        <v>769.67099714175254</v>
      </c>
      <c r="AF59" s="22">
        <f t="shared" si="45"/>
        <v>758.86492066825497</v>
      </c>
      <c r="AG59" s="22">
        <f t="shared" si="45"/>
        <v>751.80591673988124</v>
      </c>
      <c r="AH59" s="22">
        <f t="shared" si="45"/>
        <v>745.65203900496635</v>
      </c>
      <c r="AI59" s="22">
        <f t="shared" si="45"/>
        <v>739.42319279831588</v>
      </c>
      <c r="AJ59" s="22">
        <f t="shared" si="45"/>
        <v>664.1370740946968</v>
      </c>
      <c r="AK59" s="22">
        <f t="shared" si="45"/>
        <v>667.67950048629484</v>
      </c>
      <c r="AL59" s="22">
        <f t="shared" ref="AL59:BN59" si="46">AL11*CH4GWP</f>
        <v>671.39991007900289</v>
      </c>
      <c r="AM59" s="22">
        <f t="shared" si="46"/>
        <v>676.6661908151541</v>
      </c>
      <c r="AN59" s="22">
        <f t="shared" si="46"/>
        <v>682.88543779727786</v>
      </c>
      <c r="AO59" s="22">
        <f t="shared" si="46"/>
        <v>688.79806739035303</v>
      </c>
      <c r="AP59" s="22">
        <f t="shared" si="46"/>
        <v>696.92914212316043</v>
      </c>
      <c r="AQ59" s="22">
        <f t="shared" si="46"/>
        <v>705.51423054106158</v>
      </c>
      <c r="AR59" s="22">
        <f t="shared" si="46"/>
        <v>714.89713540961236</v>
      </c>
      <c r="AS59" s="22">
        <f t="shared" si="46"/>
        <v>724.71154528467753</v>
      </c>
      <c r="AT59" s="22">
        <f t="shared" si="46"/>
        <v>731.36887709938514</v>
      </c>
      <c r="AU59" s="22">
        <f t="shared" si="46"/>
        <v>742.01091272574604</v>
      </c>
      <c r="AV59" s="22">
        <f t="shared" si="46"/>
        <v>752.85286113063148</v>
      </c>
      <c r="AW59" s="22">
        <f t="shared" si="46"/>
        <v>763.95854314679923</v>
      </c>
      <c r="AX59" s="22">
        <f t="shared" si="46"/>
        <v>773.99140802673082</v>
      </c>
      <c r="AY59" s="22">
        <f t="shared" si="46"/>
        <v>784.93594012410745</v>
      </c>
      <c r="AZ59" s="22">
        <f t="shared" si="46"/>
        <v>796.60051462160595</v>
      </c>
      <c r="BA59" s="22">
        <f t="shared" si="46"/>
        <v>808.67885694954236</v>
      </c>
      <c r="BB59" s="22">
        <f t="shared" si="46"/>
        <v>820.20630183338289</v>
      </c>
      <c r="BC59" s="22">
        <f t="shared" si="46"/>
        <v>832.1431632141406</v>
      </c>
      <c r="BD59" s="22">
        <f t="shared" si="46"/>
        <v>845.0339561410151</v>
      </c>
      <c r="BE59" s="22">
        <f t="shared" si="46"/>
        <v>858.55144303441421</v>
      </c>
      <c r="BF59" s="22">
        <f t="shared" si="46"/>
        <v>872.61546908650041</v>
      </c>
      <c r="BG59" s="22">
        <f t="shared" si="46"/>
        <v>887.24325973385521</v>
      </c>
      <c r="BH59" s="22">
        <f t="shared" si="46"/>
        <v>902.42261607680507</v>
      </c>
      <c r="BI59" s="22">
        <f t="shared" si="46"/>
        <v>918.34793272824368</v>
      </c>
      <c r="BJ59" s="22">
        <f t="shared" si="46"/>
        <v>932.39819803930754</v>
      </c>
      <c r="BK59" s="22">
        <f t="shared" si="46"/>
        <v>947.08898107509083</v>
      </c>
      <c r="BL59" s="22">
        <f t="shared" si="46"/>
        <v>962.58946096527393</v>
      </c>
      <c r="BM59" s="22">
        <f t="shared" si="46"/>
        <v>978.97095895561438</v>
      </c>
      <c r="BN59" s="22">
        <f t="shared" si="46"/>
        <v>996.79410510131402</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1619.811774091474</v>
      </c>
      <c r="AC60" s="22">
        <f t="shared" si="48"/>
        <v>1645.2594248249177</v>
      </c>
      <c r="AD60" s="22">
        <f t="shared" si="48"/>
        <v>1653.908024602481</v>
      </c>
      <c r="AE60" s="22">
        <f t="shared" si="48"/>
        <v>1651.8524318261025</v>
      </c>
      <c r="AF60" s="22">
        <f t="shared" si="48"/>
        <v>1639.177837516374</v>
      </c>
      <c r="AG60" s="22">
        <f t="shared" si="48"/>
        <v>1635.4442530251581</v>
      </c>
      <c r="AH60" s="22">
        <f t="shared" si="48"/>
        <v>1633.4590615397392</v>
      </c>
      <c r="AI60" s="22">
        <f t="shared" si="48"/>
        <v>1630.6909725174396</v>
      </c>
      <c r="AJ60" s="22">
        <f t="shared" si="48"/>
        <v>1441.0972437441483</v>
      </c>
      <c r="AK60" s="22">
        <f t="shared" si="48"/>
        <v>1465.1833616981755</v>
      </c>
      <c r="AL60" s="22">
        <f t="shared" ref="AL60:BN60" si="49">AL19*N2OGWP</f>
        <v>1489.8879126612319</v>
      </c>
      <c r="AM60" s="22">
        <f t="shared" si="49"/>
        <v>1519.0458874983678</v>
      </c>
      <c r="AN60" s="22">
        <f t="shared" si="49"/>
        <v>1551.0404334199925</v>
      </c>
      <c r="AO60" s="22">
        <f t="shared" si="49"/>
        <v>1582.4021753063928</v>
      </c>
      <c r="AP60" s="22">
        <f t="shared" si="49"/>
        <v>1620.3238930435277</v>
      </c>
      <c r="AQ60" s="22">
        <f t="shared" si="49"/>
        <v>1659.9143462471043</v>
      </c>
      <c r="AR60" s="22">
        <f t="shared" si="49"/>
        <v>1702.220778403884</v>
      </c>
      <c r="AS60" s="22">
        <f t="shared" si="49"/>
        <v>1746.2330156584812</v>
      </c>
      <c r="AT60" s="22">
        <f t="shared" si="49"/>
        <v>1781.398526265416</v>
      </c>
      <c r="AU60" s="22">
        <f t="shared" si="49"/>
        <v>1826.951601047039</v>
      </c>
      <c r="AV60" s="22">
        <f t="shared" si="49"/>
        <v>1873.5930924885092</v>
      </c>
      <c r="AW60" s="22">
        <f t="shared" si="49"/>
        <v>1921.5430459365682</v>
      </c>
      <c r="AX60" s="22">
        <f t="shared" si="49"/>
        <v>1966.7595731135789</v>
      </c>
      <c r="AY60" s="22">
        <f t="shared" si="49"/>
        <v>2015.2701098373252</v>
      </c>
      <c r="AZ60" s="22">
        <f t="shared" si="49"/>
        <v>2066.5586913334632</v>
      </c>
      <c r="BA60" s="22">
        <f t="shared" si="49"/>
        <v>2119.7351093829525</v>
      </c>
      <c r="BB60" s="22">
        <f t="shared" si="49"/>
        <v>2171.8153632970798</v>
      </c>
      <c r="BC60" s="22">
        <f t="shared" si="49"/>
        <v>2225.8059500064192</v>
      </c>
      <c r="BD60" s="22">
        <f t="shared" si="49"/>
        <v>2283.483787482041</v>
      </c>
      <c r="BE60" s="22">
        <f t="shared" si="49"/>
        <v>2344.9418239566994</v>
      </c>
      <c r="BF60" s="22">
        <f t="shared" si="49"/>
        <v>2408.9569371212906</v>
      </c>
      <c r="BG60" s="22">
        <f t="shared" si="49"/>
        <v>2475.6421863577407</v>
      </c>
      <c r="BH60" s="22">
        <f t="shared" si="49"/>
        <v>2545.0163385496148</v>
      </c>
      <c r="BI60" s="22">
        <f t="shared" si="49"/>
        <v>2617.7822338470546</v>
      </c>
      <c r="BJ60" s="22">
        <f t="shared" si="49"/>
        <v>2685.2659049753747</v>
      </c>
      <c r="BK60" s="22">
        <f t="shared" si="49"/>
        <v>2755.800759456436</v>
      </c>
      <c r="BL60" s="22">
        <f t="shared" si="49"/>
        <v>2830.0281101997616</v>
      </c>
      <c r="BM60" s="22">
        <f t="shared" si="49"/>
        <v>2908.2746681176568</v>
      </c>
      <c r="BN60" s="22">
        <f t="shared" si="49"/>
        <v>2992.5607546006895</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916.39904428073066</v>
      </c>
      <c r="AC61" s="22">
        <f t="shared" si="51"/>
        <v>957.70927900519757</v>
      </c>
      <c r="AD61" s="22">
        <f t="shared" si="51"/>
        <v>944.27038684966465</v>
      </c>
      <c r="AE61" s="22">
        <f t="shared" si="51"/>
        <v>931.78327853413111</v>
      </c>
      <c r="AF61" s="22">
        <f t="shared" si="51"/>
        <v>941.79408509859809</v>
      </c>
      <c r="AG61" s="22">
        <f t="shared" si="51"/>
        <v>950.68729182306481</v>
      </c>
      <c r="AH61" s="22">
        <f t="shared" si="51"/>
        <v>953.20321518753167</v>
      </c>
      <c r="AI61" s="22">
        <f t="shared" si="51"/>
        <v>956.763261286947</v>
      </c>
      <c r="AJ61" s="22">
        <f t="shared" si="51"/>
        <v>960.32330738636199</v>
      </c>
      <c r="AK61" s="22">
        <f t="shared" si="51"/>
        <v>963.88335348577709</v>
      </c>
      <c r="AL61" s="22">
        <f t="shared" ref="AL61:BN61" si="52">AL27*CH4GWP</f>
        <v>967.44339958519208</v>
      </c>
      <c r="AM61" s="22">
        <f t="shared" si="52"/>
        <v>971.0034456846073</v>
      </c>
      <c r="AN61" s="22">
        <f t="shared" si="52"/>
        <v>974.56349178402229</v>
      </c>
      <c r="AO61" s="22">
        <f t="shared" si="52"/>
        <v>978.12353788343751</v>
      </c>
      <c r="AP61" s="22">
        <f t="shared" si="52"/>
        <v>981.68358398285261</v>
      </c>
      <c r="AQ61" s="22">
        <f t="shared" si="52"/>
        <v>985.2436300822676</v>
      </c>
      <c r="AR61" s="22">
        <f t="shared" si="52"/>
        <v>988.8036761816827</v>
      </c>
      <c r="AS61" s="22">
        <f t="shared" si="52"/>
        <v>992.36372228109781</v>
      </c>
      <c r="AT61" s="22">
        <f t="shared" si="52"/>
        <v>995.92376838051302</v>
      </c>
      <c r="AU61" s="22">
        <f t="shared" si="52"/>
        <v>999.27215253115673</v>
      </c>
      <c r="AV61" s="22">
        <f t="shared" si="52"/>
        <v>1002.6205366818004</v>
      </c>
      <c r="AW61" s="22">
        <f t="shared" si="52"/>
        <v>1005.9689208324443</v>
      </c>
      <c r="AX61" s="22">
        <f t="shared" si="52"/>
        <v>1009.317304983088</v>
      </c>
      <c r="AY61" s="22">
        <f t="shared" si="52"/>
        <v>1012.6656891337318</v>
      </c>
      <c r="AZ61" s="22">
        <f t="shared" si="52"/>
        <v>1016.0140732843756</v>
      </c>
      <c r="BA61" s="22">
        <f t="shared" si="52"/>
        <v>1019.3624574350195</v>
      </c>
      <c r="BB61" s="22">
        <f t="shared" si="52"/>
        <v>1022.710841585663</v>
      </c>
      <c r="BC61" s="22">
        <f t="shared" si="52"/>
        <v>1025.7736963097952</v>
      </c>
      <c r="BD61" s="22">
        <f t="shared" si="52"/>
        <v>1028.836551033927</v>
      </c>
      <c r="BE61" s="22">
        <f t="shared" si="52"/>
        <v>1031.8994057580592</v>
      </c>
      <c r="BF61" s="22">
        <f t="shared" si="52"/>
        <v>1034.9622604821907</v>
      </c>
      <c r="BG61" s="22">
        <f t="shared" si="52"/>
        <v>1038.0251152063229</v>
      </c>
      <c r="BH61" s="22">
        <f t="shared" si="52"/>
        <v>1041.0879699304548</v>
      </c>
      <c r="BI61" s="22">
        <f t="shared" si="52"/>
        <v>1044.1508246545868</v>
      </c>
      <c r="BJ61" s="22">
        <f t="shared" si="52"/>
        <v>1047.2136793787188</v>
      </c>
      <c r="BK61" s="22">
        <f t="shared" si="52"/>
        <v>1050.2765341028507</v>
      </c>
      <c r="BL61" s="22">
        <f t="shared" si="52"/>
        <v>1053.3393888269827</v>
      </c>
      <c r="BM61" s="22">
        <f t="shared" si="52"/>
        <v>1056.4022435511147</v>
      </c>
      <c r="BN61" s="22">
        <f t="shared" si="52"/>
        <v>1059.4650982752464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957.90428313424388</v>
      </c>
      <c r="AC62" s="22">
        <f t="shared" si="54"/>
        <v>993.12814482495412</v>
      </c>
      <c r="AD62" s="22">
        <f t="shared" si="54"/>
        <v>983.64299307566409</v>
      </c>
      <c r="AE62" s="22">
        <f t="shared" si="54"/>
        <v>974.93508324637412</v>
      </c>
      <c r="AF62" s="22">
        <f t="shared" si="54"/>
        <v>984.5993308570844</v>
      </c>
      <c r="AG62" s="22">
        <f t="shared" si="54"/>
        <v>993.3509285477943</v>
      </c>
      <c r="AH62" s="22">
        <f t="shared" si="54"/>
        <v>996.89473455850464</v>
      </c>
      <c r="AI62" s="22">
        <f t="shared" si="54"/>
        <v>1001.6941603201909</v>
      </c>
      <c r="AJ62" s="22">
        <f t="shared" si="54"/>
        <v>1006.4935860818769</v>
      </c>
      <c r="AK62" s="22">
        <f t="shared" si="54"/>
        <v>1011.2930118435631</v>
      </c>
      <c r="AL62" s="22">
        <f t="shared" ref="AL62:BN62" si="55">AL34*N2OGWP</f>
        <v>1016.092437605249</v>
      </c>
      <c r="AM62" s="22">
        <f t="shared" si="55"/>
        <v>1020.8918633669354</v>
      </c>
      <c r="AN62" s="22">
        <f t="shared" si="55"/>
        <v>1025.6912891286215</v>
      </c>
      <c r="AO62" s="22">
        <f t="shared" si="55"/>
        <v>1030.4907148903073</v>
      </c>
      <c r="AP62" s="22">
        <f t="shared" si="55"/>
        <v>1035.2901406519936</v>
      </c>
      <c r="AQ62" s="22">
        <f t="shared" si="55"/>
        <v>1040.0895664136797</v>
      </c>
      <c r="AR62" s="22">
        <f t="shared" si="55"/>
        <v>1044.888992175366</v>
      </c>
      <c r="AS62" s="22">
        <f t="shared" si="55"/>
        <v>1049.688417937052</v>
      </c>
      <c r="AT62" s="22">
        <f t="shared" si="55"/>
        <v>1054.4878436987378</v>
      </c>
      <c r="AU62" s="22">
        <f t="shared" si="55"/>
        <v>1059.1536620734259</v>
      </c>
      <c r="AV62" s="22">
        <f t="shared" si="55"/>
        <v>1063.8194804481134</v>
      </c>
      <c r="AW62" s="22">
        <f t="shared" si="55"/>
        <v>1068.4852988228013</v>
      </c>
      <c r="AX62" s="22">
        <f t="shared" si="55"/>
        <v>1073.1511171974894</v>
      </c>
      <c r="AY62" s="22">
        <f t="shared" si="55"/>
        <v>1077.816935572177</v>
      </c>
      <c r="AZ62" s="22">
        <f t="shared" si="55"/>
        <v>1082.4827539468647</v>
      </c>
      <c r="BA62" s="22">
        <f t="shared" si="55"/>
        <v>1087.1485723215524</v>
      </c>
      <c r="BB62" s="22">
        <f t="shared" si="55"/>
        <v>1091.8143906962403</v>
      </c>
      <c r="BC62" s="22">
        <f t="shared" si="55"/>
        <v>1096.2470411704533</v>
      </c>
      <c r="BD62" s="22">
        <f t="shared" si="55"/>
        <v>1100.6796916446663</v>
      </c>
      <c r="BE62" s="22">
        <f t="shared" si="55"/>
        <v>1105.1123421188793</v>
      </c>
      <c r="BF62" s="22">
        <f t="shared" si="55"/>
        <v>1109.5449925930925</v>
      </c>
      <c r="BG62" s="22">
        <f t="shared" si="55"/>
        <v>1113.9776430673055</v>
      </c>
      <c r="BH62" s="22">
        <f t="shared" si="55"/>
        <v>1118.4102935415185</v>
      </c>
      <c r="BI62" s="22">
        <f t="shared" si="55"/>
        <v>1122.8429440157317</v>
      </c>
      <c r="BJ62" s="22">
        <f t="shared" si="55"/>
        <v>1127.2755944899448</v>
      </c>
      <c r="BK62" s="22">
        <f t="shared" si="55"/>
        <v>1131.7082449641578</v>
      </c>
      <c r="BL62" s="22">
        <f t="shared" si="55"/>
        <v>1136.1408954383708</v>
      </c>
      <c r="BM62" s="22">
        <f t="shared" si="55"/>
        <v>1140.5735459125838</v>
      </c>
      <c r="BN62" s="22">
        <f t="shared" si="55"/>
        <v>1145.0061963867968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888.57208085405557</v>
      </c>
      <c r="AD63" s="22">
        <f t="shared" si="57"/>
        <v>892.20070002364412</v>
      </c>
      <c r="AE63" s="22">
        <f t="shared" si="57"/>
        <v>894.64435357422849</v>
      </c>
      <c r="AF63" s="22">
        <f t="shared" si="57"/>
        <v>896.31844852180859</v>
      </c>
      <c r="AG63" s="22">
        <f t="shared" si="57"/>
        <v>897.22405937393876</v>
      </c>
      <c r="AH63" s="22">
        <f t="shared" si="57"/>
        <v>898.69913946100451</v>
      </c>
      <c r="AI63" s="22">
        <f t="shared" si="57"/>
        <v>900.25052981674037</v>
      </c>
      <c r="AJ63" s="22">
        <f t="shared" si="57"/>
        <v>901.70882631098289</v>
      </c>
      <c r="AK63" s="22">
        <f t="shared" si="57"/>
        <v>889.6739073219868</v>
      </c>
      <c r="AL63" s="22">
        <f t="shared" si="57"/>
        <v>892.75571593267489</v>
      </c>
      <c r="AM63" s="22">
        <f t="shared" si="57"/>
        <v>895.82268183583597</v>
      </c>
      <c r="AN63" s="22">
        <f t="shared" si="57"/>
        <v>899.15543566247482</v>
      </c>
      <c r="AO63" s="22">
        <f t="shared" si="57"/>
        <v>902.64698868418452</v>
      </c>
      <c r="AP63" s="22">
        <f t="shared" si="57"/>
        <v>906.04445976044599</v>
      </c>
      <c r="AQ63" s="22">
        <f t="shared" si="57"/>
        <v>909.85980834658289</v>
      </c>
      <c r="AR63" s="22">
        <f t="shared" si="57"/>
        <v>913.73644104345385</v>
      </c>
      <c r="AS63" s="22">
        <f t="shared" si="57"/>
        <v>917.74364570216608</v>
      </c>
      <c r="AT63" s="22">
        <f t="shared" si="57"/>
        <v>921.80859312210237</v>
      </c>
      <c r="AU63" s="22">
        <f t="shared" si="57"/>
        <v>925.21863664894522</v>
      </c>
      <c r="AV63" s="22">
        <f t="shared" si="57"/>
        <v>929.3926191534847</v>
      </c>
      <c r="AW63" s="22">
        <f t="shared" si="57"/>
        <v>933.5778061383545</v>
      </c>
      <c r="AX63" s="22">
        <f t="shared" si="57"/>
        <v>937.7867943289574</v>
      </c>
      <c r="AY63" s="22">
        <f t="shared" si="57"/>
        <v>941.76030725087708</v>
      </c>
      <c r="AZ63" s="22">
        <f t="shared" si="57"/>
        <v>945.8857900095195</v>
      </c>
      <c r="BA63" s="22">
        <f t="shared" si="57"/>
        <v>950.12388617476472</v>
      </c>
      <c r="BB63" s="22">
        <f t="shared" si="57"/>
        <v>954.41413732979026</v>
      </c>
      <c r="BC63" s="22">
        <f t="shared" si="57"/>
        <v>958.57349546996136</v>
      </c>
      <c r="BD63" s="22">
        <f t="shared" si="57"/>
        <v>962.78504545462829</v>
      </c>
      <c r="BE63" s="22">
        <f t="shared" si="57"/>
        <v>967.14886960752847</v>
      </c>
      <c r="BF63" s="22">
        <f t="shared" si="57"/>
        <v>971.60301895040618</v>
      </c>
      <c r="BG63" s="22">
        <f t="shared" si="57"/>
        <v>976.12849570089838</v>
      </c>
      <c r="BH63" s="22">
        <f t="shared" si="57"/>
        <v>980.7262783844435</v>
      </c>
      <c r="BI63" s="22">
        <f t="shared" si="57"/>
        <v>985.39188362641733</v>
      </c>
      <c r="BJ63" s="22">
        <f t="shared" si="57"/>
        <v>990.1573333273077</v>
      </c>
      <c r="BK63" s="22">
        <f t="shared" si="57"/>
        <v>994.56098073234</v>
      </c>
      <c r="BL63" s="22">
        <f t="shared" si="57"/>
        <v>999.04912069507679</v>
      </c>
      <c r="BM63" s="22">
        <f t="shared" si="57"/>
        <v>1003.6481787108582</v>
      </c>
      <c r="BN63" s="22">
        <f t="shared" si="57"/>
        <v>1008.3665965125625</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470.0424678837532</v>
      </c>
      <c r="AD64" s="22">
        <f t="shared" si="58"/>
        <v>469.95104179909873</v>
      </c>
      <c r="AE64" s="22">
        <f t="shared" si="58"/>
        <v>469.88947191095667</v>
      </c>
      <c r="AF64" s="22">
        <f t="shared" si="58"/>
        <v>469.84729169329165</v>
      </c>
      <c r="AG64" s="22">
        <f t="shared" si="58"/>
        <v>469.82447407299009</v>
      </c>
      <c r="AH64" s="22">
        <f t="shared" si="58"/>
        <v>469.78730820062668</v>
      </c>
      <c r="AI64" s="22">
        <f t="shared" si="58"/>
        <v>469.74821962743499</v>
      </c>
      <c r="AJ64" s="22">
        <f t="shared" si="58"/>
        <v>469.71147663168296</v>
      </c>
      <c r="AK64" s="22">
        <f t="shared" si="58"/>
        <v>470.0147064474537</v>
      </c>
      <c r="AL64" s="22">
        <f t="shared" si="58"/>
        <v>469.93705771063094</v>
      </c>
      <c r="AM64" s="22">
        <f t="shared" si="58"/>
        <v>469.85978294819665</v>
      </c>
      <c r="AN64" s="22">
        <f t="shared" si="58"/>
        <v>469.77581143747983</v>
      </c>
      <c r="AO64" s="22">
        <f t="shared" si="58"/>
        <v>469.68783884867423</v>
      </c>
      <c r="AP64" s="22">
        <f t="shared" si="58"/>
        <v>469.60223673290739</v>
      </c>
      <c r="AQ64" s="22">
        <f t="shared" si="58"/>
        <v>469.50610584495263</v>
      </c>
      <c r="AR64" s="22">
        <f t="shared" si="58"/>
        <v>469.40843085274383</v>
      </c>
      <c r="AS64" s="22">
        <f t="shared" si="58"/>
        <v>469.30746599111671</v>
      </c>
      <c r="AT64" s="22">
        <f t="shared" si="58"/>
        <v>469.2050462524885</v>
      </c>
      <c r="AU64" s="22">
        <f t="shared" si="58"/>
        <v>469.11912736334938</v>
      </c>
      <c r="AV64" s="22">
        <f t="shared" si="58"/>
        <v>469.01396039487713</v>
      </c>
      <c r="AW64" s="22">
        <f t="shared" si="58"/>
        <v>468.90851112018333</v>
      </c>
      <c r="AX64" s="22">
        <f t="shared" si="58"/>
        <v>468.80246215427121</v>
      </c>
      <c r="AY64" s="22">
        <f t="shared" si="58"/>
        <v>468.70234618403674</v>
      </c>
      <c r="AZ64" s="22">
        <f t="shared" si="58"/>
        <v>468.59840120708992</v>
      </c>
      <c r="BA64" s="22">
        <f t="shared" si="58"/>
        <v>468.49161884149356</v>
      </c>
      <c r="BB64" s="22">
        <f t="shared" si="58"/>
        <v>468.38352238745512</v>
      </c>
      <c r="BC64" s="22">
        <f t="shared" si="58"/>
        <v>468.27872389203355</v>
      </c>
      <c r="BD64" s="22">
        <f t="shared" si="58"/>
        <v>468.17261037958468</v>
      </c>
      <c r="BE64" s="22">
        <f t="shared" si="58"/>
        <v>468.06266019253724</v>
      </c>
      <c r="BF64" s="22">
        <f t="shared" si="58"/>
        <v>467.95043418703682</v>
      </c>
      <c r="BG64" s="22">
        <f t="shared" si="58"/>
        <v>467.83641102804586</v>
      </c>
      <c r="BH64" s="22">
        <f t="shared" si="58"/>
        <v>467.72056606080008</v>
      </c>
      <c r="BI64" s="22">
        <f t="shared" si="58"/>
        <v>467.6030122476605</v>
      </c>
      <c r="BJ64" s="22">
        <f t="shared" si="58"/>
        <v>467.48294277015196</v>
      </c>
      <c r="BK64" s="22">
        <f t="shared" si="58"/>
        <v>467.37198920307196</v>
      </c>
      <c r="BL64" s="22">
        <f t="shared" si="58"/>
        <v>467.25890677557101</v>
      </c>
      <c r="BM64" s="22">
        <f t="shared" si="58"/>
        <v>467.14302967526646</v>
      </c>
      <c r="BN64" s="22">
        <f t="shared" si="58"/>
        <v>467.02414520566191</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17138.765396452436</v>
      </c>
      <c r="H65" s="22">
        <f t="shared" si="59"/>
        <v>16960.127770495583</v>
      </c>
      <c r="I65" s="22">
        <f t="shared" si="59"/>
        <v>16803.735149602126</v>
      </c>
      <c r="J65" s="22">
        <f t="shared" si="59"/>
        <v>16399.077593729395</v>
      </c>
      <c r="K65" s="22">
        <f t="shared" si="59"/>
        <v>16093.852453046611</v>
      </c>
      <c r="L65" s="22">
        <f t="shared" si="59"/>
        <v>16787.257516886875</v>
      </c>
      <c r="M65" s="22">
        <f t="shared" si="59"/>
        <v>17078.559429282075</v>
      </c>
      <c r="N65" s="22">
        <f t="shared" si="59"/>
        <v>17190.260728412712</v>
      </c>
      <c r="O65" s="22">
        <f t="shared" si="59"/>
        <v>17155.676993630408</v>
      </c>
      <c r="P65" s="22">
        <f t="shared" si="59"/>
        <v>17021.790519603233</v>
      </c>
      <c r="Q65" s="22">
        <f t="shared" si="59"/>
        <v>16558.862650160001</v>
      </c>
      <c r="R65" s="22">
        <f t="shared" si="59"/>
        <v>16957.948472333181</v>
      </c>
      <c r="S65" s="22">
        <f t="shared" si="59"/>
        <v>16769.907146505077</v>
      </c>
      <c r="T65" s="22">
        <f t="shared" si="59"/>
        <v>16584.658063779349</v>
      </c>
      <c r="U65" s="22">
        <f t="shared" si="59"/>
        <v>16201.588190693865</v>
      </c>
      <c r="V65" s="22">
        <f t="shared" si="59"/>
        <v>16229.541461457171</v>
      </c>
      <c r="W65" s="22">
        <f t="shared" si="59"/>
        <v>16847.135336493091</v>
      </c>
      <c r="X65" s="22">
        <f t="shared" si="59"/>
        <v>16894.02920900529</v>
      </c>
      <c r="Y65" s="22">
        <f t="shared" si="59"/>
        <v>16779.254174947899</v>
      </c>
      <c r="Z65" s="22">
        <f t="shared" si="59"/>
        <v>16465.845558736135</v>
      </c>
      <c r="AA65" s="22">
        <f t="shared" si="59"/>
        <v>16468.339195121422</v>
      </c>
      <c r="AB65" s="22">
        <f t="shared" si="59"/>
        <v>17203.003667400619</v>
      </c>
      <c r="AC65" s="22">
        <f t="shared" si="59"/>
        <v>17195.462052168517</v>
      </c>
      <c r="AD65" s="22">
        <f t="shared" si="59"/>
        <v>17095.092502103591</v>
      </c>
      <c r="AE65" s="22">
        <f t="shared" si="59"/>
        <v>16937.779964672169</v>
      </c>
      <c r="AF65" s="22">
        <f t="shared" si="59"/>
        <v>16727.160619550988</v>
      </c>
      <c r="AG65" s="22">
        <f t="shared" si="59"/>
        <v>16569.298181128321</v>
      </c>
      <c r="AH65" s="22">
        <f t="shared" si="59"/>
        <v>16423.74938535758</v>
      </c>
      <c r="AI65" s="22">
        <f t="shared" si="59"/>
        <v>16276.712068558789</v>
      </c>
      <c r="AJ65" s="22">
        <f t="shared" si="59"/>
        <v>15199.34805014347</v>
      </c>
      <c r="AK65" s="22">
        <f t="shared" si="59"/>
        <v>15251.357295418324</v>
      </c>
      <c r="AL65" s="22">
        <f t="shared" ref="AL65:BN65" si="60">AL43*N2OGWP</f>
        <v>15314.404600847651</v>
      </c>
      <c r="AM65" s="22">
        <f t="shared" si="60"/>
        <v>15394.864599319335</v>
      </c>
      <c r="AN65" s="22">
        <f t="shared" si="60"/>
        <v>15486.675110092854</v>
      </c>
      <c r="AO65" s="22">
        <f t="shared" si="60"/>
        <v>15572.835546308339</v>
      </c>
      <c r="AP65" s="22">
        <f t="shared" si="60"/>
        <v>15686.982618787011</v>
      </c>
      <c r="AQ65" s="22">
        <f t="shared" si="60"/>
        <v>15805.822821914455</v>
      </c>
      <c r="AR65" s="22">
        <f t="shared" si="60"/>
        <v>15933.642664272167</v>
      </c>
      <c r="AS65" s="22">
        <f t="shared" si="60"/>
        <v>16065.76470495578</v>
      </c>
      <c r="AT65" s="22">
        <f t="shared" si="60"/>
        <v>16154.299356036057</v>
      </c>
      <c r="AU65" s="22">
        <f t="shared" si="60"/>
        <v>16231.235251289054</v>
      </c>
      <c r="AV65" s="22">
        <f t="shared" si="60"/>
        <v>16307.022133985593</v>
      </c>
      <c r="AW65" s="22">
        <f t="shared" si="60"/>
        <v>16381.784873307985</v>
      </c>
      <c r="AX65" s="22">
        <f t="shared" si="60"/>
        <v>16438.295072039109</v>
      </c>
      <c r="AY65" s="22">
        <f t="shared" si="60"/>
        <v>16501.945544431073</v>
      </c>
      <c r="AZ65" s="22">
        <f t="shared" si="60"/>
        <v>16570.254937783619</v>
      </c>
      <c r="BA65" s="22">
        <f t="shared" si="60"/>
        <v>16639.061526043082</v>
      </c>
      <c r="BB65" s="22">
        <f t="shared" si="60"/>
        <v>16696.218353104014</v>
      </c>
      <c r="BC65" s="22">
        <f t="shared" si="60"/>
        <v>16753.523246185243</v>
      </c>
      <c r="BD65" s="22">
        <f t="shared" si="60"/>
        <v>16817.485356179335</v>
      </c>
      <c r="BE65" s="22">
        <f t="shared" si="60"/>
        <v>16922.726798014355</v>
      </c>
      <c r="BF65" s="22">
        <f t="shared" si="60"/>
        <v>17030.883437169487</v>
      </c>
      <c r="BG65" s="22">
        <f t="shared" si="60"/>
        <v>17141.966029757848</v>
      </c>
      <c r="BH65" s="22">
        <f t="shared" si="60"/>
        <v>17255.648164215192</v>
      </c>
      <c r="BI65" s="22">
        <f t="shared" si="60"/>
        <v>17374.000800206763</v>
      </c>
      <c r="BJ65" s="22">
        <f t="shared" si="60"/>
        <v>17466.543136115743</v>
      </c>
      <c r="BK65" s="22">
        <f t="shared" si="60"/>
        <v>17562.189467743123</v>
      </c>
      <c r="BL65" s="22">
        <f t="shared" si="60"/>
        <v>17663.000028239818</v>
      </c>
      <c r="BM65" s="22">
        <f t="shared" si="60"/>
        <v>17769.523518007485</v>
      </c>
      <c r="BN65" s="22">
        <f t="shared" si="60"/>
        <v>17887.736554803392</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2211.6980958305289</v>
      </c>
      <c r="H66" s="22">
        <f t="shared" si="62"/>
        <v>2169.3378787889174</v>
      </c>
      <c r="I66" s="22">
        <f t="shared" si="62"/>
        <v>2126.2561830378841</v>
      </c>
      <c r="J66" s="22">
        <f t="shared" si="62"/>
        <v>2070.6768821954438</v>
      </c>
      <c r="K66" s="22">
        <f t="shared" si="62"/>
        <v>2062.5720723240188</v>
      </c>
      <c r="L66" s="22">
        <f t="shared" si="62"/>
        <v>2132.94216183253</v>
      </c>
      <c r="M66" s="22">
        <f t="shared" si="62"/>
        <v>2154.8913400426786</v>
      </c>
      <c r="N66" s="22">
        <f t="shared" si="62"/>
        <v>2185.5347534707471</v>
      </c>
      <c r="O66" s="22">
        <f t="shared" si="62"/>
        <v>2179.6281008084297</v>
      </c>
      <c r="P66" s="22">
        <f t="shared" si="62"/>
        <v>2155.7364466862405</v>
      </c>
      <c r="Q66" s="22">
        <f t="shared" si="62"/>
        <v>2118.7727412938139</v>
      </c>
      <c r="R66" s="22">
        <f t="shared" si="62"/>
        <v>2149.2536347032101</v>
      </c>
      <c r="S66" s="22">
        <f t="shared" si="62"/>
        <v>2127.4292286069426</v>
      </c>
      <c r="T66" s="22">
        <f t="shared" si="62"/>
        <v>2110.5878909746098</v>
      </c>
      <c r="U66" s="22">
        <f t="shared" si="62"/>
        <v>2072.1483225191987</v>
      </c>
      <c r="V66" s="22">
        <f t="shared" si="62"/>
        <v>2101.905941836299</v>
      </c>
      <c r="W66" s="22">
        <f t="shared" si="62"/>
        <v>2151.2208658093541</v>
      </c>
      <c r="X66" s="22">
        <f t="shared" si="62"/>
        <v>2156.0457121558738</v>
      </c>
      <c r="Y66" s="22">
        <f t="shared" si="62"/>
        <v>2149.2138525216237</v>
      </c>
      <c r="Z66" s="22">
        <f t="shared" si="62"/>
        <v>2105.3949279528888</v>
      </c>
      <c r="AA66" s="22">
        <f t="shared" si="62"/>
        <v>2110.5059697888632</v>
      </c>
      <c r="AB66" s="22">
        <f t="shared" si="62"/>
        <v>2057.1660243617025</v>
      </c>
      <c r="AC66" s="22">
        <f t="shared" si="62"/>
        <v>2057.9471207508172</v>
      </c>
      <c r="AD66" s="22">
        <f t="shared" si="62"/>
        <v>2047.3306996503288</v>
      </c>
      <c r="AE66" s="22">
        <f t="shared" si="62"/>
        <v>2029.909099651961</v>
      </c>
      <c r="AF66" s="22">
        <f t="shared" si="62"/>
        <v>2006.0583918919881</v>
      </c>
      <c r="AG66" s="22">
        <f t="shared" si="62"/>
        <v>1988.9135570826006</v>
      </c>
      <c r="AH66" s="22">
        <f t="shared" si="62"/>
        <v>1973.3116497679471</v>
      </c>
      <c r="AI66" s="22">
        <f t="shared" si="62"/>
        <v>1957.5799058726916</v>
      </c>
      <c r="AJ66" s="22">
        <f t="shared" si="62"/>
        <v>1825.7204351959463</v>
      </c>
      <c r="AK66" s="22">
        <f t="shared" si="62"/>
        <v>1834.6018146246179</v>
      </c>
      <c r="AL66" s="22">
        <f t="shared" ref="AL66:BN66" si="63">AL49*N2OGWP</f>
        <v>1843.59837402728</v>
      </c>
      <c r="AM66" s="22">
        <f t="shared" si="63"/>
        <v>1854.7199577952686</v>
      </c>
      <c r="AN66" s="22">
        <f t="shared" si="63"/>
        <v>1867.2705960795981</v>
      </c>
      <c r="AO66" s="22">
        <f t="shared" si="63"/>
        <v>1879.1266071899927</v>
      </c>
      <c r="AP66" s="22">
        <f t="shared" si="63"/>
        <v>1894.5305586982324</v>
      </c>
      <c r="AQ66" s="22">
        <f t="shared" si="63"/>
        <v>1910.5201213268404</v>
      </c>
      <c r="AR66" s="22">
        <f t="shared" si="63"/>
        <v>1927.6640018930991</v>
      </c>
      <c r="AS66" s="22">
        <f t="shared" si="63"/>
        <v>1945.3793302878055</v>
      </c>
      <c r="AT66" s="22">
        <f t="shared" si="63"/>
        <v>1957.6295062759043</v>
      </c>
      <c r="AU66" s="22">
        <f t="shared" si="63"/>
        <v>1969.2733951584125</v>
      </c>
      <c r="AV66" s="22">
        <f t="shared" si="63"/>
        <v>1980.7861560933247</v>
      </c>
      <c r="AW66" s="22">
        <f t="shared" si="63"/>
        <v>1992.2461769301024</v>
      </c>
      <c r="AX66" s="22">
        <f t="shared" si="63"/>
        <v>2001.4667136846888</v>
      </c>
      <c r="AY66" s="22">
        <f t="shared" si="63"/>
        <v>2011.6930064705755</v>
      </c>
      <c r="AZ66" s="22">
        <f t="shared" si="63"/>
        <v>2022.5851419966511</v>
      </c>
      <c r="BA66" s="22">
        <f t="shared" si="63"/>
        <v>2033.6211272120886</v>
      </c>
      <c r="BB66" s="22">
        <f t="shared" si="63"/>
        <v>2043.2529212283325</v>
      </c>
      <c r="BC66" s="22">
        <f t="shared" si="63"/>
        <v>2053.0089287145529</v>
      </c>
      <c r="BD66" s="22">
        <f t="shared" si="63"/>
        <v>2063.716983644621</v>
      </c>
      <c r="BE66" s="22">
        <f t="shared" si="63"/>
        <v>2079.2554874853363</v>
      </c>
      <c r="BF66" s="22">
        <f t="shared" si="63"/>
        <v>2095.2498204975213</v>
      </c>
      <c r="BG66" s="22">
        <f t="shared" si="63"/>
        <v>2111.7083833324377</v>
      </c>
      <c r="BH66" s="22">
        <f t="shared" si="63"/>
        <v>2128.5946477310358</v>
      </c>
      <c r="BI66" s="22">
        <f t="shared" si="63"/>
        <v>2146.1842858315231</v>
      </c>
      <c r="BJ66" s="22">
        <f t="shared" si="63"/>
        <v>2160.5097272687808</v>
      </c>
      <c r="BK66" s="22">
        <f t="shared" si="63"/>
        <v>2175.3697066806917</v>
      </c>
      <c r="BL66" s="22">
        <f t="shared" si="63"/>
        <v>2191.0033821048423</v>
      </c>
      <c r="BM66" s="22">
        <f t="shared" si="63"/>
        <v>2207.4894320436447</v>
      </c>
      <c r="BN66" s="22">
        <f t="shared" si="63"/>
        <v>2225.6234956092439</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465.71817250901415</v>
      </c>
      <c r="AC67" s="22">
        <f t="shared" si="65"/>
        <v>472.43030886665508</v>
      </c>
      <c r="AD67" s="22">
        <f t="shared" si="65"/>
        <v>475.26020951563441</v>
      </c>
      <c r="AE67" s="22">
        <f t="shared" si="65"/>
        <v>475.62225056565433</v>
      </c>
      <c r="AF67" s="22">
        <f t="shared" si="65"/>
        <v>473.51785566578292</v>
      </c>
      <c r="AG67" s="22">
        <f t="shared" si="65"/>
        <v>473.57868177619878</v>
      </c>
      <c r="AH67" s="22">
        <f t="shared" si="65"/>
        <v>474.08620802148442</v>
      </c>
      <c r="AI67" s="22">
        <f t="shared" si="65"/>
        <v>474.43832313880165</v>
      </c>
      <c r="AJ67" s="22">
        <f t="shared" si="65"/>
        <v>430.13791774077765</v>
      </c>
      <c r="AK67" s="22">
        <f t="shared" si="65"/>
        <v>436.17018154819584</v>
      </c>
      <c r="AL67" s="22">
        <f t="shared" ref="AL67:BN67" si="66">AL52*N2OGWP</f>
        <v>442.33957767489903</v>
      </c>
      <c r="AM67" s="22">
        <f t="shared" si="66"/>
        <v>449.56176583460007</v>
      </c>
      <c r="AN67" s="22">
        <f t="shared" si="66"/>
        <v>457.4755815074173</v>
      </c>
      <c r="AO67" s="22">
        <f t="shared" si="66"/>
        <v>465.24881857865472</v>
      </c>
      <c r="AP67" s="22">
        <f t="shared" si="66"/>
        <v>474.60429360237572</v>
      </c>
      <c r="AQ67" s="22">
        <f t="shared" si="66"/>
        <v>484.36943256987252</v>
      </c>
      <c r="AR67" s="22">
        <f t="shared" si="66"/>
        <v>494.79475842750259</v>
      </c>
      <c r="AS67" s="22">
        <f t="shared" si="66"/>
        <v>505.6408135278183</v>
      </c>
      <c r="AT67" s="22">
        <f t="shared" si="66"/>
        <v>514.37277870506068</v>
      </c>
      <c r="AU67" s="22">
        <f t="shared" si="66"/>
        <v>526.07935560868066</v>
      </c>
      <c r="AV67" s="22">
        <f t="shared" si="66"/>
        <v>538.07692665724505</v>
      </c>
      <c r="AW67" s="22">
        <f t="shared" si="66"/>
        <v>550.41859451703033</v>
      </c>
      <c r="AX67" s="22">
        <f t="shared" si="66"/>
        <v>562.12935228332526</v>
      </c>
      <c r="AY67" s="22">
        <f t="shared" si="66"/>
        <v>574.66333192145669</v>
      </c>
      <c r="AZ67" s="22">
        <f t="shared" si="66"/>
        <v>587.89795464462247</v>
      </c>
      <c r="BA67" s="22">
        <f t="shared" si="66"/>
        <v>601.61916431680834</v>
      </c>
      <c r="BB67" s="22">
        <f t="shared" si="66"/>
        <v>615.10312814021074</v>
      </c>
      <c r="BC67" s="22">
        <f t="shared" si="66"/>
        <v>629.08018146214295</v>
      </c>
      <c r="BD67" s="22">
        <f t="shared" si="66"/>
        <v>643.98416568704056</v>
      </c>
      <c r="BE67" s="22">
        <f t="shared" si="66"/>
        <v>659.54692839446705</v>
      </c>
      <c r="BF67" s="22">
        <f t="shared" si="66"/>
        <v>675.75240268216317</v>
      </c>
      <c r="BG67" s="22">
        <f t="shared" si="66"/>
        <v>692.62908298776517</v>
      </c>
      <c r="BH67" s="22">
        <f t="shared" si="66"/>
        <v>710.18255550570029</v>
      </c>
      <c r="BI67" s="22">
        <f t="shared" si="66"/>
        <v>728.58570581057472</v>
      </c>
      <c r="BJ67" s="22">
        <f t="shared" si="66"/>
        <v>745.71640447148525</v>
      </c>
      <c r="BK67" s="22">
        <f t="shared" si="66"/>
        <v>763.61256993605571</v>
      </c>
      <c r="BL67" s="22">
        <f t="shared" si="66"/>
        <v>782.43265964402781</v>
      </c>
      <c r="BM67" s="22">
        <f t="shared" si="66"/>
        <v>802.25827714024319</v>
      </c>
      <c r="BN67" s="22">
        <f t="shared" si="66"/>
        <v>823.58740826955477</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27089.944016173558</v>
      </c>
      <c r="AC71" s="22">
        <f t="shared" si="67"/>
        <v>27115.689810616634</v>
      </c>
      <c r="AD71" s="22">
        <f t="shared" si="67"/>
        <v>26937.657558689451</v>
      </c>
      <c r="AE71" s="22">
        <f t="shared" si="67"/>
        <v>26637.217058818183</v>
      </c>
      <c r="AF71" s="22">
        <f t="shared" si="67"/>
        <v>26220.677760148574</v>
      </c>
      <c r="AG71" s="22">
        <f t="shared" si="67"/>
        <v>25919.269067497189</v>
      </c>
      <c r="AH71" s="22">
        <f t="shared" ref="AH71:BN71" si="68">SUM(AH58:AH60)</f>
        <v>25643.172351779278</v>
      </c>
      <c r="AI71" s="22">
        <f t="shared" si="68"/>
        <v>25363.052225997704</v>
      </c>
      <c r="AJ71" s="22">
        <f t="shared" si="68"/>
        <v>23029.084916271688</v>
      </c>
      <c r="AK71" s="22">
        <f t="shared" si="68"/>
        <v>23185.227388912623</v>
      </c>
      <c r="AL71" s="22">
        <f t="shared" si="68"/>
        <v>23340.449594905091</v>
      </c>
      <c r="AM71" s="22">
        <f t="shared" si="68"/>
        <v>23535.614186000446</v>
      </c>
      <c r="AN71" s="22">
        <f t="shared" si="68"/>
        <v>23756.38771286972</v>
      </c>
      <c r="AO71" s="22">
        <f t="shared" si="68"/>
        <v>23965.296669016774</v>
      </c>
      <c r="AP71" s="22">
        <f t="shared" si="68"/>
        <v>24237.711508881042</v>
      </c>
      <c r="AQ71" s="22">
        <f t="shared" si="68"/>
        <v>24521.080147966004</v>
      </c>
      <c r="AR71" s="22">
        <f t="shared" si="68"/>
        <v>24825.70619358906</v>
      </c>
      <c r="AS71" s="22">
        <f t="shared" si="68"/>
        <v>25141.0562494689</v>
      </c>
      <c r="AT71" s="22">
        <f t="shared" si="68"/>
        <v>25359.939277380847</v>
      </c>
      <c r="AU71" s="22">
        <f t="shared" si="68"/>
        <v>25576.448538635665</v>
      </c>
      <c r="AV71" s="22">
        <f t="shared" si="68"/>
        <v>25791.563973038814</v>
      </c>
      <c r="AW71" s="22">
        <f t="shared" si="68"/>
        <v>26007.009639453168</v>
      </c>
      <c r="AX71" s="22">
        <f t="shared" si="68"/>
        <v>26183.753381581548</v>
      </c>
      <c r="AY71" s="22">
        <f t="shared" si="68"/>
        <v>26379.809404884876</v>
      </c>
      <c r="AZ71" s="22">
        <f t="shared" si="68"/>
        <v>26589.097482289144</v>
      </c>
      <c r="BA71" s="22">
        <f t="shared" si="68"/>
        <v>26802.398614940386</v>
      </c>
      <c r="BB71" s="22">
        <f t="shared" si="68"/>
        <v>26992.062607171472</v>
      </c>
      <c r="BC71" s="22">
        <f t="shared" si="68"/>
        <v>27185.496344685365</v>
      </c>
      <c r="BD71" s="22">
        <f t="shared" si="68"/>
        <v>27397.600473261969</v>
      </c>
      <c r="BE71" s="22">
        <f t="shared" si="68"/>
        <v>27692.517407224379</v>
      </c>
      <c r="BF71" s="22">
        <f t="shared" si="68"/>
        <v>27997.115413905034</v>
      </c>
      <c r="BG71" s="22">
        <f t="shared" si="68"/>
        <v>28311.637379890926</v>
      </c>
      <c r="BH71" s="22">
        <f t="shared" si="68"/>
        <v>28635.507488038238</v>
      </c>
      <c r="BI71" s="22">
        <f t="shared" si="68"/>
        <v>28973.796231101431</v>
      </c>
      <c r="BJ71" s="22">
        <f t="shared" si="68"/>
        <v>29254.812803334094</v>
      </c>
      <c r="BK71" s="22">
        <f t="shared" si="68"/>
        <v>29547.385593148563</v>
      </c>
      <c r="BL71" s="22">
        <f t="shared" si="68"/>
        <v>29855.79270310139</v>
      </c>
      <c r="BM71" s="22">
        <f t="shared" si="68"/>
        <v>30181.578956564903</v>
      </c>
      <c r="BN71" s="22">
        <f t="shared" si="68"/>
        <v>30539.33149625513</v>
      </c>
    </row>
    <row r="72" spans="1:72" x14ac:dyDescent="0.25">
      <c r="E72" t="s">
        <v>738</v>
      </c>
      <c r="F72" s="22">
        <f>SUM(F61:F67)</f>
        <v>22520.716286019295</v>
      </c>
      <c r="G72" s="22">
        <f t="shared" ref="G72:AG72" si="69">SUM(G61:G67)</f>
        <v>22464.940551220727</v>
      </c>
      <c r="H72" s="22">
        <f t="shared" si="69"/>
        <v>22122.587070657621</v>
      </c>
      <c r="I72" s="22">
        <f t="shared" si="69"/>
        <v>22107.511600676291</v>
      </c>
      <c r="J72" s="22">
        <f t="shared" si="69"/>
        <v>21834.941608916608</v>
      </c>
      <c r="K72" s="22">
        <f t="shared" si="69"/>
        <v>21438.397550905156</v>
      </c>
      <c r="L72" s="22">
        <f t="shared" si="69"/>
        <v>22344.38853508536</v>
      </c>
      <c r="M72" s="22">
        <f t="shared" si="69"/>
        <v>22643.115411695737</v>
      </c>
      <c r="N72" s="22">
        <f t="shared" si="69"/>
        <v>22838.244348740158</v>
      </c>
      <c r="O72" s="22">
        <f t="shared" si="69"/>
        <v>22819.025600827037</v>
      </c>
      <c r="P72" s="22">
        <f t="shared" si="69"/>
        <v>22511.044802282533</v>
      </c>
      <c r="Q72" s="22">
        <f t="shared" si="69"/>
        <v>22529.539442072208</v>
      </c>
      <c r="R72" s="22">
        <f t="shared" si="69"/>
        <v>23137.990578649747</v>
      </c>
      <c r="S72" s="22">
        <f t="shared" si="69"/>
        <v>22247.767107619758</v>
      </c>
      <c r="T72" s="22">
        <f t="shared" si="69"/>
        <v>21888.679383709583</v>
      </c>
      <c r="U72" s="22">
        <f t="shared" si="69"/>
        <v>22154.093897802089</v>
      </c>
      <c r="V72" s="22">
        <f t="shared" si="69"/>
        <v>22070.367095963247</v>
      </c>
      <c r="W72" s="22">
        <f t="shared" si="69"/>
        <v>22852.545580285085</v>
      </c>
      <c r="X72" s="22">
        <f t="shared" si="69"/>
        <v>22951.7302580256</v>
      </c>
      <c r="Y72" s="22">
        <f t="shared" si="69"/>
        <v>22635.063755242325</v>
      </c>
      <c r="Z72" s="22">
        <f t="shared" si="69"/>
        <v>22400.815411577827</v>
      </c>
      <c r="AA72" s="22">
        <f t="shared" si="69"/>
        <v>22528.596906718252</v>
      </c>
      <c r="AB72" s="22">
        <f t="shared" si="69"/>
        <v>22956.75361922196</v>
      </c>
      <c r="AC72" s="22">
        <f t="shared" si="69"/>
        <v>23035.291454353952</v>
      </c>
      <c r="AD72" s="22">
        <f t="shared" si="69"/>
        <v>22907.748533017621</v>
      </c>
      <c r="AE72" s="22">
        <f t="shared" si="69"/>
        <v>22714.563502155477</v>
      </c>
      <c r="AF72" s="22">
        <f t="shared" si="69"/>
        <v>22499.296023279545</v>
      </c>
      <c r="AG72" s="22">
        <f t="shared" si="69"/>
        <v>22342.877173804907</v>
      </c>
      <c r="AH72" s="22">
        <f t="shared" ref="AH72:BN72" si="70">SUM(AH61:AH67)</f>
        <v>22189.731640554677</v>
      </c>
      <c r="AI72" s="22">
        <f t="shared" si="70"/>
        <v>22037.186468621596</v>
      </c>
      <c r="AJ72" s="22">
        <f t="shared" si="70"/>
        <v>20793.4435994911</v>
      </c>
      <c r="AK72" s="22">
        <f t="shared" si="70"/>
        <v>20856.99427068992</v>
      </c>
      <c r="AL72" s="22">
        <f t="shared" si="70"/>
        <v>20946.571163383574</v>
      </c>
      <c r="AM72" s="22">
        <f t="shared" si="70"/>
        <v>21056.724096784779</v>
      </c>
      <c r="AN72" s="22">
        <f t="shared" si="70"/>
        <v>21180.607315692465</v>
      </c>
      <c r="AO72" s="22">
        <f t="shared" si="70"/>
        <v>21298.160052383588</v>
      </c>
      <c r="AP72" s="22">
        <f t="shared" si="70"/>
        <v>21448.73789221582</v>
      </c>
      <c r="AQ72" s="22">
        <f t="shared" si="70"/>
        <v>21605.411486498648</v>
      </c>
      <c r="AR72" s="22">
        <f t="shared" si="70"/>
        <v>21772.938964846016</v>
      </c>
      <c r="AS72" s="22">
        <f t="shared" si="70"/>
        <v>21945.888100682834</v>
      </c>
      <c r="AT72" s="22">
        <f t="shared" si="70"/>
        <v>22067.726892470866</v>
      </c>
      <c r="AU72" s="22">
        <f t="shared" si="70"/>
        <v>22179.351580673025</v>
      </c>
      <c r="AV72" s="22">
        <f t="shared" si="70"/>
        <v>22290.731813414437</v>
      </c>
      <c r="AW72" s="22">
        <f t="shared" si="70"/>
        <v>22401.390181668899</v>
      </c>
      <c r="AX72" s="22">
        <f t="shared" si="70"/>
        <v>22490.948816670927</v>
      </c>
      <c r="AY72" s="22">
        <f t="shared" si="70"/>
        <v>22589.247160963925</v>
      </c>
      <c r="AZ72" s="22">
        <f t="shared" si="70"/>
        <v>22693.719052872737</v>
      </c>
      <c r="BA72" s="22">
        <f t="shared" si="70"/>
        <v>22799.42835234481</v>
      </c>
      <c r="BB72" s="22">
        <f t="shared" si="70"/>
        <v>22891.897294471706</v>
      </c>
      <c r="BC72" s="22">
        <f t="shared" si="70"/>
        <v>22984.485313204183</v>
      </c>
      <c r="BD72" s="22">
        <f t="shared" si="70"/>
        <v>23085.660404023802</v>
      </c>
      <c r="BE72" s="22">
        <f t="shared" si="70"/>
        <v>23233.752491571162</v>
      </c>
      <c r="BF72" s="22">
        <f t="shared" si="70"/>
        <v>23385.946366561897</v>
      </c>
      <c r="BG72" s="22">
        <f t="shared" si="70"/>
        <v>23542.271161080625</v>
      </c>
      <c r="BH72" s="22">
        <f t="shared" si="70"/>
        <v>23702.370475369145</v>
      </c>
      <c r="BI72" s="22">
        <f t="shared" si="70"/>
        <v>23868.759456393258</v>
      </c>
      <c r="BJ72" s="22">
        <f t="shared" si="70"/>
        <v>24004.898817822133</v>
      </c>
      <c r="BK72" s="22">
        <f t="shared" si="70"/>
        <v>24145.089493362291</v>
      </c>
      <c r="BL72" s="22">
        <f t="shared" si="70"/>
        <v>24292.224381724693</v>
      </c>
      <c r="BM72" s="22">
        <f t="shared" si="70"/>
        <v>24447.038225041197</v>
      </c>
      <c r="BN72" s="22">
        <f t="shared" si="70"/>
        <v>24616.809495062462</v>
      </c>
    </row>
    <row r="73" spans="1:72" x14ac:dyDescent="0.25">
      <c r="E73" t="s">
        <v>726</v>
      </c>
      <c r="F73" s="22">
        <f>SUM(F71:F72)</f>
        <v>50850.612181209253</v>
      </c>
      <c r="G73" s="22">
        <f t="shared" ref="G73:AG73" si="71">SUM(G71:G72)</f>
        <v>50813.697148756924</v>
      </c>
      <c r="H73" s="22">
        <f t="shared" si="71"/>
        <v>50023.852238309773</v>
      </c>
      <c r="I73" s="22">
        <f t="shared" si="71"/>
        <v>49090.932778754614</v>
      </c>
      <c r="J73" s="22">
        <f t="shared" si="71"/>
        <v>48067.877450942236</v>
      </c>
      <c r="K73" s="22">
        <f t="shared" si="71"/>
        <v>47922.095455178787</v>
      </c>
      <c r="L73" s="22">
        <f t="shared" si="71"/>
        <v>49575.843585283277</v>
      </c>
      <c r="M73" s="22">
        <f t="shared" si="71"/>
        <v>50361.313111746611</v>
      </c>
      <c r="N73" s="22">
        <f t="shared" si="71"/>
        <v>51030.102101321943</v>
      </c>
      <c r="O73" s="22">
        <f t="shared" si="71"/>
        <v>50995.958935395931</v>
      </c>
      <c r="P73" s="22">
        <f t="shared" si="71"/>
        <v>50422.780115455113</v>
      </c>
      <c r="Q73" s="22">
        <f t="shared" si="71"/>
        <v>50247.47999648485</v>
      </c>
      <c r="R73" s="22">
        <f t="shared" si="71"/>
        <v>50437.20578900558</v>
      </c>
      <c r="S73" s="22">
        <f t="shared" si="71"/>
        <v>49591.755111070597</v>
      </c>
      <c r="T73" s="22">
        <f t="shared" si="71"/>
        <v>49035.354824128801</v>
      </c>
      <c r="U73" s="22">
        <f t="shared" si="71"/>
        <v>49414.796099460007</v>
      </c>
      <c r="V73" s="22">
        <f t="shared" si="71"/>
        <v>49267.097795471636</v>
      </c>
      <c r="W73" s="22">
        <f t="shared" si="71"/>
        <v>50651.342624920959</v>
      </c>
      <c r="X73" s="22">
        <f t="shared" si="71"/>
        <v>50973.591038492857</v>
      </c>
      <c r="Y73" s="22">
        <f t="shared" si="71"/>
        <v>50458.164059092771</v>
      </c>
      <c r="Z73" s="22">
        <f t="shared" si="71"/>
        <v>50015.072106264684</v>
      </c>
      <c r="AA73" s="22">
        <f t="shared" si="71"/>
        <v>50110.234805430198</v>
      </c>
      <c r="AB73" s="22">
        <f t="shared" si="71"/>
        <v>50046.697635395518</v>
      </c>
      <c r="AC73" s="22">
        <f t="shared" si="71"/>
        <v>50150.981264970585</v>
      </c>
      <c r="AD73" s="22">
        <f t="shared" si="71"/>
        <v>49845.406091707075</v>
      </c>
      <c r="AE73" s="22">
        <f t="shared" si="71"/>
        <v>49351.780560973661</v>
      </c>
      <c r="AF73" s="22">
        <f t="shared" si="71"/>
        <v>48719.973783428119</v>
      </c>
      <c r="AG73" s="22">
        <f t="shared" si="71"/>
        <v>48262.146241302093</v>
      </c>
      <c r="AH73" s="22">
        <f t="shared" ref="AH73:BN73" si="72">SUM(AH71:AH72)</f>
        <v>47832.903992333959</v>
      </c>
      <c r="AI73" s="22">
        <f t="shared" si="72"/>
        <v>47400.2386946193</v>
      </c>
      <c r="AJ73" s="22">
        <f t="shared" si="72"/>
        <v>43822.528515762788</v>
      </c>
      <c r="AK73" s="22">
        <f t="shared" si="72"/>
        <v>44042.221659602539</v>
      </c>
      <c r="AL73" s="22">
        <f t="shared" si="72"/>
        <v>44287.020758288665</v>
      </c>
      <c r="AM73" s="22">
        <f t="shared" si="72"/>
        <v>44592.338282785226</v>
      </c>
      <c r="AN73" s="22">
        <f t="shared" si="72"/>
        <v>44936.995028562189</v>
      </c>
      <c r="AO73" s="22">
        <f t="shared" si="72"/>
        <v>45263.456721400362</v>
      </c>
      <c r="AP73" s="22">
        <f t="shared" si="72"/>
        <v>45686.449401096863</v>
      </c>
      <c r="AQ73" s="22">
        <f t="shared" si="72"/>
        <v>46126.491634464648</v>
      </c>
      <c r="AR73" s="22">
        <f t="shared" si="72"/>
        <v>46598.645158435073</v>
      </c>
      <c r="AS73" s="22">
        <f t="shared" si="72"/>
        <v>47086.944350151738</v>
      </c>
      <c r="AT73" s="22">
        <f t="shared" si="72"/>
        <v>47427.666169851713</v>
      </c>
      <c r="AU73" s="22">
        <f t="shared" si="72"/>
        <v>47755.800119308689</v>
      </c>
      <c r="AV73" s="22">
        <f t="shared" si="72"/>
        <v>48082.295786453251</v>
      </c>
      <c r="AW73" s="22">
        <f t="shared" si="72"/>
        <v>48408.399821122068</v>
      </c>
      <c r="AX73" s="22">
        <f t="shared" si="72"/>
        <v>48674.702198252475</v>
      </c>
      <c r="AY73" s="22">
        <f t="shared" si="72"/>
        <v>48969.056565848805</v>
      </c>
      <c r="AZ73" s="22">
        <f t="shared" si="72"/>
        <v>49282.816535161881</v>
      </c>
      <c r="BA73" s="22">
        <f t="shared" si="72"/>
        <v>49601.826967285197</v>
      </c>
      <c r="BB73" s="22">
        <f t="shared" si="72"/>
        <v>49883.959901643175</v>
      </c>
      <c r="BC73" s="22">
        <f t="shared" si="72"/>
        <v>50169.981657889548</v>
      </c>
      <c r="BD73" s="22">
        <f t="shared" si="72"/>
        <v>50483.260877285771</v>
      </c>
      <c r="BE73" s="22">
        <f t="shared" si="72"/>
        <v>50926.269898795537</v>
      </c>
      <c r="BF73" s="22">
        <f t="shared" si="72"/>
        <v>51383.061780466931</v>
      </c>
      <c r="BG73" s="22">
        <f t="shared" si="72"/>
        <v>51853.908540971548</v>
      </c>
      <c r="BH73" s="22">
        <f t="shared" si="72"/>
        <v>52337.877963407387</v>
      </c>
      <c r="BI73" s="22">
        <f t="shared" si="72"/>
        <v>52842.555687494692</v>
      </c>
      <c r="BJ73" s="22">
        <f t="shared" si="72"/>
        <v>53259.711621156224</v>
      </c>
      <c r="BK73" s="22">
        <f t="shared" si="72"/>
        <v>53692.475086510851</v>
      </c>
      <c r="BL73" s="22">
        <f t="shared" si="72"/>
        <v>54148.017084826082</v>
      </c>
      <c r="BM73" s="22">
        <f t="shared" si="72"/>
        <v>54628.617181606096</v>
      </c>
      <c r="BN73" s="22">
        <f t="shared" si="72"/>
        <v>55156.140991317588</v>
      </c>
    </row>
    <row r="74" spans="1:72" x14ac:dyDescent="0.25">
      <c r="C74" t="s">
        <v>930</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930</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930</v>
      </c>
      <c r="E76" t="s">
        <v>936</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929</v>
      </c>
      <c r="E77" t="s">
        <v>931</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929</v>
      </c>
      <c r="E78" t="s">
        <v>932</v>
      </c>
      <c r="F78" s="21">
        <v>23017.116995923152</v>
      </c>
      <c r="G78" s="21">
        <v>24357.943795318199</v>
      </c>
      <c r="H78" s="21">
        <v>23923.781404274614</v>
      </c>
      <c r="I78" s="21">
        <v>23808.52866974326</v>
      </c>
      <c r="J78" s="21">
        <v>23548.815692626868</v>
      </c>
      <c r="K78" s="21">
        <v>23406.439056039562</v>
      </c>
      <c r="L78" s="21">
        <v>24181.443878145627</v>
      </c>
      <c r="M78" s="21">
        <v>24510.581335681734</v>
      </c>
      <c r="N78" s="21">
        <v>24916.730028994498</v>
      </c>
      <c r="O78" s="21">
        <v>24998.953710091639</v>
      </c>
      <c r="P78" s="21">
        <v>24625.134604822408</v>
      </c>
      <c r="Q78" s="21">
        <v>24764.073774517499</v>
      </c>
      <c r="R78" s="21">
        <v>25420.639847835555</v>
      </c>
      <c r="S78" s="21">
        <v>23846.988468835058</v>
      </c>
      <c r="T78" s="21">
        <v>23504.925758751408</v>
      </c>
      <c r="U78" s="21">
        <v>23672.708379593492</v>
      </c>
      <c r="V78" s="21">
        <v>23765.786841217523</v>
      </c>
      <c r="W78" s="21">
        <v>23512.70116086525</v>
      </c>
      <c r="X78" s="21">
        <v>24252.381704460829</v>
      </c>
      <c r="Y78" s="21">
        <v>23516.503660101647</v>
      </c>
      <c r="Z78" s="21">
        <v>23986.77417374069</v>
      </c>
      <c r="AA78" s="21">
        <v>24215.606096707954</v>
      </c>
      <c r="AB78" s="21">
        <v>23466.796841445379</v>
      </c>
      <c r="AC78" s="21">
        <v>24452.726550481024</v>
      </c>
      <c r="AD78" s="21">
        <v>24798.187695034216</v>
      </c>
      <c r="AE78" s="21">
        <v>23781.729632572271</v>
      </c>
      <c r="AF78" s="21">
        <v>22214.078479972708</v>
      </c>
      <c r="AG78" s="21">
        <v>22369.490596120992</v>
      </c>
    </row>
    <row r="79" spans="1:72" x14ac:dyDescent="0.25">
      <c r="C79" t="s">
        <v>929</v>
      </c>
      <c r="E79" t="s">
        <v>933</v>
      </c>
      <c r="F79" s="21">
        <v>51858.573931088176</v>
      </c>
      <c r="G79" s="21">
        <v>53232.56104073349</v>
      </c>
      <c r="H79" s="21">
        <v>52427.63511299614</v>
      </c>
      <c r="I79" s="21">
        <v>51340.633227319013</v>
      </c>
      <c r="J79" s="21">
        <v>50313.038906196707</v>
      </c>
      <c r="K79" s="21">
        <v>50494.730313894339</v>
      </c>
      <c r="L79" s="21">
        <v>51833.28587822953</v>
      </c>
      <c r="M79" s="21">
        <v>52685.164648528153</v>
      </c>
      <c r="N79" s="21">
        <v>53788.248190668441</v>
      </c>
      <c r="O79" s="21">
        <v>54039.10045904819</v>
      </c>
      <c r="P79" s="21">
        <v>53229.433198556617</v>
      </c>
      <c r="Q79" s="21">
        <v>53203.080591656173</v>
      </c>
      <c r="R79" s="21">
        <v>53578.902532763503</v>
      </c>
      <c r="S79" s="21">
        <v>51385.036954319847</v>
      </c>
      <c r="T79" s="21">
        <v>50889.192816666487</v>
      </c>
      <c r="U79" s="21">
        <v>50999.292633055098</v>
      </c>
      <c r="V79" s="21">
        <v>51023.795975007859</v>
      </c>
      <c r="W79" s="21">
        <v>50112.753545870066</v>
      </c>
      <c r="X79" s="21">
        <v>51692.051280242013</v>
      </c>
      <c r="Y79" s="21">
        <v>50384.505697833883</v>
      </c>
      <c r="Z79" s="21">
        <v>51651.152113855147</v>
      </c>
      <c r="AA79" s="21">
        <v>52017.141007657308</v>
      </c>
      <c r="AB79" s="21">
        <v>50657.591158031471</v>
      </c>
      <c r="AC79" s="21">
        <v>52578.170372272165</v>
      </c>
      <c r="AD79" s="21">
        <v>52930.261314145857</v>
      </c>
      <c r="AE79" s="21">
        <v>51804.32607280316</v>
      </c>
      <c r="AF79" s="21">
        <v>48984.591344002147</v>
      </c>
      <c r="AG79" s="21">
        <v>48641.821257160249</v>
      </c>
    </row>
    <row r="80" spans="1:72" x14ac:dyDescent="0.25">
      <c r="E80" t="s">
        <v>727</v>
      </c>
      <c r="F80" s="57">
        <f>(F73-F76)/F76</f>
        <v>-6.4045440840285739E-2</v>
      </c>
      <c r="G80" s="57">
        <f t="shared" ref="G80:AG80" si="74">(G73-G76)/G76</f>
        <v>-9.4363292067637106E-2</v>
      </c>
      <c r="H80" s="57">
        <f t="shared" si="74"/>
        <v>-8.9443746474139149E-2</v>
      </c>
      <c r="I80" s="57">
        <f t="shared" si="74"/>
        <v>-9.0490278316741182E-2</v>
      </c>
      <c r="J80" s="57">
        <f t="shared" si="74"/>
        <v>-8.8351384137255323E-2</v>
      </c>
      <c r="K80" s="57">
        <f t="shared" si="74"/>
        <v>-9.7350533741556292E-2</v>
      </c>
      <c r="L80" s="57">
        <f t="shared" si="74"/>
        <v>-8.9009931127412775E-2</v>
      </c>
      <c r="M80" s="57">
        <f t="shared" si="74"/>
        <v>-8.7507163727912465E-2</v>
      </c>
      <c r="N80" s="57">
        <f t="shared" si="74"/>
        <v>-9.2787018934469931E-2</v>
      </c>
      <c r="O80" s="57">
        <f t="shared" si="74"/>
        <v>-9.799661403058392E-2</v>
      </c>
      <c r="P80" s="57">
        <f t="shared" si="74"/>
        <v>-0.10572301120904243</v>
      </c>
      <c r="Q80" s="57">
        <f t="shared" si="74"/>
        <v>-0.10818070025604484</v>
      </c>
      <c r="R80" s="57">
        <f t="shared" si="74"/>
        <v>-0.10561792018006667</v>
      </c>
      <c r="S80" s="57">
        <f t="shared" si="74"/>
        <v>-7.7598780611129375E-2</v>
      </c>
      <c r="T80" s="57">
        <f t="shared" si="74"/>
        <v>-7.7463245970024047E-2</v>
      </c>
      <c r="U80" s="57">
        <f t="shared" si="74"/>
        <v>-7.4858260290865147E-2</v>
      </c>
      <c r="V80" s="57">
        <f t="shared" si="74"/>
        <v>-7.7260643448578595E-2</v>
      </c>
      <c r="W80" s="57">
        <f t="shared" si="74"/>
        <v>-3.1975651541170817E-2</v>
      </c>
      <c r="X80" s="57">
        <f t="shared" si="74"/>
        <v>-6.4511250926577557E-2</v>
      </c>
      <c r="Y80" s="57">
        <f t="shared" si="74"/>
        <v>-5.0591207124651746E-2</v>
      </c>
      <c r="Z80" s="57">
        <f t="shared" si="74"/>
        <v>-8.3919487032531173E-2</v>
      </c>
      <c r="AA80" s="57">
        <f t="shared" si="74"/>
        <v>-8.6333980097050636E-2</v>
      </c>
      <c r="AB80" s="57">
        <f t="shared" si="74"/>
        <v>-5.879068505802152E-2</v>
      </c>
      <c r="AC80" s="57">
        <f t="shared" si="74"/>
        <v>-9.8910953385839523E-2</v>
      </c>
      <c r="AD80" s="57">
        <f t="shared" si="74"/>
        <v>-0.10654351932953612</v>
      </c>
      <c r="AE80" s="57">
        <f t="shared" si="74"/>
        <v>-9.7923256965597713E-2</v>
      </c>
      <c r="AF80" s="57">
        <f t="shared" si="74"/>
        <v>-5.8428770141606148E-2</v>
      </c>
      <c r="AG80" s="57">
        <f t="shared" si="74"/>
        <v>-6.6083499450153613E-2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C8" sqref="C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937</v>
      </c>
      <c r="C7" t="str">
        <f>"DriversCGE!"&amp;ADDRESS(ROW(DriversCGE!A7),COLUMN(DriversCGE!A7),4)</f>
        <v>DriversCGE!A7</v>
      </c>
      <c r="D7">
        <v>1</v>
      </c>
      <c r="E7">
        <v>1</v>
      </c>
    </row>
    <row r="8" spans="1:6" x14ac:dyDescent="0.25">
      <c r="A8" t="s">
        <v>889</v>
      </c>
      <c r="B8" t="s">
        <v>906</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907</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topLeftCell="A21" workbookViewId="0">
      <selection activeCell="A46" sqref="A46:AN56"/>
    </sheetView>
  </sheetViews>
  <sheetFormatPr defaultRowHeight="15" x14ac:dyDescent="0.25"/>
  <sheetData>
    <row r="7" spans="1:40" x14ac:dyDescent="0.25">
      <c r="B7" s="96" t="s">
        <v>939</v>
      </c>
      <c r="C7" s="96" t="s">
        <v>940</v>
      </c>
      <c r="D7" s="96" t="s">
        <v>941</v>
      </c>
      <c r="E7" s="96" t="s">
        <v>942</v>
      </c>
      <c r="F7" s="96" t="s">
        <v>943</v>
      </c>
      <c r="G7" s="96" t="s">
        <v>944</v>
      </c>
      <c r="H7" s="96" t="s">
        <v>945</v>
      </c>
      <c r="I7" s="96" t="s">
        <v>946</v>
      </c>
      <c r="J7" s="96" t="s">
        <v>947</v>
      </c>
      <c r="K7" s="96" t="s">
        <v>948</v>
      </c>
      <c r="L7" s="96" t="s">
        <v>949</v>
      </c>
      <c r="M7" s="96" t="s">
        <v>950</v>
      </c>
      <c r="N7" s="96" t="s">
        <v>951</v>
      </c>
      <c r="O7" s="96" t="s">
        <v>952</v>
      </c>
      <c r="P7" s="96" t="s">
        <v>953</v>
      </c>
      <c r="Q7" s="96" t="s">
        <v>954</v>
      </c>
      <c r="R7" s="96" t="s">
        <v>955</v>
      </c>
      <c r="S7" s="96" t="s">
        <v>956</v>
      </c>
      <c r="T7" s="96" t="s">
        <v>957</v>
      </c>
      <c r="U7" s="96" t="s">
        <v>958</v>
      </c>
      <c r="V7" s="96" t="s">
        <v>959</v>
      </c>
      <c r="W7" s="96" t="s">
        <v>960</v>
      </c>
      <c r="X7" s="96" t="s">
        <v>961</v>
      </c>
      <c r="Y7" s="96" t="s">
        <v>962</v>
      </c>
      <c r="Z7" s="96" t="s">
        <v>963</v>
      </c>
      <c r="AA7" s="96" t="s">
        <v>964</v>
      </c>
      <c r="AB7" s="96" t="s">
        <v>965</v>
      </c>
      <c r="AC7" s="96" t="s">
        <v>966</v>
      </c>
      <c r="AD7" s="96" t="s">
        <v>967</v>
      </c>
      <c r="AE7" s="96" t="s">
        <v>968</v>
      </c>
      <c r="AF7" s="96" t="s">
        <v>969</v>
      </c>
      <c r="AG7" s="96" t="s">
        <v>970</v>
      </c>
      <c r="AH7" s="96" t="s">
        <v>971</v>
      </c>
      <c r="AI7" s="96" t="s">
        <v>972</v>
      </c>
      <c r="AJ7" s="96" t="s">
        <v>973</v>
      </c>
      <c r="AK7" s="96" t="s">
        <v>974</v>
      </c>
      <c r="AL7" s="96" t="s">
        <v>975</v>
      </c>
      <c r="AM7" s="96" t="s">
        <v>976</v>
      </c>
      <c r="AN7" s="96" t="s">
        <v>977</v>
      </c>
    </row>
    <row r="8" spans="1:40" x14ac:dyDescent="0.25">
      <c r="A8" s="96" t="s">
        <v>891</v>
      </c>
      <c r="B8">
        <v>1833.8485148656705</v>
      </c>
      <c r="C8">
        <v>1886.6121543778552</v>
      </c>
      <c r="D8">
        <v>1929.9088596734236</v>
      </c>
      <c r="E8">
        <v>1960.4923036365474</v>
      </c>
      <c r="F8">
        <v>1983.2547710242566</v>
      </c>
      <c r="G8">
        <v>2006.0789129735178</v>
      </c>
      <c r="H8">
        <v>2036.972183160904</v>
      </c>
      <c r="I8">
        <v>2074.2003059734261</v>
      </c>
      <c r="J8">
        <v>1914.545399528301</v>
      </c>
      <c r="K8">
        <v>1957.2610773816891</v>
      </c>
      <c r="L8">
        <v>2002.2872838168787</v>
      </c>
      <c r="M8">
        <v>2051.2769335000403</v>
      </c>
      <c r="N8">
        <v>2104.0245070320266</v>
      </c>
      <c r="O8">
        <v>2157.2000988773989</v>
      </c>
      <c r="P8">
        <v>2216.2386918503116</v>
      </c>
      <c r="Q8">
        <v>2277.0866520702075</v>
      </c>
      <c r="R8">
        <v>2342.1075393790215</v>
      </c>
      <c r="S8">
        <v>2408.995487304207</v>
      </c>
      <c r="T8">
        <v>2468.4881674022527</v>
      </c>
      <c r="U8">
        <v>2539.0431946322601</v>
      </c>
      <c r="V8">
        <v>2611.6181489313612</v>
      </c>
      <c r="W8">
        <v>2686.3644340512401</v>
      </c>
      <c r="X8">
        <v>2759.0891878804987</v>
      </c>
      <c r="Y8">
        <v>2835.9490382924259</v>
      </c>
      <c r="Z8">
        <v>2915.3222561629782</v>
      </c>
      <c r="AA8">
        <v>2997.7985510673598</v>
      </c>
      <c r="AB8">
        <v>3079.8807643862083</v>
      </c>
      <c r="AC8">
        <v>3164.7988750291743</v>
      </c>
      <c r="AD8">
        <v>3254.7047790794968</v>
      </c>
      <c r="AE8">
        <v>3348.9964072010525</v>
      </c>
      <c r="AF8">
        <v>3447.4307579315109</v>
      </c>
      <c r="AG8">
        <v>3549.9976521140461</v>
      </c>
      <c r="AH8">
        <v>3656.5174335620486</v>
      </c>
      <c r="AI8">
        <v>3767.7621351917451</v>
      </c>
      <c r="AJ8">
        <v>3873.7774921325872</v>
      </c>
      <c r="AK8">
        <v>3984.0902474336522</v>
      </c>
      <c r="AL8">
        <v>4099.5151623032189</v>
      </c>
      <c r="AM8">
        <v>4220.6813951424811</v>
      </c>
      <c r="AN8">
        <v>4350.0492909027143</v>
      </c>
    </row>
    <row r="9" spans="1:40" x14ac:dyDescent="0.25">
      <c r="A9" s="96" t="s">
        <v>938</v>
      </c>
      <c r="B9">
        <v>69.817113338466598</v>
      </c>
      <c r="C9">
        <v>72.819731017164969</v>
      </c>
      <c r="D9">
        <v>75.472008813799022</v>
      </c>
      <c r="E9">
        <v>74.274927600037842</v>
      </c>
      <c r="F9">
        <v>73.26059197587216</v>
      </c>
      <c r="G9">
        <v>75.493823257911487</v>
      </c>
      <c r="H9">
        <v>74.303648694490207</v>
      </c>
      <c r="I9">
        <v>73.1945218840509</v>
      </c>
      <c r="J9">
        <v>70.325700988606158</v>
      </c>
      <c r="K9">
        <v>72.079600677576877</v>
      </c>
      <c r="L9">
        <v>74.097267383773996</v>
      </c>
      <c r="M9">
        <v>75.83751945163533</v>
      </c>
      <c r="N9">
        <v>77.576110521025043</v>
      </c>
      <c r="O9">
        <v>79.396606124967263</v>
      </c>
      <c r="P9">
        <v>81.224836721269554</v>
      </c>
      <c r="Q9">
        <v>83.015421229038807</v>
      </c>
      <c r="R9">
        <v>84.71879762829046</v>
      </c>
      <c r="S9">
        <v>86.40947079839232</v>
      </c>
      <c r="T9">
        <v>87.917074260425011</v>
      </c>
      <c r="U9">
        <v>89.948274996445477</v>
      </c>
      <c r="V9">
        <v>91.858597961990753</v>
      </c>
      <c r="W9">
        <v>93.636661953392263</v>
      </c>
      <c r="X9">
        <v>95.295599787555759</v>
      </c>
      <c r="Y9">
        <v>97.196418455885137</v>
      </c>
      <c r="Z9">
        <v>99.048946074573934</v>
      </c>
      <c r="AA9">
        <v>100.96742638628118</v>
      </c>
      <c r="AB9">
        <v>102.82399638424677</v>
      </c>
      <c r="AC9">
        <v>104.72881393465261</v>
      </c>
      <c r="AD9">
        <v>106.73410403014014</v>
      </c>
      <c r="AE9">
        <v>108.83032335584873</v>
      </c>
      <c r="AF9">
        <v>110.98712564413881</v>
      </c>
      <c r="AG9">
        <v>113.13803634297587</v>
      </c>
      <c r="AH9">
        <v>115.35753088013288</v>
      </c>
      <c r="AI9">
        <v>117.7224288535422</v>
      </c>
      <c r="AJ9">
        <v>119.86545963689662</v>
      </c>
      <c r="AK9">
        <v>122.16956564028087</v>
      </c>
      <c r="AL9">
        <v>124.66155698786915</v>
      </c>
      <c r="AM9">
        <v>127.27859211459484</v>
      </c>
      <c r="AN9">
        <v>130.07284907210411</v>
      </c>
    </row>
    <row r="10" spans="1:40" x14ac:dyDescent="0.25">
      <c r="A10" s="96" t="s">
        <v>896</v>
      </c>
      <c r="B10">
        <v>205.448728044604</v>
      </c>
      <c r="C10">
        <v>211.2700110992823</v>
      </c>
      <c r="D10">
        <v>212.6655009618502</v>
      </c>
      <c r="E10">
        <v>219.65714422943788</v>
      </c>
      <c r="F10">
        <v>216.49078103790811</v>
      </c>
      <c r="G10">
        <v>222.77267087886864</v>
      </c>
      <c r="H10">
        <v>221.2538387586481</v>
      </c>
      <c r="I10">
        <v>218.49393691475751</v>
      </c>
      <c r="J10">
        <v>200.31349989514737</v>
      </c>
      <c r="K10">
        <v>203.22082571680417</v>
      </c>
      <c r="L10">
        <v>206.04503931752927</v>
      </c>
      <c r="M10">
        <v>209.17533429709937</v>
      </c>
      <c r="N10">
        <v>212.70008965049607</v>
      </c>
      <c r="O10">
        <v>216.19285695376888</v>
      </c>
      <c r="P10">
        <v>220.13897245284642</v>
      </c>
      <c r="Q10">
        <v>224.09500011180839</v>
      </c>
      <c r="R10">
        <v>228.49727535493759</v>
      </c>
      <c r="S10">
        <v>233.65217893638649</v>
      </c>
      <c r="T10">
        <v>238.16471989379443</v>
      </c>
      <c r="U10">
        <v>244.02805015212999</v>
      </c>
      <c r="V10">
        <v>250.54508009252402</v>
      </c>
      <c r="W10">
        <v>257.12210961450603</v>
      </c>
      <c r="X10">
        <v>263.79765227613524</v>
      </c>
      <c r="Y10">
        <v>272.00142752639778</v>
      </c>
      <c r="Z10">
        <v>279.41383286232161</v>
      </c>
      <c r="AA10">
        <v>286.93308960844996</v>
      </c>
      <c r="AB10">
        <v>294.21123044543191</v>
      </c>
      <c r="AC10">
        <v>301.65537999466676</v>
      </c>
      <c r="AD10">
        <v>309.46142024394663</v>
      </c>
      <c r="AE10">
        <v>317.22561591282499</v>
      </c>
      <c r="AF10">
        <v>325.12258386847782</v>
      </c>
      <c r="AG10">
        <v>333.19383166211566</v>
      </c>
      <c r="AH10">
        <v>341.49372872513675</v>
      </c>
      <c r="AI10">
        <v>350.13524625780695</v>
      </c>
      <c r="AJ10">
        <v>358.13243981411591</v>
      </c>
      <c r="AK10">
        <v>366.44623228675266</v>
      </c>
      <c r="AL10">
        <v>375.16121695849682</v>
      </c>
      <c r="AM10">
        <v>384.32207188338714</v>
      </c>
      <c r="AN10">
        <v>394.20982945516573</v>
      </c>
    </row>
    <row r="11" spans="1:40" x14ac:dyDescent="0.25">
      <c r="A11" s="96" t="s">
        <v>894</v>
      </c>
      <c r="B11">
        <v>93.09690942833015</v>
      </c>
      <c r="C11">
        <v>95.064855171375669</v>
      </c>
      <c r="D11">
        <v>96.400077661477354</v>
      </c>
      <c r="E11">
        <v>96.617861286112102</v>
      </c>
      <c r="F11">
        <v>97.654818305582012</v>
      </c>
      <c r="G11">
        <v>97.862455274201025</v>
      </c>
      <c r="H11">
        <v>98.609954424293107</v>
      </c>
      <c r="I11">
        <v>97.964584789862243</v>
      </c>
      <c r="J11">
        <v>92.646489203328827</v>
      </c>
      <c r="K11">
        <v>95.03041242813778</v>
      </c>
      <c r="L11">
        <v>97.485838278771098</v>
      </c>
      <c r="M11">
        <v>99.77593398947829</v>
      </c>
      <c r="N11">
        <v>102.1635426368112</v>
      </c>
      <c r="O11">
        <v>104.60035225495045</v>
      </c>
      <c r="P11">
        <v>107.07694947006603</v>
      </c>
      <c r="Q11">
        <v>109.49041679677798</v>
      </c>
      <c r="R11">
        <v>112.02696547098452</v>
      </c>
      <c r="S11">
        <v>114.5350089727569</v>
      </c>
      <c r="T11">
        <v>116.72534002734352</v>
      </c>
      <c r="U11">
        <v>119.41291133682695</v>
      </c>
      <c r="V11">
        <v>122.13561690535352</v>
      </c>
      <c r="W11">
        <v>124.73806971931842</v>
      </c>
      <c r="X11">
        <v>127.26382097220295</v>
      </c>
      <c r="Y11">
        <v>130.22505419824279</v>
      </c>
      <c r="Z11">
        <v>132.95638539516673</v>
      </c>
      <c r="AA11">
        <v>135.74521610666449</v>
      </c>
      <c r="AB11">
        <v>138.39843779341157</v>
      </c>
      <c r="AC11">
        <v>141.11496840750539</v>
      </c>
      <c r="AD11">
        <v>143.96077026055309</v>
      </c>
      <c r="AE11">
        <v>146.92167586011277</v>
      </c>
      <c r="AF11">
        <v>149.90266826654346</v>
      </c>
      <c r="AG11">
        <v>152.92006309932941</v>
      </c>
      <c r="AH11">
        <v>156.0911313412185</v>
      </c>
      <c r="AI11">
        <v>159.46543030187945</v>
      </c>
      <c r="AJ11">
        <v>162.50807836854915</v>
      </c>
      <c r="AK11">
        <v>165.69750350631548</v>
      </c>
      <c r="AL11">
        <v>169.0152244595489</v>
      </c>
      <c r="AM11">
        <v>172.44314538089333</v>
      </c>
      <c r="AN11">
        <v>176.11001666062612</v>
      </c>
    </row>
    <row r="12" spans="1:40" x14ac:dyDescent="0.25">
      <c r="A12" s="96" t="s">
        <v>899</v>
      </c>
      <c r="B12">
        <v>235.49802282756352</v>
      </c>
      <c r="C12">
        <v>242.13307836562956</v>
      </c>
      <c r="D12">
        <v>246.28265922314233</v>
      </c>
      <c r="E12">
        <v>249.43440425835786</v>
      </c>
      <c r="F12">
        <v>251.65581640876391</v>
      </c>
      <c r="G12">
        <v>252.75021516356861</v>
      </c>
      <c r="H12">
        <v>255.36564207593528</v>
      </c>
      <c r="I12">
        <v>255.83896455730644</v>
      </c>
      <c r="J12">
        <v>231.21220107940408</v>
      </c>
      <c r="K12">
        <v>237.27430963578766</v>
      </c>
      <c r="L12">
        <v>243.43820579760768</v>
      </c>
      <c r="M12">
        <v>250.0252729216615</v>
      </c>
      <c r="N12">
        <v>257.0393389716665</v>
      </c>
      <c r="O12">
        <v>264.01983750733473</v>
      </c>
      <c r="P12">
        <v>271.72429020362813</v>
      </c>
      <c r="Q12">
        <v>279.56215318997283</v>
      </c>
      <c r="R12">
        <v>287.85104341651504</v>
      </c>
      <c r="S12">
        <v>296.17218841670399</v>
      </c>
      <c r="T12">
        <v>303.16223965681729</v>
      </c>
      <c r="U12">
        <v>311.91377494075573</v>
      </c>
      <c r="V12">
        <v>320.90515779680265</v>
      </c>
      <c r="W12">
        <v>329.99635652965821</v>
      </c>
      <c r="X12">
        <v>338.83792660845495</v>
      </c>
      <c r="Y12">
        <v>348.33269322166962</v>
      </c>
      <c r="Z12">
        <v>357.99703019358316</v>
      </c>
      <c r="AA12">
        <v>368.00188053319943</v>
      </c>
      <c r="AB12">
        <v>377.85666663181792</v>
      </c>
      <c r="AC12">
        <v>388.05037117851231</v>
      </c>
      <c r="AD12">
        <v>398.85002792330147</v>
      </c>
      <c r="AE12">
        <v>410.15688477532797</v>
      </c>
      <c r="AF12">
        <v>421.90224250085339</v>
      </c>
      <c r="AG12">
        <v>434.10875218597869</v>
      </c>
      <c r="AH12">
        <v>446.80324447498771</v>
      </c>
      <c r="AI12">
        <v>460.1203754889417</v>
      </c>
      <c r="AJ12">
        <v>472.65691554047356</v>
      </c>
      <c r="AK12">
        <v>485.73312943754831</v>
      </c>
      <c r="AL12">
        <v>499.4515636810321</v>
      </c>
      <c r="AM12">
        <v>513.88566194585428</v>
      </c>
      <c r="AN12">
        <v>529.36224934657764</v>
      </c>
    </row>
    <row r="13" spans="1:40" x14ac:dyDescent="0.25">
      <c r="A13" s="96" t="s">
        <v>901</v>
      </c>
      <c r="B13">
        <v>17.781500762507015</v>
      </c>
      <c r="C13">
        <v>18.21809145789609</v>
      </c>
      <c r="D13">
        <v>18.567420658015568</v>
      </c>
      <c r="E13">
        <v>18.762769995550013</v>
      </c>
      <c r="F13">
        <v>19.037714230270431</v>
      </c>
      <c r="G13">
        <v>19.074701766994909</v>
      </c>
      <c r="H13">
        <v>19.42407343994682</v>
      </c>
      <c r="I13">
        <v>19.472300898786198</v>
      </c>
      <c r="J13">
        <v>17.978595103875868</v>
      </c>
      <c r="K13">
        <v>18.425580854596319</v>
      </c>
      <c r="L13">
        <v>18.875393382474392</v>
      </c>
      <c r="M13">
        <v>19.37593948814931</v>
      </c>
      <c r="N13">
        <v>19.904043035124161</v>
      </c>
      <c r="O13">
        <v>20.434676476954504</v>
      </c>
      <c r="P13">
        <v>21.051358228285224</v>
      </c>
      <c r="Q13">
        <v>21.647594038894049</v>
      </c>
      <c r="R13">
        <v>22.266043235160069</v>
      </c>
      <c r="S13">
        <v>22.909699710557216</v>
      </c>
      <c r="T13">
        <v>23.472167600372124</v>
      </c>
      <c r="U13">
        <v>24.141799581503221</v>
      </c>
      <c r="V13">
        <v>24.822594807412035</v>
      </c>
      <c r="W13">
        <v>25.49556340544002</v>
      </c>
      <c r="X13">
        <v>26.15349331496332</v>
      </c>
      <c r="Y13">
        <v>26.767784324168478</v>
      </c>
      <c r="Z13">
        <v>27.460886584388707</v>
      </c>
      <c r="AA13">
        <v>28.180547175783659</v>
      </c>
      <c r="AB13">
        <v>28.889625610088803</v>
      </c>
      <c r="AC13">
        <v>29.626578795924523</v>
      </c>
      <c r="AD13">
        <v>30.409324222456782</v>
      </c>
      <c r="AE13">
        <v>31.215558283358291</v>
      </c>
      <c r="AF13">
        <v>32.049998427479558</v>
      </c>
      <c r="AG13">
        <v>32.910738887097288</v>
      </c>
      <c r="AH13">
        <v>33.807840745570964</v>
      </c>
      <c r="AI13">
        <v>34.749774821046124</v>
      </c>
      <c r="AJ13">
        <v>35.625703852026675</v>
      </c>
      <c r="AK13">
        <v>36.542469856907495</v>
      </c>
      <c r="AL13">
        <v>37.50409193622648</v>
      </c>
      <c r="AM13">
        <v>38.516268854629871</v>
      </c>
      <c r="AN13">
        <v>39.601164848584354</v>
      </c>
    </row>
    <row r="14" spans="1:40" x14ac:dyDescent="0.25">
      <c r="A14" s="96" t="s">
        <v>892</v>
      </c>
      <c r="B14">
        <v>52.810230956688748</v>
      </c>
      <c r="C14">
        <v>54.282362311943913</v>
      </c>
      <c r="D14">
        <v>55.219691955007207</v>
      </c>
      <c r="E14">
        <v>55.71177904843772</v>
      </c>
      <c r="F14">
        <v>56.147972175388119</v>
      </c>
      <c r="G14">
        <v>56.388632981353197</v>
      </c>
      <c r="H14">
        <v>56.935742268541119</v>
      </c>
      <c r="I14">
        <v>56.915851520215952</v>
      </c>
      <c r="J14">
        <v>52.222577111314017</v>
      </c>
      <c r="K14">
        <v>53.485625534148674</v>
      </c>
      <c r="L14">
        <v>54.772963618611712</v>
      </c>
      <c r="M14">
        <v>56.124869079913438</v>
      </c>
      <c r="N14">
        <v>57.585957657715895</v>
      </c>
      <c r="O14">
        <v>59.079383283398805</v>
      </c>
      <c r="P14">
        <v>60.65927250258617</v>
      </c>
      <c r="Q14">
        <v>62.260045747357402</v>
      </c>
      <c r="R14">
        <v>63.990528518902622</v>
      </c>
      <c r="S14">
        <v>65.756685063171986</v>
      </c>
      <c r="T14">
        <v>67.302359421755469</v>
      </c>
      <c r="U14">
        <v>69.094850913797686</v>
      </c>
      <c r="V14">
        <v>70.970000633313632</v>
      </c>
      <c r="W14">
        <v>72.841272605878572</v>
      </c>
      <c r="X14">
        <v>74.680009801299036</v>
      </c>
      <c r="Y14">
        <v>76.689487549255745</v>
      </c>
      <c r="Z14">
        <v>78.645651568328219</v>
      </c>
      <c r="AA14">
        <v>80.680897902695563</v>
      </c>
      <c r="AB14">
        <v>82.683267359520102</v>
      </c>
      <c r="AC14">
        <v>84.755595279062305</v>
      </c>
      <c r="AD14">
        <v>86.95293734444499</v>
      </c>
      <c r="AE14">
        <v>89.222401499368857</v>
      </c>
      <c r="AF14">
        <v>91.58017263387822</v>
      </c>
      <c r="AG14">
        <v>94.032631642963366</v>
      </c>
      <c r="AH14">
        <v>96.593962146369691</v>
      </c>
      <c r="AI14">
        <v>99.287066617144006</v>
      </c>
      <c r="AJ14">
        <v>101.82505005183501</v>
      </c>
      <c r="AK14">
        <v>104.47034535027582</v>
      </c>
      <c r="AL14">
        <v>107.23725071589587</v>
      </c>
      <c r="AM14">
        <v>110.14119878132441</v>
      </c>
      <c r="AN14">
        <v>113.25676411935609</v>
      </c>
    </row>
    <row r="15" spans="1:40" x14ac:dyDescent="0.25">
      <c r="A15" s="96" t="s">
        <v>898</v>
      </c>
      <c r="B15">
        <v>14.113350558119752</v>
      </c>
      <c r="C15">
        <v>14.548721789119966</v>
      </c>
      <c r="D15">
        <v>14.815418697580203</v>
      </c>
      <c r="E15">
        <v>15.061372702819703</v>
      </c>
      <c r="F15">
        <v>15.235873493159337</v>
      </c>
      <c r="G15">
        <v>15.371374502079824</v>
      </c>
      <c r="H15">
        <v>15.552383515448332</v>
      </c>
      <c r="I15">
        <v>15.609153497571331</v>
      </c>
      <c r="J15">
        <v>14.275724652406321</v>
      </c>
      <c r="K15">
        <v>14.632592738141414</v>
      </c>
      <c r="L15">
        <v>14.998829546275548</v>
      </c>
      <c r="M15">
        <v>15.396795523093482</v>
      </c>
      <c r="N15">
        <v>15.823820610150811</v>
      </c>
      <c r="O15">
        <v>16.253232567458738</v>
      </c>
      <c r="P15">
        <v>16.7257349793129</v>
      </c>
      <c r="Q15">
        <v>17.201748391427138</v>
      </c>
      <c r="R15">
        <v>17.708895194433161</v>
      </c>
      <c r="S15">
        <v>18.240242131053403</v>
      </c>
      <c r="T15">
        <v>18.673472788437888</v>
      </c>
      <c r="U15">
        <v>19.209896031686849</v>
      </c>
      <c r="V15">
        <v>19.759109345897627</v>
      </c>
      <c r="W15">
        <v>20.315924153008183</v>
      </c>
      <c r="X15">
        <v>20.85546661362639</v>
      </c>
      <c r="Y15">
        <v>21.431818706447395</v>
      </c>
      <c r="Z15">
        <v>22.024541155299971</v>
      </c>
      <c r="AA15">
        <v>22.636627065976988</v>
      </c>
      <c r="AB15">
        <v>23.238211464117626</v>
      </c>
      <c r="AC15">
        <v>23.860936149160427</v>
      </c>
      <c r="AD15">
        <v>24.521037099566129</v>
      </c>
      <c r="AE15">
        <v>25.21661964013013</v>
      </c>
      <c r="AF15">
        <v>25.945207485839877</v>
      </c>
      <c r="AG15">
        <v>26.705694433212486</v>
      </c>
      <c r="AH15">
        <v>27.488632120441018</v>
      </c>
      <c r="AI15">
        <v>28.306253513157241</v>
      </c>
      <c r="AJ15">
        <v>29.07899575807043</v>
      </c>
      <c r="AK15">
        <v>29.886726463920347</v>
      </c>
      <c r="AL15">
        <v>30.734199731905431</v>
      </c>
      <c r="AM15">
        <v>31.62665662555618</v>
      </c>
      <c r="AN15">
        <v>32.582524336641313</v>
      </c>
    </row>
    <row r="16" spans="1:40" x14ac:dyDescent="0.25">
      <c r="A16" s="96" t="s">
        <v>895</v>
      </c>
      <c r="B16">
        <v>13.345629432701433</v>
      </c>
      <c r="C16">
        <v>13.899973861744526</v>
      </c>
      <c r="D16">
        <v>14.241400522629307</v>
      </c>
      <c r="E16">
        <v>14.660228740858253</v>
      </c>
      <c r="F16">
        <v>14.734307821369407</v>
      </c>
      <c r="G16">
        <v>14.820136538356026</v>
      </c>
      <c r="H16">
        <v>14.834474809054743</v>
      </c>
      <c r="I16">
        <v>14.739267553174583</v>
      </c>
      <c r="J16">
        <v>12.850963128301911</v>
      </c>
      <c r="K16">
        <v>13.194214531253461</v>
      </c>
      <c r="L16">
        <v>13.463306784285843</v>
      </c>
      <c r="M16">
        <v>13.76702952833095</v>
      </c>
      <c r="N16">
        <v>14.094770559289131</v>
      </c>
      <c r="O16">
        <v>14.441316908885499</v>
      </c>
      <c r="P16">
        <v>14.774137977640024</v>
      </c>
      <c r="Q16">
        <v>15.111490993070266</v>
      </c>
      <c r="R16">
        <v>15.48015276320328</v>
      </c>
      <c r="S16">
        <v>15.903436587208263</v>
      </c>
      <c r="T16">
        <v>16.2345529006253</v>
      </c>
      <c r="U16">
        <v>16.68332773177854</v>
      </c>
      <c r="V16">
        <v>17.177801343588126</v>
      </c>
      <c r="W16">
        <v>17.632404747738843</v>
      </c>
      <c r="X16">
        <v>18.108047442152905</v>
      </c>
      <c r="Y16">
        <v>18.687220599592028</v>
      </c>
      <c r="Z16">
        <v>19.123335619478652</v>
      </c>
      <c r="AA16">
        <v>19.574212861738804</v>
      </c>
      <c r="AB16">
        <v>20.016445254151499</v>
      </c>
      <c r="AC16">
        <v>20.474336821456458</v>
      </c>
      <c r="AD16">
        <v>20.962217277389243</v>
      </c>
      <c r="AE16">
        <v>21.465139347092094</v>
      </c>
      <c r="AF16">
        <v>21.98329495211933</v>
      </c>
      <c r="AG16">
        <v>22.520032154344616</v>
      </c>
      <c r="AH16">
        <v>23.078435912261451</v>
      </c>
      <c r="AI16">
        <v>23.667355045881628</v>
      </c>
      <c r="AJ16">
        <v>24.216532537303461</v>
      </c>
      <c r="AK16">
        <v>24.785962003570585</v>
      </c>
      <c r="AL16">
        <v>25.381861674959502</v>
      </c>
      <c r="AM16">
        <v>26.007023223198622</v>
      </c>
      <c r="AN16">
        <v>26.682114624908355</v>
      </c>
    </row>
    <row r="17" spans="1:40" x14ac:dyDescent="0.25">
      <c r="A17" s="96" t="s">
        <v>897</v>
      </c>
      <c r="B17">
        <v>10.112362730183554</v>
      </c>
      <c r="C17">
        <v>8.5007203734218884</v>
      </c>
      <c r="D17">
        <v>7.7653014266725382</v>
      </c>
      <c r="E17">
        <v>7.8585582183696561</v>
      </c>
      <c r="F17">
        <v>7.6166575811777113</v>
      </c>
      <c r="G17">
        <v>7.2676899905857173</v>
      </c>
      <c r="H17">
        <v>7.0928076077901956</v>
      </c>
      <c r="I17">
        <v>6.7895805384473107</v>
      </c>
      <c r="J17">
        <v>5.5395441341179819</v>
      </c>
      <c r="K17">
        <v>5.6650824418180408</v>
      </c>
      <c r="L17">
        <v>5.7151179539530679</v>
      </c>
      <c r="M17">
        <v>5.7834214959080672</v>
      </c>
      <c r="N17">
        <v>5.891744250290798</v>
      </c>
      <c r="O17">
        <v>6.0386177502028104</v>
      </c>
      <c r="P17">
        <v>6.1810468439326582</v>
      </c>
      <c r="Q17">
        <v>6.3307968903523228</v>
      </c>
      <c r="R17">
        <v>6.5005469605789363</v>
      </c>
      <c r="S17">
        <v>6.7469701193181173</v>
      </c>
      <c r="T17">
        <v>6.9645438930507204</v>
      </c>
      <c r="U17">
        <v>7.2642905837274876</v>
      </c>
      <c r="V17">
        <v>7.6165217660109006</v>
      </c>
      <c r="W17">
        <v>7.9708467351610119</v>
      </c>
      <c r="X17">
        <v>8.3506559498367015</v>
      </c>
      <c r="Y17">
        <v>8.8308793056775485</v>
      </c>
      <c r="Z17">
        <v>9.2631119812253129</v>
      </c>
      <c r="AA17">
        <v>9.7001657965888324</v>
      </c>
      <c r="AB17">
        <v>10.122199009055521</v>
      </c>
      <c r="AC17">
        <v>10.548860068139749</v>
      </c>
      <c r="AD17">
        <v>10.988663855455595</v>
      </c>
      <c r="AE17">
        <v>11.419316718040559</v>
      </c>
      <c r="AF17">
        <v>11.842864946898526</v>
      </c>
      <c r="AG17">
        <v>12.260957333092508</v>
      </c>
      <c r="AH17">
        <v>12.67630003107922</v>
      </c>
      <c r="AI17">
        <v>13.093477295435996</v>
      </c>
      <c r="AJ17">
        <v>13.462828088563523</v>
      </c>
      <c r="AK17">
        <v>13.83089229550253</v>
      </c>
      <c r="AL17">
        <v>14.201888568407229</v>
      </c>
      <c r="AM17">
        <v>14.577737580063628</v>
      </c>
      <c r="AN17">
        <v>14.97305467762345</v>
      </c>
    </row>
    <row r="18" spans="1:40" x14ac:dyDescent="0.25">
      <c r="A18" s="96" t="s">
        <v>978</v>
      </c>
      <c r="B18">
        <v>1.2396211872289537E-4</v>
      </c>
      <c r="C18">
        <v>1.3639597438124391E-4</v>
      </c>
      <c r="D18">
        <v>1.4782778941609218E-4</v>
      </c>
      <c r="E18">
        <v>1.433373755900728E-4</v>
      </c>
      <c r="F18">
        <v>1.4102836937202948E-4</v>
      </c>
      <c r="G18">
        <v>1.3573729608291313E-4</v>
      </c>
      <c r="H18">
        <v>1.4250803609018416E-4</v>
      </c>
      <c r="I18">
        <v>1.4349767581431678E-4</v>
      </c>
      <c r="J18">
        <v>1.1077458554618781E-4</v>
      </c>
      <c r="K18">
        <v>1.2272309954097676E-4</v>
      </c>
      <c r="L18">
        <v>1.265790961958254E-4</v>
      </c>
      <c r="M18">
        <v>1.3088259036532032E-4</v>
      </c>
      <c r="N18">
        <v>1.3647595294192876E-4</v>
      </c>
      <c r="O18">
        <v>1.4444262285271943E-4</v>
      </c>
      <c r="P18">
        <v>1.4909047543167897E-4</v>
      </c>
      <c r="Q18">
        <v>1.5384452910483781E-4</v>
      </c>
      <c r="R18">
        <v>1.5903968594170402E-4</v>
      </c>
      <c r="S18">
        <v>1.2376511719270039E-4</v>
      </c>
      <c r="T18">
        <v>1.2376511719270041E-4</v>
      </c>
      <c r="U18">
        <v>1.2376511719270044E-4</v>
      </c>
      <c r="V18">
        <v>1.2376511719270041E-4</v>
      </c>
      <c r="W18">
        <v>1.2376511719270041E-4</v>
      </c>
      <c r="X18">
        <v>1.2376511719270041E-4</v>
      </c>
      <c r="Y18">
        <v>1.2376511719270041E-4</v>
      </c>
      <c r="Z18">
        <v>1.2376511719270047E-4</v>
      </c>
      <c r="AA18">
        <v>1.2376511719270047E-4</v>
      </c>
      <c r="AB18">
        <v>1.2376511719270041E-4</v>
      </c>
      <c r="AC18">
        <v>1.2376511719270041E-4</v>
      </c>
      <c r="AD18">
        <v>1.2376511719270039E-4</v>
      </c>
      <c r="AE18">
        <v>1.2376511719270041E-4</v>
      </c>
      <c r="AF18">
        <v>1.2376511719270039E-4</v>
      </c>
      <c r="AG18">
        <v>1.2376511719270047E-4</v>
      </c>
      <c r="AH18">
        <v>1.2376511719270052E-4</v>
      </c>
      <c r="AI18">
        <v>1.2376511719270058E-4</v>
      </c>
      <c r="AJ18">
        <v>1.2376511719270058E-4</v>
      </c>
      <c r="AK18">
        <v>1.2376511719270052E-4</v>
      </c>
      <c r="AL18">
        <v>1.2376511719270052E-4</v>
      </c>
      <c r="AM18">
        <v>1.237651171927005E-4</v>
      </c>
      <c r="AN18">
        <v>1.2376511719270052E-4</v>
      </c>
    </row>
    <row r="19" spans="1:40" x14ac:dyDescent="0.25">
      <c r="A19" s="96" t="s">
        <v>893</v>
      </c>
      <c r="B19">
        <v>84.250557323845101</v>
      </c>
      <c r="C19">
        <v>82.451215835678212</v>
      </c>
      <c r="D19">
        <v>80.166243478069532</v>
      </c>
      <c r="E19">
        <v>77.626015719858643</v>
      </c>
      <c r="F19">
        <v>76.22541754695969</v>
      </c>
      <c r="G19">
        <v>74.388929903020184</v>
      </c>
      <c r="H19">
        <v>74.661627930767523</v>
      </c>
      <c r="I19">
        <v>74.775428105381266</v>
      </c>
      <c r="J19">
        <v>70.522195251866989</v>
      </c>
      <c r="K19">
        <v>73.094492492143644</v>
      </c>
      <c r="L19">
        <v>73.214968744367397</v>
      </c>
      <c r="M19">
        <v>74.270210908090405</v>
      </c>
      <c r="N19">
        <v>74.302275677412496</v>
      </c>
      <c r="O19">
        <v>72.946609309788073</v>
      </c>
      <c r="P19">
        <v>74.534785437994302</v>
      </c>
      <c r="Q19">
        <v>76.951376992110681</v>
      </c>
      <c r="R19">
        <v>77.843900415805521</v>
      </c>
      <c r="S19">
        <v>79.070428521803947</v>
      </c>
      <c r="T19">
        <v>77.488568884480685</v>
      </c>
      <c r="U19">
        <v>80.001746636610036</v>
      </c>
      <c r="V19">
        <v>81.615727730669292</v>
      </c>
      <c r="W19">
        <v>83.144940101381721</v>
      </c>
      <c r="X19">
        <v>84.082398572093226</v>
      </c>
      <c r="Y19">
        <v>84.304176107667672</v>
      </c>
      <c r="Z19">
        <v>86.706826920772002</v>
      </c>
      <c r="AA19">
        <v>88.824376735822355</v>
      </c>
      <c r="AB19">
        <v>90.953130838479012</v>
      </c>
      <c r="AC19">
        <v>93.067176333633881</v>
      </c>
      <c r="AD19">
        <v>95.21376631469569</v>
      </c>
      <c r="AE19">
        <v>96.850170559997039</v>
      </c>
      <c r="AF19">
        <v>98.234253996043691</v>
      </c>
      <c r="AG19">
        <v>99.652597349120313</v>
      </c>
      <c r="AH19">
        <v>101.07044472386205</v>
      </c>
      <c r="AI19">
        <v>102.5096778995579</v>
      </c>
      <c r="AJ19">
        <v>103.8756184684088</v>
      </c>
      <c r="AK19">
        <v>105.22907993312295</v>
      </c>
      <c r="AL19">
        <v>106.64135677829437</v>
      </c>
      <c r="AM19">
        <v>108.08092477062478</v>
      </c>
      <c r="AN19">
        <v>109.5489131273044</v>
      </c>
    </row>
    <row r="20" spans="1:40" x14ac:dyDescent="0.25">
      <c r="A20" s="96" t="s">
        <v>904</v>
      </c>
      <c r="B20">
        <v>21.151207305916397</v>
      </c>
      <c r="C20">
        <v>22.521282491755183</v>
      </c>
      <c r="D20">
        <v>24.217986565765905</v>
      </c>
      <c r="E20">
        <v>25.461135067347364</v>
      </c>
      <c r="F20">
        <v>26.297310750693875</v>
      </c>
      <c r="G20">
        <v>28.16300470040489</v>
      </c>
      <c r="H20">
        <v>30.348501189694851</v>
      </c>
      <c r="I20">
        <v>31.793574952699373</v>
      </c>
      <c r="J20">
        <v>30.484415949333048</v>
      </c>
      <c r="K20">
        <v>31.715305188613026</v>
      </c>
      <c r="L20">
        <v>33.102158131950326</v>
      </c>
      <c r="M20">
        <v>34.659094884560439</v>
      </c>
      <c r="N20">
        <v>36.39067919900473</v>
      </c>
      <c r="O20">
        <v>38.204349046553844</v>
      </c>
      <c r="P20">
        <v>40.242752534029108</v>
      </c>
      <c r="Q20">
        <v>42.352494691702802</v>
      </c>
      <c r="R20">
        <v>44.62959349611431</v>
      </c>
      <c r="S20">
        <v>47.059568403454492</v>
      </c>
      <c r="T20">
        <v>49.336141685836502</v>
      </c>
      <c r="U20">
        <v>52.129708803872987</v>
      </c>
      <c r="V20">
        <v>55.076493025987219</v>
      </c>
      <c r="W20">
        <v>58.127939356488781</v>
      </c>
      <c r="X20">
        <v>61.165718763166645</v>
      </c>
      <c r="Y20">
        <v>64.743710634723442</v>
      </c>
      <c r="Z20">
        <v>68.410556921662561</v>
      </c>
      <c r="AA20">
        <v>72.216463325601225</v>
      </c>
      <c r="AB20">
        <v>76.013255310377787</v>
      </c>
      <c r="AC20">
        <v>79.97978335920952</v>
      </c>
      <c r="AD20">
        <v>84.167229780771748</v>
      </c>
      <c r="AE20">
        <v>88.703651014964663</v>
      </c>
      <c r="AF20">
        <v>93.495987804506427</v>
      </c>
      <c r="AG20">
        <v>98.513167089164398</v>
      </c>
      <c r="AH20">
        <v>103.74106028177358</v>
      </c>
      <c r="AI20">
        <v>109.17954792194922</v>
      </c>
      <c r="AJ20">
        <v>114.28179559976975</v>
      </c>
      <c r="AK20">
        <v>119.64957820111283</v>
      </c>
      <c r="AL20">
        <v>125.31986083075584</v>
      </c>
      <c r="AM20">
        <v>131.28607556652435</v>
      </c>
      <c r="AN20">
        <v>137.69966432544891</v>
      </c>
    </row>
    <row r="21" spans="1:40" x14ac:dyDescent="0.25">
      <c r="A21" s="96" t="s">
        <v>903</v>
      </c>
      <c r="B21">
        <v>135.95535691221758</v>
      </c>
      <c r="C21">
        <v>139.80351127853945</v>
      </c>
      <c r="D21">
        <v>142.66409200833968</v>
      </c>
      <c r="E21">
        <v>144.13036048331253</v>
      </c>
      <c r="F21">
        <v>145.0014302833948</v>
      </c>
      <c r="G21">
        <v>146.55585903275639</v>
      </c>
      <c r="H21">
        <v>148.28569594981948</v>
      </c>
      <c r="I21">
        <v>149.06461652943278</v>
      </c>
      <c r="J21">
        <v>137.82766079356369</v>
      </c>
      <c r="K21">
        <v>140.70394471007126</v>
      </c>
      <c r="L21">
        <v>143.76714641829912</v>
      </c>
      <c r="M21">
        <v>147.12848647576391</v>
      </c>
      <c r="N21">
        <v>150.76049449915379</v>
      </c>
      <c r="O21">
        <v>154.33485001807401</v>
      </c>
      <c r="P21">
        <v>158.36097525088041</v>
      </c>
      <c r="Q21">
        <v>162.47821309092055</v>
      </c>
      <c r="R21">
        <v>166.85402227556517</v>
      </c>
      <c r="S21">
        <v>171.19273800324726</v>
      </c>
      <c r="T21">
        <v>174.84705057564088</v>
      </c>
      <c r="U21">
        <v>179.31069111024703</v>
      </c>
      <c r="V21">
        <v>183.8200659769339</v>
      </c>
      <c r="W21">
        <v>188.45915175381029</v>
      </c>
      <c r="X21">
        <v>192.83647380242422</v>
      </c>
      <c r="Y21">
        <v>197.4490556385359</v>
      </c>
      <c r="Z21">
        <v>202.3032772288403</v>
      </c>
      <c r="AA21">
        <v>207.34778110170382</v>
      </c>
      <c r="AB21">
        <v>212.31258981749002</v>
      </c>
      <c r="AC21">
        <v>217.46651232501361</v>
      </c>
      <c r="AD21">
        <v>222.94594056097739</v>
      </c>
      <c r="AE21">
        <v>228.74169932221261</v>
      </c>
      <c r="AF21">
        <v>234.76776055763202</v>
      </c>
      <c r="AG21">
        <v>241.02171215001968</v>
      </c>
      <c r="AH21">
        <v>247.53264718985847</v>
      </c>
      <c r="AI21">
        <v>254.37037860613714</v>
      </c>
      <c r="AJ21">
        <v>260.75466562266104</v>
      </c>
      <c r="AK21">
        <v>267.45156625352439</v>
      </c>
      <c r="AL21">
        <v>274.50343300227337</v>
      </c>
      <c r="AM21">
        <v>281.92696162795829</v>
      </c>
      <c r="AN21">
        <v>289.90858523747522</v>
      </c>
    </row>
    <row r="22" spans="1:40" x14ac:dyDescent="0.25">
      <c r="A22" s="96" t="s">
        <v>902</v>
      </c>
      <c r="B22">
        <v>11.263564724197627</v>
      </c>
      <c r="C22">
        <v>11.573114330999795</v>
      </c>
      <c r="D22">
        <v>11.904421804272397</v>
      </c>
      <c r="E22">
        <v>12.110094606966681</v>
      </c>
      <c r="F22">
        <v>12.166932788027333</v>
      </c>
      <c r="G22">
        <v>12.293711060955006</v>
      </c>
      <c r="H22">
        <v>12.562958323284702</v>
      </c>
      <c r="I22">
        <v>12.711588758003899</v>
      </c>
      <c r="J22">
        <v>11.921653112246329</v>
      </c>
      <c r="K22">
        <v>12.235304710288451</v>
      </c>
      <c r="L22">
        <v>12.501281403627599</v>
      </c>
      <c r="M22">
        <v>12.741742363348116</v>
      </c>
      <c r="N22">
        <v>12.98624838026327</v>
      </c>
      <c r="O22">
        <v>13.214479448270467</v>
      </c>
      <c r="P22">
        <v>13.465168709241487</v>
      </c>
      <c r="Q22">
        <v>13.703477984695741</v>
      </c>
      <c r="R22">
        <v>13.943442716705752</v>
      </c>
      <c r="S22">
        <v>14.18613399699187</v>
      </c>
      <c r="T22">
        <v>14.466589529547347</v>
      </c>
      <c r="U22">
        <v>14.845840463025313</v>
      </c>
      <c r="V22">
        <v>15.167896365378041</v>
      </c>
      <c r="W22">
        <v>15.482175648100521</v>
      </c>
      <c r="X22">
        <v>15.753527531290876</v>
      </c>
      <c r="Y22">
        <v>16.029022897704866</v>
      </c>
      <c r="Z22">
        <v>16.344022280745968</v>
      </c>
      <c r="AA22">
        <v>16.653030576959534</v>
      </c>
      <c r="AB22">
        <v>16.95834435079685</v>
      </c>
      <c r="AC22">
        <v>17.270783697210387</v>
      </c>
      <c r="AD22">
        <v>17.605624985872634</v>
      </c>
      <c r="AE22">
        <v>17.958545368952624</v>
      </c>
      <c r="AF22">
        <v>18.326368122704476</v>
      </c>
      <c r="AG22">
        <v>18.695411513294513</v>
      </c>
      <c r="AH22">
        <v>19.063846336311084</v>
      </c>
      <c r="AI22">
        <v>19.436090482310849</v>
      </c>
      <c r="AJ22">
        <v>19.764024399763979</v>
      </c>
      <c r="AK22">
        <v>20.084817159876348</v>
      </c>
      <c r="AL22">
        <v>20.430774533226025</v>
      </c>
      <c r="AM22">
        <v>20.793147678228024</v>
      </c>
      <c r="AN22">
        <v>21.18512097954352</v>
      </c>
    </row>
    <row r="23" spans="1:40" x14ac:dyDescent="0.25">
      <c r="A23" s="96" t="s">
        <v>905</v>
      </c>
      <c r="B23">
        <v>1.1351531206547518</v>
      </c>
      <c r="C23">
        <v>1.1581435930988344</v>
      </c>
      <c r="D23">
        <v>1.1466897745006903</v>
      </c>
      <c r="E23">
        <v>1.1404041486992398</v>
      </c>
      <c r="F23">
        <v>1.158082223645845</v>
      </c>
      <c r="G23">
        <v>1.1690400702239674</v>
      </c>
      <c r="H23">
        <v>1.1399086849076014</v>
      </c>
      <c r="I23">
        <v>1.1221637155461712</v>
      </c>
      <c r="J23">
        <v>1.0096297710191362</v>
      </c>
      <c r="K23">
        <v>1.0106492879161646</v>
      </c>
      <c r="L23">
        <v>1.0302529717942739</v>
      </c>
      <c r="M23">
        <v>1.0620864750479064</v>
      </c>
      <c r="N23">
        <v>1.0998118752864574</v>
      </c>
      <c r="O23">
        <v>1.1401523216394778</v>
      </c>
      <c r="P23">
        <v>1.1865134987803243</v>
      </c>
      <c r="Q23">
        <v>1.2382503590157974</v>
      </c>
      <c r="R23">
        <v>1.2967453569894312</v>
      </c>
      <c r="S23">
        <v>1.3581112576656127</v>
      </c>
      <c r="T23">
        <v>1.393039840277065</v>
      </c>
      <c r="U23">
        <v>1.4236346020613615</v>
      </c>
      <c r="V23">
        <v>1.4718356260352397</v>
      </c>
      <c r="W23">
        <v>1.526684010572724</v>
      </c>
      <c r="X23">
        <v>1.5859732062358185</v>
      </c>
      <c r="Y23">
        <v>1.6511561750372967</v>
      </c>
      <c r="Z23">
        <v>1.7137906368871529</v>
      </c>
      <c r="AA23">
        <v>1.7838412023456807</v>
      </c>
      <c r="AB23">
        <v>1.852760928004608</v>
      </c>
      <c r="AC23">
        <v>1.9252952057275514</v>
      </c>
      <c r="AD23">
        <v>2.0011863599229782</v>
      </c>
      <c r="AE23">
        <v>2.0799279842080454</v>
      </c>
      <c r="AF23">
        <v>2.161300898584174</v>
      </c>
      <c r="AG23">
        <v>2.2491417997344558</v>
      </c>
      <c r="AH23">
        <v>2.3449152122731407</v>
      </c>
      <c r="AI23">
        <v>2.4496740414846618</v>
      </c>
      <c r="AJ23">
        <v>2.553957149593189</v>
      </c>
      <c r="AK23">
        <v>2.6701459219060015</v>
      </c>
      <c r="AL23">
        <v>2.7900071780000926</v>
      </c>
      <c r="AM23">
        <v>2.9167674131821033</v>
      </c>
      <c r="AN23">
        <v>3.0523121519180978</v>
      </c>
    </row>
    <row r="24" spans="1:40" x14ac:dyDescent="0.25">
      <c r="A24" s="96" t="s">
        <v>900</v>
      </c>
      <c r="B24">
        <v>27.516308224731535</v>
      </c>
      <c r="C24">
        <v>26.933321910754717</v>
      </c>
      <c r="D24">
        <v>26.357240851505608</v>
      </c>
      <c r="E24">
        <v>25.784669574259389</v>
      </c>
      <c r="F24">
        <v>25.784669574259372</v>
      </c>
      <c r="G24">
        <v>25.792154377886234</v>
      </c>
      <c r="H24">
        <v>25.78096221762112</v>
      </c>
      <c r="I24">
        <v>25.777254860982886</v>
      </c>
      <c r="J24">
        <v>25.780962217621408</v>
      </c>
      <c r="K24">
        <v>25.780962217621408</v>
      </c>
      <c r="L24">
        <v>25.780962217621404</v>
      </c>
      <c r="M24">
        <v>25.780962217621397</v>
      </c>
      <c r="N24">
        <v>25.780962217621397</v>
      </c>
      <c r="O24">
        <v>25.221712610799649</v>
      </c>
      <c r="P24">
        <v>25.221712610799649</v>
      </c>
      <c r="Q24">
        <v>25.198560689428401</v>
      </c>
      <c r="R24">
        <v>25.198154966054339</v>
      </c>
      <c r="S24">
        <v>25.22443266858593</v>
      </c>
      <c r="T24">
        <v>25.198154966054339</v>
      </c>
      <c r="U24">
        <v>24.729363674487423</v>
      </c>
      <c r="V24">
        <v>24.107340422025779</v>
      </c>
      <c r="W24">
        <v>24.068889189911349</v>
      </c>
      <c r="X24">
        <v>23.566180013629189</v>
      </c>
      <c r="Y24">
        <v>22.355593289542004</v>
      </c>
      <c r="Z24">
        <v>22.403008355083625</v>
      </c>
      <c r="AA24">
        <v>22.450423420625238</v>
      </c>
      <c r="AB24">
        <v>22.497838486166845</v>
      </c>
      <c r="AC24">
        <v>22.545253551708463</v>
      </c>
      <c r="AD24">
        <v>22.592668617250066</v>
      </c>
      <c r="AE24">
        <v>22.390297614205075</v>
      </c>
      <c r="AF24">
        <v>22.187926611160076</v>
      </c>
      <c r="AG24">
        <v>21.985555608115085</v>
      </c>
      <c r="AH24">
        <v>21.783184605070087</v>
      </c>
      <c r="AI24">
        <v>21.580813602025103</v>
      </c>
      <c r="AJ24">
        <v>21.378442598980104</v>
      </c>
      <c r="AK24">
        <v>21.176071595935095</v>
      </c>
      <c r="AL24">
        <v>20.973700592890108</v>
      </c>
      <c r="AM24">
        <v>20.771329589845102</v>
      </c>
      <c r="AN24">
        <v>20.568958586800107</v>
      </c>
    </row>
    <row r="25" spans="1:40" x14ac:dyDescent="0.25">
      <c r="A25" s="96" t="s">
        <v>890</v>
      </c>
      <c r="B25">
        <v>66.42036548153871</v>
      </c>
      <c r="C25">
        <v>67.405879473318592</v>
      </c>
      <c r="D25">
        <v>64.422201326406551</v>
      </c>
      <c r="E25">
        <v>61.447467786677329</v>
      </c>
      <c r="F25">
        <v>61.142610702865952</v>
      </c>
      <c r="G25">
        <v>61.268075561889901</v>
      </c>
      <c r="H25">
        <v>60.912459713234377</v>
      </c>
      <c r="I25">
        <v>60.468556482084786</v>
      </c>
      <c r="J25">
        <v>58.515171706745178</v>
      </c>
      <c r="K25">
        <v>58.254298294534607</v>
      </c>
      <c r="L25">
        <v>58.043794250560346</v>
      </c>
      <c r="M25">
        <v>58.268510979649157</v>
      </c>
      <c r="N25">
        <v>58.634403368923351</v>
      </c>
      <c r="O25">
        <v>59.586142400355428</v>
      </c>
      <c r="P25">
        <v>59.40613908356876</v>
      </c>
      <c r="Q25">
        <v>59.339774819221503</v>
      </c>
      <c r="R25">
        <v>59.635924277118903</v>
      </c>
      <c r="S25">
        <v>59.8003165606208</v>
      </c>
      <c r="T25">
        <v>60.405002253054697</v>
      </c>
      <c r="U25">
        <v>59.924771535685913</v>
      </c>
      <c r="V25">
        <v>59.693945281900724</v>
      </c>
      <c r="W25">
        <v>59.46503786708054</v>
      </c>
      <c r="X25">
        <v>59.155273715860652</v>
      </c>
      <c r="Y25">
        <v>58.166723000493484</v>
      </c>
      <c r="Z25">
        <v>57.190274817346371</v>
      </c>
      <c r="AA25">
        <v>56.213826634199208</v>
      </c>
      <c r="AB25">
        <v>55.237378451052074</v>
      </c>
      <c r="AC25">
        <v>54.260930267904918</v>
      </c>
      <c r="AD25">
        <v>53.284482084757748</v>
      </c>
      <c r="AE25">
        <v>52.724292816706132</v>
      </c>
      <c r="AF25">
        <v>52.164103548654488</v>
      </c>
      <c r="AG25">
        <v>51.603914280602893</v>
      </c>
      <c r="AH25">
        <v>51.043725012551292</v>
      </c>
      <c r="AI25">
        <v>50.483535744499683</v>
      </c>
      <c r="AJ25">
        <v>49.923346476448074</v>
      </c>
      <c r="AK25">
        <v>49.363157208396451</v>
      </c>
      <c r="AL25">
        <v>48.802967940344814</v>
      </c>
      <c r="AM25">
        <v>48.242778672293184</v>
      </c>
      <c r="AN25">
        <v>47.682589404241561</v>
      </c>
    </row>
    <row r="26" spans="1:40" x14ac:dyDescent="0.25">
      <c r="A26" s="96"/>
    </row>
    <row r="27" spans="1:40" x14ac:dyDescent="0.25">
      <c r="A27" s="96"/>
    </row>
    <row r="34" spans="1:39" x14ac:dyDescent="0.25">
      <c r="A34" s="96" t="s">
        <v>939</v>
      </c>
      <c r="B34" s="96" t="s">
        <v>940</v>
      </c>
      <c r="C34" s="96" t="s">
        <v>941</v>
      </c>
      <c r="D34" s="96" t="s">
        <v>942</v>
      </c>
      <c r="E34" s="96" t="s">
        <v>943</v>
      </c>
      <c r="F34" s="96" t="s">
        <v>944</v>
      </c>
      <c r="G34" s="96" t="s">
        <v>945</v>
      </c>
      <c r="H34" s="96" t="s">
        <v>946</v>
      </c>
      <c r="I34" s="96" t="s">
        <v>947</v>
      </c>
      <c r="J34" s="96" t="s">
        <v>948</v>
      </c>
      <c r="K34" s="96" t="s">
        <v>949</v>
      </c>
      <c r="L34" s="96" t="s">
        <v>950</v>
      </c>
      <c r="M34" s="96" t="s">
        <v>951</v>
      </c>
      <c r="N34" s="96" t="s">
        <v>952</v>
      </c>
      <c r="O34" s="96" t="s">
        <v>953</v>
      </c>
      <c r="P34" s="96" t="s">
        <v>954</v>
      </c>
      <c r="Q34" s="96" t="s">
        <v>955</v>
      </c>
      <c r="R34" s="96" t="s">
        <v>956</v>
      </c>
      <c r="S34" s="96" t="s">
        <v>957</v>
      </c>
      <c r="T34" s="96" t="s">
        <v>958</v>
      </c>
      <c r="U34" s="96" t="s">
        <v>959</v>
      </c>
      <c r="V34" s="96" t="s">
        <v>960</v>
      </c>
      <c r="W34" s="96" t="s">
        <v>961</v>
      </c>
      <c r="X34" s="96" t="s">
        <v>962</v>
      </c>
      <c r="Y34" s="96" t="s">
        <v>963</v>
      </c>
      <c r="Z34" s="96" t="s">
        <v>964</v>
      </c>
      <c r="AA34" s="96" t="s">
        <v>965</v>
      </c>
      <c r="AB34" s="96" t="s">
        <v>966</v>
      </c>
      <c r="AC34" s="96" t="s">
        <v>967</v>
      </c>
      <c r="AD34" s="96" t="s">
        <v>968</v>
      </c>
      <c r="AE34" s="96" t="s">
        <v>969</v>
      </c>
      <c r="AF34" s="96" t="s">
        <v>970</v>
      </c>
      <c r="AG34" s="96" t="s">
        <v>971</v>
      </c>
      <c r="AH34" s="96" t="s">
        <v>972</v>
      </c>
      <c r="AI34" s="96" t="s">
        <v>973</v>
      </c>
      <c r="AJ34" s="96" t="s">
        <v>974</v>
      </c>
      <c r="AK34" s="96" t="s">
        <v>975</v>
      </c>
      <c r="AL34" s="96" t="s">
        <v>976</v>
      </c>
      <c r="AM34" s="96" t="s">
        <v>977</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60097.87398848695</v>
      </c>
      <c r="K35">
        <v>60841.58228680936</v>
      </c>
      <c r="L35">
        <v>61537.824355929828</v>
      </c>
      <c r="M35">
        <v>62221.509701386371</v>
      </c>
      <c r="N35">
        <v>62892.038582526089</v>
      </c>
      <c r="O35">
        <v>63548.817559440096</v>
      </c>
      <c r="P35">
        <v>64191.260356766121</v>
      </c>
      <c r="Q35">
        <v>64818.78872542824</v>
      </c>
      <c r="R35">
        <v>65435.442210930109</v>
      </c>
      <c r="S35">
        <v>66040.790860694062</v>
      </c>
      <c r="T35">
        <v>66634.409418703101</v>
      </c>
      <c r="U35">
        <v>67215.877817791683</v>
      </c>
      <c r="V35">
        <v>67784.781669940756</v>
      </c>
      <c r="W35">
        <v>68342.055626742411</v>
      </c>
      <c r="X35">
        <v>68887.330858600355</v>
      </c>
      <c r="Y35">
        <v>69420.244147098419</v>
      </c>
      <c r="Z35">
        <v>69940.43828496871</v>
      </c>
      <c r="AA35">
        <v>70447.562472153164</v>
      </c>
      <c r="AB35">
        <v>70942.722252264575</v>
      </c>
      <c r="AC35">
        <v>71425.610993241411</v>
      </c>
      <c r="AD35">
        <v>71895.928013305995</v>
      </c>
      <c r="AE35">
        <v>72353.378891150234</v>
      </c>
      <c r="AF35">
        <v>72797.675771420298</v>
      </c>
      <c r="AG35">
        <v>73228.597899236789</v>
      </c>
      <c r="AH35">
        <v>73645.872502840066</v>
      </c>
      <c r="AI35">
        <v>74049.234192071817</v>
      </c>
      <c r="AJ35">
        <v>74438.425238522788</v>
      </c>
      <c r="AK35">
        <v>74813.195848926669</v>
      </c>
      <c r="AL35">
        <v>75173.102421925723</v>
      </c>
      <c r="AM35">
        <v>75517.908954390194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982.08677524553275</v>
      </c>
      <c r="E7" s="94">
        <f>'Emissions summary'!AC5</f>
        <v>981.72380529471377</v>
      </c>
      <c r="F7" s="94">
        <f>'Emissions summary'!AD5</f>
        <v>972.68479046976347</v>
      </c>
      <c r="G7" s="94">
        <f>'Emissions summary'!AE5</f>
        <v>958.4199890527857</v>
      </c>
      <c r="H7" s="94">
        <f>'Emissions summary'!AF5</f>
        <v>939.22589771299874</v>
      </c>
      <c r="I7" s="94">
        <f>'Emissions summary'!AG5</f>
        <v>924.75787199497211</v>
      </c>
      <c r="J7" s="94">
        <f>'Emissions summary'!AH5</f>
        <v>911.29679137427604</v>
      </c>
      <c r="K7" s="94">
        <f>'Emissions summary'!AI5</f>
        <v>897.62074331840006</v>
      </c>
      <c r="L7" s="94">
        <f>'Emissions summary'!AJ5</f>
        <v>798.92888771334128</v>
      </c>
      <c r="M7" s="94">
        <f>'Emissions summary'!AK5</f>
        <v>804.45116649603244</v>
      </c>
      <c r="N7" s="94">
        <f>'Emissions summary'!AL5</f>
        <v>809.96430240097243</v>
      </c>
      <c r="O7" s="94">
        <f>'Emissions summary'!AM5</f>
        <v>817.15801658452187</v>
      </c>
      <c r="P7" s="94">
        <f>'Emissions summary'!AN5</f>
        <v>825.38433535146373</v>
      </c>
      <c r="Q7" s="94">
        <f>'Emissions summary'!AO5</f>
        <v>833.09912032129046</v>
      </c>
      <c r="R7" s="94">
        <f>'Emissions summary'!AP5</f>
        <v>843.40657878620198</v>
      </c>
      <c r="S7" s="94">
        <f>'Emissions summary'!AQ5</f>
        <v>854.14075520638607</v>
      </c>
      <c r="T7" s="94">
        <f>'Emissions summary'!AR5</f>
        <v>865.72484886157542</v>
      </c>
      <c r="U7" s="94">
        <f>'Emissions summary'!AS5</f>
        <v>877.71863925719333</v>
      </c>
      <c r="V7" s="94">
        <f>'Emissions summary'!AT5</f>
        <v>885.72876948402632</v>
      </c>
      <c r="W7" s="94">
        <f>'Emissions summary'!AU5</f>
        <v>892.91048041120996</v>
      </c>
      <c r="X7" s="94">
        <f>'Emissions summary'!AV5</f>
        <v>899.9725254484274</v>
      </c>
      <c r="Y7" s="94">
        <f>'Emissions summary'!AW5</f>
        <v>906.98426905725285</v>
      </c>
      <c r="Z7" s="94">
        <f>'Emissions summary'!AX5</f>
        <v>912.35526221367184</v>
      </c>
      <c r="AA7" s="94">
        <f>'Emissions summary'!AY5</f>
        <v>918.44771676965377</v>
      </c>
      <c r="AB7" s="94">
        <f>'Emissions summary'!AZ5</f>
        <v>925.00879709239314</v>
      </c>
      <c r="AC7" s="94">
        <f>'Emissions summary'!BA5</f>
        <v>931.66061666021665</v>
      </c>
      <c r="AD7" s="94">
        <f>'Emissions summary'!BB5</f>
        <v>937.28544777119532</v>
      </c>
      <c r="AE7" s="94">
        <f>'Emissions summary'!BC5</f>
        <v>942.98762568493748</v>
      </c>
      <c r="AF7" s="94">
        <f>'Emissions summary'!BD5</f>
        <v>949.3613029972779</v>
      </c>
      <c r="AG7" s="94">
        <f>'Emissions summary'!BE5</f>
        <v>959.47602147006091</v>
      </c>
      <c r="AH7" s="94">
        <f>'Emissions summary'!BF5</f>
        <v>969.91299871802551</v>
      </c>
      <c r="AI7" s="94">
        <f>'Emissions summary'!BG5</f>
        <v>980.67804411860209</v>
      </c>
      <c r="AJ7" s="94">
        <f>'Emissions summary'!BH5</f>
        <v>991.74401276183619</v>
      </c>
      <c r="AK7" s="94">
        <f>'Emissions summary'!BI5</f>
        <v>1003.3080902214733</v>
      </c>
      <c r="AL7" s="94">
        <f>'Emissions summary'!BJ5</f>
        <v>1012.5228026853101</v>
      </c>
      <c r="AM7" s="94">
        <f>'Emissions summary'!BK5</f>
        <v>1022.1228280822363</v>
      </c>
      <c r="AN7" s="94">
        <f>'Emissions summary'!BL5</f>
        <v>1032.2718505781293</v>
      </c>
      <c r="AO7" s="94">
        <f>'Emissions summary'!BM5</f>
        <v>1043.0244117948355</v>
      </c>
      <c r="AP7" s="94">
        <f>'Emissions summary'!BN5</f>
        <v>1054.9463751615067</v>
      </c>
    </row>
    <row r="8" spans="1:42" x14ac:dyDescent="0.25">
      <c r="A8" t="str">
        <f>'Emissions summary'!C6</f>
        <v>3A1c Sheep</v>
      </c>
      <c r="B8" t="str">
        <f t="shared" ref="B8:B36" si="1">"A"&amp;LEFT(A8,4)</f>
        <v>A3A1c</v>
      </c>
      <c r="C8" t="str">
        <f>'Emissions summary'!D6</f>
        <v>CH4</v>
      </c>
      <c r="D8" s="94">
        <f>'Emissions summary'!AB6</f>
        <v>146.95318551461611</v>
      </c>
      <c r="E8" s="94">
        <f>'Emissions summary'!AC6</f>
        <v>147.03581588893979</v>
      </c>
      <c r="F8" s="94">
        <f>'Emissions summary'!AD6</f>
        <v>147.21599963786934</v>
      </c>
      <c r="G8" s="94">
        <f>'Emissions summary'!AE6</f>
        <v>147.49025845285428</v>
      </c>
      <c r="H8" s="94">
        <f>'Emissions summary'!AF6</f>
        <v>147.85362740770415</v>
      </c>
      <c r="I8" s="94">
        <f>'Emissions summary'!AG6</f>
        <v>148.31163242892464</v>
      </c>
      <c r="J8" s="94">
        <f>'Emissions summary'!AH6</f>
        <v>148.82138630006827</v>
      </c>
      <c r="K8" s="94">
        <f>'Emissions summary'!AI6</f>
        <v>149.38245698041524</v>
      </c>
      <c r="L8" s="94">
        <f>'Emissions summary'!AJ6</f>
        <v>149.90072140746457</v>
      </c>
      <c r="M8" s="94">
        <f>'Emissions summary'!AK6</f>
        <v>150.28945868214998</v>
      </c>
      <c r="N8" s="94">
        <f>'Emissions summary'!AL6</f>
        <v>150.62646960484298</v>
      </c>
      <c r="O8" s="94">
        <f>'Emissions summary'!AM6</f>
        <v>150.9096644488915</v>
      </c>
      <c r="P8" s="94">
        <f>'Emissions summary'!AN6</f>
        <v>151.19401873668443</v>
      </c>
      <c r="Q8" s="94">
        <f>'Emissions summary'!AO6</f>
        <v>151.47550265496304</v>
      </c>
      <c r="R8" s="94">
        <f>'Emissions summary'!AP6</f>
        <v>151.75557357925749</v>
      </c>
      <c r="S8" s="94">
        <f>'Emissions summary'!AQ6</f>
        <v>152.02985704677997</v>
      </c>
      <c r="T8" s="94">
        <f>'Emissions summary'!AR6</f>
        <v>152.29707666340894</v>
      </c>
      <c r="U8" s="94">
        <f>'Emissions summary'!AS6</f>
        <v>152.56230855962357</v>
      </c>
      <c r="V8" s="94">
        <f>'Emissions summary'!AT6</f>
        <v>152.81879315726954</v>
      </c>
      <c r="W8" s="94">
        <f>'Emissions summary'!AU6</f>
        <v>153.07574260148274</v>
      </c>
      <c r="X8" s="94">
        <f>'Emissions summary'!AV6</f>
        <v>153.32636702024283</v>
      </c>
      <c r="Y8" s="94">
        <f>'Emissions summary'!AW6</f>
        <v>153.56960198970617</v>
      </c>
      <c r="Z8" s="94">
        <f>'Emissions summary'!AX6</f>
        <v>153.80435130775206</v>
      </c>
      <c r="AA8" s="94">
        <f>'Emissions summary'!AY6</f>
        <v>154.03266998476275</v>
      </c>
      <c r="AB8" s="94">
        <f>'Emissions summary'!AZ6</f>
        <v>154.25335529849033</v>
      </c>
      <c r="AC8" s="94">
        <f>'Emissions summary'!BA6</f>
        <v>154.46506459058995</v>
      </c>
      <c r="AD8" s="94">
        <f>'Emissions summary'!BB6</f>
        <v>154.6654214506581</v>
      </c>
      <c r="AE8" s="94">
        <f>'Emissions summary'!BC6</f>
        <v>154.8573640758826</v>
      </c>
      <c r="AF8" s="94">
        <f>'Emissions summary'!BD6</f>
        <v>155.04109106841096</v>
      </c>
      <c r="AG8" s="94">
        <f>'Emissions summary'!BE6</f>
        <v>155.21544260346997</v>
      </c>
      <c r="AH8" s="94">
        <f>'Emissions summary'!BF6</f>
        <v>155.37965577126133</v>
      </c>
      <c r="AI8" s="94">
        <f>'Emissions summary'!BG6</f>
        <v>155.53318120832114</v>
      </c>
      <c r="AJ8" s="94">
        <f>'Emissions summary'!BH6</f>
        <v>155.67554339317869</v>
      </c>
      <c r="AK8" s="94">
        <f>'Emissions summary'!BI6</f>
        <v>155.80656892306317</v>
      </c>
      <c r="AL8" s="94">
        <f>'Emissions summary'!BJ6</f>
        <v>155.92118951086209</v>
      </c>
      <c r="AM8" s="94">
        <f>'Emissions summary'!BK6</f>
        <v>156.02328510446048</v>
      </c>
      <c r="AN8" s="94">
        <f>'Emissions summary'!BL6</f>
        <v>156.11274037731039</v>
      </c>
      <c r="AO8" s="94">
        <f>'Emissions summary'!BM6</f>
        <v>156.18900874420208</v>
      </c>
      <c r="AP8" s="94">
        <f>'Emissions summary'!BN6</f>
        <v>156.25276060037748</v>
      </c>
    </row>
    <row r="9" spans="1:42" x14ac:dyDescent="0.25">
      <c r="A9" t="str">
        <f>'Emissions summary'!C7</f>
        <v>3A1d Goats</v>
      </c>
      <c r="B9" t="str">
        <f t="shared" si="1"/>
        <v>A3A1d</v>
      </c>
      <c r="C9" t="str">
        <f>'Emissions summary'!D7</f>
        <v>CH4</v>
      </c>
      <c r="D9" s="94">
        <f>'Emissions summary'!AB7</f>
        <v>37.501890193914079</v>
      </c>
      <c r="E9" s="94">
        <f>'Emissions summary'!AC7</f>
        <v>37.600673020112019</v>
      </c>
      <c r="F9" s="94">
        <f>'Emissions summary'!AD7</f>
        <v>37.731219866095543</v>
      </c>
      <c r="G9" s="94">
        <f>'Emissions summary'!AE7</f>
        <v>37.892720416656459</v>
      </c>
      <c r="H9" s="94">
        <f>'Emissions summary'!AF7</f>
        <v>38.083651062041618</v>
      </c>
      <c r="I9" s="94">
        <f>'Emissions summary'!AG7</f>
        <v>38.306590524857846</v>
      </c>
      <c r="J9" s="94">
        <f>'Emissions summary'!AH7</f>
        <v>38.544751123929785</v>
      </c>
      <c r="K9" s="94">
        <f>'Emissions summary'!AI7</f>
        <v>38.798308369223264</v>
      </c>
      <c r="L9" s="94">
        <f>'Emissions summary'!AJ7</f>
        <v>39.030312725047096</v>
      </c>
      <c r="M9" s="94">
        <f>'Emissions summary'!AK7</f>
        <v>39.207072159803104</v>
      </c>
      <c r="N9" s="94">
        <f>'Emissions summary'!AL7</f>
        <v>39.359936881317338</v>
      </c>
      <c r="O9" s="94">
        <f>'Emissions summary'!AM7</f>
        <v>39.488525204949511</v>
      </c>
      <c r="P9" s="94">
        <f>'Emissions summary'!AN7</f>
        <v>39.614772159309574</v>
      </c>
      <c r="Q9" s="94">
        <f>'Emissions summary'!AO7</f>
        <v>39.737317111580921</v>
      </c>
      <c r="R9" s="94">
        <f>'Emissions summary'!AP7</f>
        <v>39.856929003403124</v>
      </c>
      <c r="S9" s="94">
        <f>'Emissions summary'!AQ7</f>
        <v>39.972081936938565</v>
      </c>
      <c r="T9" s="94">
        <f>'Emissions summary'!AR7</f>
        <v>40.082449273873621</v>
      </c>
      <c r="U9" s="94">
        <f>'Emissions summary'!AS7</f>
        <v>40.190152694446674</v>
      </c>
      <c r="V9" s="94">
        <f>'Emissions summary'!AT7</f>
        <v>40.292708689687387</v>
      </c>
      <c r="W9" s="94">
        <f>'Emissions summary'!AU7</f>
        <v>40.393803289512519</v>
      </c>
      <c r="X9" s="94">
        <f>'Emissions summary'!AV7</f>
        <v>40.49092328913558</v>
      </c>
      <c r="Y9" s="94">
        <f>'Emissions summary'!AW7</f>
        <v>40.58376655165155</v>
      </c>
      <c r="Z9" s="94">
        <f>'Emissions summary'!AX7</f>
        <v>40.672013315050087</v>
      </c>
      <c r="AA9" s="94">
        <f>'Emissions summary'!AY7</f>
        <v>40.756545011826745</v>
      </c>
      <c r="AB9" s="94">
        <f>'Emissions summary'!AZ7</f>
        <v>40.83698591160362</v>
      </c>
      <c r="AC9" s="94">
        <f>'Emissions summary'!BA7</f>
        <v>40.912904213520733</v>
      </c>
      <c r="AD9" s="94">
        <f>'Emissions summary'!BB7</f>
        <v>40.983472935836147</v>
      </c>
      <c r="AE9" s="94">
        <f>'Emissions summary'!BC7</f>
        <v>41.049884938532827</v>
      </c>
      <c r="AF9" s="94">
        <f>'Emissions summary'!BD7</f>
        <v>41.112281642961669</v>
      </c>
      <c r="AG9" s="94">
        <f>'Emissions summary'!BE7</f>
        <v>41.170285652910266</v>
      </c>
      <c r="AH9" s="94">
        <f>'Emissions summary'!BF7</f>
        <v>41.223668772868542</v>
      </c>
      <c r="AI9" s="94">
        <f>'Emissions summary'!BG7</f>
        <v>41.272281790108195</v>
      </c>
      <c r="AJ9" s="94">
        <f>'Emissions summary'!BH7</f>
        <v>41.316001427815287</v>
      </c>
      <c r="AK9" s="94">
        <f>'Emissions summary'!BI7</f>
        <v>41.354816139236874</v>
      </c>
      <c r="AL9" s="94">
        <f>'Emissions summary'!BJ7</f>
        <v>41.386875242507827</v>
      </c>
      <c r="AM9" s="94">
        <f>'Emissions summary'!BK7</f>
        <v>41.413690168615645</v>
      </c>
      <c r="AN9" s="94">
        <f>'Emissions summary'!BL7</f>
        <v>41.435266000805207</v>
      </c>
      <c r="AO9" s="94">
        <f>'Emissions summary'!BM7</f>
        <v>41.451444805215104</v>
      </c>
      <c r="AP9" s="94">
        <f>'Emissions summary'!BN7</f>
        <v>41.462521586026853</v>
      </c>
    </row>
    <row r="10" spans="1:42" x14ac:dyDescent="0.25">
      <c r="A10" t="str">
        <f>'Emissions summary'!C8</f>
        <v>3A1f Horses</v>
      </c>
      <c r="B10" t="str">
        <f t="shared" si="1"/>
        <v>A3A1f</v>
      </c>
      <c r="C10" t="str">
        <f>'Emissions summary'!D8</f>
        <v>CH4</v>
      </c>
      <c r="D10" s="94">
        <f>'Emissions summary'!AB8</f>
        <v>5.5630113158079864</v>
      </c>
      <c r="E10" s="94">
        <f>'Emissions summary'!AC8</f>
        <v>5.605229308132099</v>
      </c>
      <c r="F10" s="94">
        <f>'Emissions summary'!AD8</f>
        <v>5.6152501473373331</v>
      </c>
      <c r="G10" s="94">
        <f>'Emissions summary'!AE8</f>
        <v>5.6039684497220037</v>
      </c>
      <c r="H10" s="94">
        <f>'Emissions summary'!AF8</f>
        <v>5.571822703322459</v>
      </c>
      <c r="I10" s="94">
        <f>'Emissions summary'!AG8</f>
        <v>5.5531201686119083</v>
      </c>
      <c r="J10" s="94">
        <f>'Emissions summary'!AH8</f>
        <v>5.5364663717448375</v>
      </c>
      <c r="K10" s="94">
        <f>'Emissions summary'!AI8</f>
        <v>5.5174565833792837</v>
      </c>
      <c r="L10" s="94">
        <f>'Emissions summary'!AJ8</f>
        <v>5.1777897433917754</v>
      </c>
      <c r="M10" s="94">
        <f>'Emissions summary'!AK8</f>
        <v>5.2074282403305938</v>
      </c>
      <c r="N10" s="94">
        <f>'Emissions summary'!AL8</f>
        <v>5.2394254273343384</v>
      </c>
      <c r="O10" s="94">
        <f>'Emissions summary'!AM8</f>
        <v>5.280383697898861</v>
      </c>
      <c r="P10" s="94">
        <f>'Emissions summary'!AN8</f>
        <v>5.3261016170446345</v>
      </c>
      <c r="Q10" s="94">
        <f>'Emissions summary'!AO8</f>
        <v>5.3707476363017337</v>
      </c>
      <c r="R10" s="94">
        <f>'Emissions summary'!AP8</f>
        <v>5.4264720048208943</v>
      </c>
      <c r="S10" s="94">
        <f>'Emissions summary'!AQ8</f>
        <v>5.4850448356754367</v>
      </c>
      <c r="T10" s="94">
        <f>'Emissions summary'!AR8</f>
        <v>5.5482537836735659</v>
      </c>
      <c r="U10" s="94">
        <f>'Emissions summary'!AS8</f>
        <v>5.6142352669682465</v>
      </c>
      <c r="V10" s="94">
        <f>'Emissions summary'!AT8</f>
        <v>5.6654357987718882</v>
      </c>
      <c r="W10" s="94">
        <f>'Emissions summary'!AU8</f>
        <v>5.7369086627463801</v>
      </c>
      <c r="X10" s="94">
        <f>'Emissions summary'!AV8</f>
        <v>5.8102993306283812</v>
      </c>
      <c r="Y10" s="94">
        <f>'Emissions summary'!AW8</f>
        <v>5.8860111117350868</v>
      </c>
      <c r="Z10" s="94">
        <f>'Emissions summary'!AX8</f>
        <v>5.9573113146329169</v>
      </c>
      <c r="AA10" s="94">
        <f>'Emissions summary'!AY8</f>
        <v>6.0342453344129492</v>
      </c>
      <c r="AB10" s="94">
        <f>'Emissions summary'!AZ8</f>
        <v>6.115986934114094</v>
      </c>
      <c r="AC10" s="94">
        <f>'Emissions summary'!BA8</f>
        <v>6.2010956062781419</v>
      </c>
      <c r="AD10" s="94">
        <f>'Emissions summary'!BB8</f>
        <v>6.2846708995741798</v>
      </c>
      <c r="AE10" s="94">
        <f>'Emissions summary'!BC8</f>
        <v>6.3716603618845689</v>
      </c>
      <c r="AF10" s="94">
        <f>'Emissions summary'!BD8</f>
        <v>6.4650408781832249</v>
      </c>
      <c r="AG10" s="94">
        <f>'Emissions summary'!BE8</f>
        <v>6.5633102258716871</v>
      </c>
      <c r="AH10" s="94">
        <f>'Emissions summary'!BF8</f>
        <v>6.6661274521972755</v>
      </c>
      <c r="AI10" s="94">
        <f>'Emissions summary'!BG8</f>
        <v>6.7737228218837968</v>
      </c>
      <c r="AJ10" s="94">
        <f>'Emissions summary'!BH8</f>
        <v>6.8861709524575163</v>
      </c>
      <c r="AK10" s="94">
        <f>'Emissions summary'!BI8</f>
        <v>7.0046830957260857</v>
      </c>
      <c r="AL10" s="94">
        <f>'Emissions summary'!BJ8</f>
        <v>7.1149919960392118</v>
      </c>
      <c r="AM10" s="94">
        <f>'Emissions summary'!BK8</f>
        <v>7.2309141742692891</v>
      </c>
      <c r="AN10" s="94">
        <f>'Emissions summary'!BL8</f>
        <v>7.3535681459631475</v>
      </c>
      <c r="AO10" s="94">
        <f>'Emissions summary'!BM8</f>
        <v>7.4835718646296092</v>
      </c>
      <c r="AP10" s="94">
        <f>'Emissions summary'!BN8</f>
        <v>7.6243383379066287</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2.1051028565444798</v>
      </c>
      <c r="E12" s="94">
        <f>'Emissions summary'!AC10</f>
        <v>2.1052021290032603</v>
      </c>
      <c r="F12" s="94">
        <f>'Emissions summary'!AD10</f>
        <v>2.0845093784458473</v>
      </c>
      <c r="G12" s="94">
        <f>'Emissions summary'!AE10</f>
        <v>2.051331716092383</v>
      </c>
      <c r="H12" s="94">
        <f>'Emissions summary'!AF10</f>
        <v>2.0061916836449289</v>
      </c>
      <c r="I12" s="94">
        <f>'Emissions summary'!AG10</f>
        <v>1.9731133460692201</v>
      </c>
      <c r="J12" s="94">
        <f>'Emissions summary'!AH10</f>
        <v>1.9430453649608763</v>
      </c>
      <c r="K12" s="94">
        <f>'Emissions summary'!AI10</f>
        <v>1.9128471620083851</v>
      </c>
      <c r="L12" s="94">
        <f>'Emissions summary'!AJ10</f>
        <v>1.6661264313668378</v>
      </c>
      <c r="M12" s="94">
        <f>'Emissions summary'!AK10</f>
        <v>1.668423313500677</v>
      </c>
      <c r="N12" s="94">
        <f>'Emissions summary'!AL10</f>
        <v>1.671378645763973</v>
      </c>
      <c r="O12" s="94">
        <f>'Emissions summary'!AM10</f>
        <v>1.6792247154967406</v>
      </c>
      <c r="P12" s="94">
        <f>'Emissions summary'!AN10</f>
        <v>1.6899074522808504</v>
      </c>
      <c r="Q12" s="94">
        <f>'Emissions summary'!AO10</f>
        <v>1.6995230530077625</v>
      </c>
      <c r="R12" s="94">
        <f>'Emissions summary'!AP10</f>
        <v>1.715802517476158</v>
      </c>
      <c r="S12" s="94">
        <f>'Emissions summary'!AQ10</f>
        <v>1.7332881731648426</v>
      </c>
      <c r="T12" s="94">
        <f>'Emissions summary'!AR10</f>
        <v>1.7530037877334113</v>
      </c>
      <c r="U12" s="94">
        <f>'Emissions summary'!AS10</f>
        <v>1.7737922468034055</v>
      </c>
      <c r="V12" s="94">
        <f>'Emissions summary'!AT10</f>
        <v>1.7848582995803981</v>
      </c>
      <c r="W12" s="94">
        <f>'Emissions summary'!AU10</f>
        <v>1.807637647566164</v>
      </c>
      <c r="X12" s="94">
        <f>'Emissions summary'!AV10</f>
        <v>1.8307429791694649</v>
      </c>
      <c r="Y12" s="94">
        <f>'Emissions summary'!AW10</f>
        <v>1.8543536882161094</v>
      </c>
      <c r="Z12" s="94">
        <f>'Emissions summary'!AX10</f>
        <v>1.8745094889523912</v>
      </c>
      <c r="AA12" s="94">
        <f>'Emissions summary'!AY10</f>
        <v>1.8970778956982968</v>
      </c>
      <c r="AB12" s="94">
        <f>'Emissions summary'!AZ10</f>
        <v>1.9214593507358155</v>
      </c>
      <c r="AC12" s="94">
        <f>'Emissions summary'!BA10</f>
        <v>1.946730767865325</v>
      </c>
      <c r="AD12" s="94">
        <f>'Emissions summary'!BB10</f>
        <v>1.9700794208794368</v>
      </c>
      <c r="AE12" s="94">
        <f>'Emissions summary'!BC10</f>
        <v>1.9942854847055782</v>
      </c>
      <c r="AF12" s="94">
        <f>'Emissions summary'!BD10</f>
        <v>2.0208895864478769</v>
      </c>
      <c r="AG12" s="94">
        <f>'Emissions summary'!BE10</f>
        <v>2.0489467254616329</v>
      </c>
      <c r="AH12" s="94">
        <f>'Emissions summary'!BF10</f>
        <v>2.0781686998017905</v>
      </c>
      <c r="AI12" s="94">
        <f>'Emissions summary'!BG10</f>
        <v>2.1085764324810938</v>
      </c>
      <c r="AJ12" s="94">
        <f>'Emissions summary'!BH10</f>
        <v>2.1401063890846301</v>
      </c>
      <c r="AK12" s="94">
        <f>'Emissions summary'!BI10</f>
        <v>2.1732732646021229</v>
      </c>
      <c r="AL12" s="94">
        <f>'Emissions summary'!BJ10</f>
        <v>2.2007453423955727</v>
      </c>
      <c r="AM12" s="94">
        <f>'Emissions summary'!BK10</f>
        <v>2.2295611664673878</v>
      </c>
      <c r="AN12" s="94">
        <f>'Emissions summary'!BL10</f>
        <v>2.2601526090465605</v>
      </c>
      <c r="AO12" s="94">
        <f>'Emissions summary'!BM10</f>
        <v>2.2926737192907343</v>
      </c>
      <c r="AP12" s="94">
        <f>'Emissions summary'!BN10</f>
        <v>2.3286060548072025</v>
      </c>
    </row>
    <row r="13" spans="1:42" x14ac:dyDescent="0.25">
      <c r="A13" t="str">
        <f>'Emissions summary'!C12</f>
        <v>3A2a Cattle</v>
      </c>
      <c r="B13" t="str">
        <f t="shared" si="1"/>
        <v>A3A2a</v>
      </c>
      <c r="C13" t="str">
        <f>'Emissions summary'!D12</f>
        <v>CH4</v>
      </c>
      <c r="D13" s="94">
        <f>'Emissions summary'!AB12</f>
        <v>10.527018089074835</v>
      </c>
      <c r="E13" s="94">
        <f>'Emissions summary'!AC12</f>
        <v>10.616840946157419</v>
      </c>
      <c r="F13" s="94">
        <f>'Emissions summary'!AD12</f>
        <v>10.672870436029495</v>
      </c>
      <c r="G13" s="94">
        <f>'Emissions summary'!AE12</f>
        <v>10.708310582839419</v>
      </c>
      <c r="H13" s="94">
        <f>'Emissions summary'!AF12</f>
        <v>10.722703795121234</v>
      </c>
      <c r="I13" s="94">
        <f>'Emissions summary'!AG12</f>
        <v>10.761667974652916</v>
      </c>
      <c r="J13" s="94">
        <f>'Emissions summary'!AH12</f>
        <v>10.806632692460195</v>
      </c>
      <c r="K13" s="94">
        <f>'Emissions summary'!AI12</f>
        <v>10.851701544865813</v>
      </c>
      <c r="L13" s="94">
        <f>'Emissions summary'!AJ12</f>
        <v>10.449399492880485</v>
      </c>
      <c r="M13" s="94">
        <f>'Emissions summary'!AK12</f>
        <v>10.540575192677988</v>
      </c>
      <c r="N13" s="94">
        <f>'Emissions summary'!AL12</f>
        <v>10.63081196548308</v>
      </c>
      <c r="O13" s="94">
        <f>'Emissions summary'!AM12</f>
        <v>10.729271527649759</v>
      </c>
      <c r="P13" s="94">
        <f>'Emissions summary'!AN12</f>
        <v>10.834842200529113</v>
      </c>
      <c r="Q13" s="94">
        <f>'Emissions summary'!AO12</f>
        <v>10.938991323261508</v>
      </c>
      <c r="R13" s="94">
        <f>'Emissions summary'!AP12</f>
        <v>11.059285624516187</v>
      </c>
      <c r="S13" s="94">
        <f>'Emissions summary'!AQ12</f>
        <v>11.183732604515953</v>
      </c>
      <c r="T13" s="94">
        <f>'Emissions summary'!AR12</f>
        <v>11.314877640213339</v>
      </c>
      <c r="U13" s="94">
        <f>'Emissions summary'!AS12</f>
        <v>11.450547514030047</v>
      </c>
      <c r="V13" s="94">
        <f>'Emissions summary'!AT12</f>
        <v>11.564418485149504</v>
      </c>
      <c r="W13" s="94">
        <f>'Emissions summary'!AU12</f>
        <v>11.709394126334709</v>
      </c>
      <c r="X13" s="94">
        <f>'Emissions summary'!AV12</f>
        <v>11.857463320594889</v>
      </c>
      <c r="Y13" s="94">
        <f>'Emissions summary'!AW12</f>
        <v>12.009150719583301</v>
      </c>
      <c r="Z13" s="94">
        <f>'Emissions summary'!AX12</f>
        <v>12.154296869703808</v>
      </c>
      <c r="AA13" s="94">
        <f>'Emissions summary'!AY12</f>
        <v>12.308091101146236</v>
      </c>
      <c r="AB13" s="94">
        <f>'Emissions summary'!AZ12</f>
        <v>12.469261744421196</v>
      </c>
      <c r="AC13" s="94">
        <f>'Emissions summary'!BA12</f>
        <v>12.635557992107127</v>
      </c>
      <c r="AD13" s="94">
        <f>'Emissions summary'!BB12</f>
        <v>12.799307535631213</v>
      </c>
      <c r="AE13" s="94">
        <f>'Emissions summary'!BC12</f>
        <v>12.968301348653322</v>
      </c>
      <c r="AF13" s="94">
        <f>'Emissions summary'!BD12</f>
        <v>13.147156326397857</v>
      </c>
      <c r="AG13" s="94">
        <f>'Emissions summary'!BE12</f>
        <v>13.332969492355064</v>
      </c>
      <c r="AH13" s="94">
        <f>'Emissions summary'!BF12</f>
        <v>13.52566414352756</v>
      </c>
      <c r="AI13" s="94">
        <f>'Emissions summary'!BG12</f>
        <v>13.725558016108188</v>
      </c>
      <c r="AJ13" s="94">
        <f>'Emissions summary'!BH12</f>
        <v>13.932729783455876</v>
      </c>
      <c r="AK13" s="94">
        <f>'Emissions summary'!BI12</f>
        <v>14.149055639801089</v>
      </c>
      <c r="AL13" s="94">
        <f>'Emissions summary'!BJ12</f>
        <v>14.351676507284214</v>
      </c>
      <c r="AM13" s="94">
        <f>'Emissions summary'!BK12</f>
        <v>14.562501401907184</v>
      </c>
      <c r="AN13" s="94">
        <f>'Emissions summary'!BL12</f>
        <v>14.783270315573215</v>
      </c>
      <c r="AO13" s="94">
        <f>'Emissions summary'!BM12</f>
        <v>15.014890574900159</v>
      </c>
      <c r="AP13" s="94">
        <f>'Emissions summary'!BN12</f>
        <v>15.262816351658037</v>
      </c>
    </row>
    <row r="14" spans="1:42" x14ac:dyDescent="0.25">
      <c r="A14" t="str">
        <f>'Emissions summary'!C13</f>
        <v>3A2c Sheep</v>
      </c>
      <c r="B14" t="str">
        <f t="shared" si="1"/>
        <v>A3A2c</v>
      </c>
      <c r="C14" t="str">
        <f>'Emissions summary'!D13</f>
        <v>CH4</v>
      </c>
      <c r="D14" s="94">
        <f>'Emissions summary'!AB13</f>
        <v>4.01705200952523E-2</v>
      </c>
      <c r="E14" s="94">
        <f>'Emissions summary'!AC13</f>
        <v>4.0193107595486638E-2</v>
      </c>
      <c r="F14" s="94">
        <f>'Emissions summary'!AD13</f>
        <v>4.0242361886108954E-2</v>
      </c>
      <c r="G14" s="94">
        <f>'Emissions summary'!AE13</f>
        <v>4.0317332150959437E-2</v>
      </c>
      <c r="H14" s="94">
        <f>'Emissions summary'!AF13</f>
        <v>4.0416661198177238E-2</v>
      </c>
      <c r="I14" s="94">
        <f>'Emissions summary'!AG13</f>
        <v>4.0541859572368548E-2</v>
      </c>
      <c r="J14" s="94">
        <f>'Emissions summary'!AH13</f>
        <v>4.0681203799938018E-2</v>
      </c>
      <c r="K14" s="94">
        <f>'Emissions summary'!AI13</f>
        <v>4.0834575780006425E-2</v>
      </c>
      <c r="L14" s="94">
        <f>'Emissions summary'!AJ13</f>
        <v>4.0976246418234052E-2</v>
      </c>
      <c r="M14" s="94">
        <f>'Emissions summary'!AK13</f>
        <v>4.1082510045319369E-2</v>
      </c>
      <c r="N14" s="94">
        <f>'Emissions summary'!AL13</f>
        <v>4.1174633968968595E-2</v>
      </c>
      <c r="O14" s="94">
        <f>'Emissions summary'!AM13</f>
        <v>4.1252046950074686E-2</v>
      </c>
      <c r="P14" s="94">
        <f>'Emissions summary'!AN13</f>
        <v>4.1329776871967525E-2</v>
      </c>
      <c r="Q14" s="94">
        <f>'Emissions summary'!AO13</f>
        <v>4.1406722161422153E-2</v>
      </c>
      <c r="R14" s="94">
        <f>'Emissions summary'!AP13</f>
        <v>4.1483281200636365E-2</v>
      </c>
      <c r="S14" s="94">
        <f>'Emissions summary'!AQ13</f>
        <v>4.1558258204403398E-2</v>
      </c>
      <c r="T14" s="94">
        <f>'Emissions summary'!AR13</f>
        <v>4.163130426286106E-2</v>
      </c>
      <c r="U14" s="94">
        <f>'Emissions summary'!AS13</f>
        <v>4.1703806966218469E-2</v>
      </c>
      <c r="V14" s="94">
        <f>'Emissions summary'!AT13</f>
        <v>4.1773918543914303E-2</v>
      </c>
      <c r="W14" s="94">
        <f>'Emissions summary'!AU13</f>
        <v>4.184415719016131E-2</v>
      </c>
      <c r="X14" s="94">
        <f>'Emissions summary'!AV13</f>
        <v>4.1912666853391171E-2</v>
      </c>
      <c r="Y14" s="94">
        <f>'Emissions summary'!AW13</f>
        <v>4.1979156567067535E-2</v>
      </c>
      <c r="Z14" s="94">
        <f>'Emissions summary'!AX13</f>
        <v>4.2043326677874492E-2</v>
      </c>
      <c r="AA14" s="94">
        <f>'Emissions summary'!AY13</f>
        <v>4.210573893502198E-2</v>
      </c>
      <c r="AB14" s="94">
        <f>'Emissions summary'!AZ13</f>
        <v>4.2166064567288997E-2</v>
      </c>
      <c r="AC14" s="94">
        <f>'Emissions summary'!BA13</f>
        <v>4.2223936551097012E-2</v>
      </c>
      <c r="AD14" s="94">
        <f>'Emissions summary'!BB13</f>
        <v>4.227870528064448E-2</v>
      </c>
      <c r="AE14" s="94">
        <f>'Emissions summary'!BC13</f>
        <v>4.2331173929464283E-2</v>
      </c>
      <c r="AF14" s="94">
        <f>'Emissions summary'!BD13</f>
        <v>4.2381396786624913E-2</v>
      </c>
      <c r="AG14" s="94">
        <f>'Emissions summary'!BE13</f>
        <v>4.2429056807183153E-2</v>
      </c>
      <c r="AH14" s="94">
        <f>'Emissions summary'!BF13</f>
        <v>4.2473945445245451E-2</v>
      </c>
      <c r="AI14" s="94">
        <f>'Emissions summary'!BG13</f>
        <v>4.2515912529068417E-2</v>
      </c>
      <c r="AJ14" s="94">
        <f>'Emissions summary'!BH13</f>
        <v>4.2554828072053061E-2</v>
      </c>
      <c r="AK14" s="94">
        <f>'Emissions summary'!BI13</f>
        <v>4.2590644673529125E-2</v>
      </c>
      <c r="AL14" s="94">
        <f>'Emissions summary'!BJ13</f>
        <v>4.2621976887318044E-2</v>
      </c>
      <c r="AM14" s="94">
        <f>'Emissions summary'!BK13</f>
        <v>4.2649885320060886E-2</v>
      </c>
      <c r="AN14" s="94">
        <f>'Emissions summary'!BL13</f>
        <v>4.2674338446565478E-2</v>
      </c>
      <c r="AO14" s="94">
        <f>'Emissions summary'!BM13</f>
        <v>4.2695186854540629E-2</v>
      </c>
      <c r="AP14" s="94">
        <f>'Emissions summary'!BN13</f>
        <v>4.2712613800480144E-2</v>
      </c>
    </row>
    <row r="15" spans="1:42" x14ac:dyDescent="0.25">
      <c r="A15" t="str">
        <f>'Emissions summary'!C14</f>
        <v>3A2d Goats</v>
      </c>
      <c r="B15" t="str">
        <f t="shared" si="1"/>
        <v>A3A2d</v>
      </c>
      <c r="C15" t="str">
        <f>'Emissions summary'!D14</f>
        <v>CH4</v>
      </c>
      <c r="D15" s="94">
        <f>'Emissions summary'!AB14</f>
        <v>4.2378924406955745E-2</v>
      </c>
      <c r="E15" s="94">
        <f>'Emissions summary'!AC14</f>
        <v>4.2490553711572163E-2</v>
      </c>
      <c r="F15" s="94">
        <f>'Emissions summary'!AD14</f>
        <v>4.2638077873391605E-2</v>
      </c>
      <c r="G15" s="94">
        <f>'Emissions summary'!AE14</f>
        <v>4.2820581197584411E-2</v>
      </c>
      <c r="H15" s="94">
        <f>'Emissions summary'!AF14</f>
        <v>4.3036341932467637E-2</v>
      </c>
      <c r="I15" s="94">
        <f>'Emissions summary'!AG14</f>
        <v>4.3288274157567842E-2</v>
      </c>
      <c r="J15" s="94">
        <f>'Emissions summary'!AH14</f>
        <v>4.3557406992542194E-2</v>
      </c>
      <c r="K15" s="94">
        <f>'Emissions summary'!AI14</f>
        <v>4.3843938772022265E-2</v>
      </c>
      <c r="L15" s="94">
        <f>'Emissions summary'!AJ14</f>
        <v>4.4106114758531288E-2</v>
      </c>
      <c r="M15" s="94">
        <f>'Emissions summary'!AK14</f>
        <v>4.4305861349569958E-2</v>
      </c>
      <c r="N15" s="94">
        <f>'Emissions summary'!AL14</f>
        <v>4.4478605775092099E-2</v>
      </c>
      <c r="O15" s="94">
        <f>'Emissions summary'!AM14</f>
        <v>4.4623916713251416E-2</v>
      </c>
      <c r="P15" s="94">
        <f>'Emissions summary'!AN14</f>
        <v>4.4766581792471921E-2</v>
      </c>
      <c r="Q15" s="94">
        <f>'Emissions summary'!AO14</f>
        <v>4.4905063432781459E-2</v>
      </c>
      <c r="R15" s="94">
        <f>'Emissions summary'!AP14</f>
        <v>4.5040230574904035E-2</v>
      </c>
      <c r="S15" s="94">
        <f>'Emissions summary'!AQ14</f>
        <v>4.5170358881512163E-2</v>
      </c>
      <c r="T15" s="94">
        <f>'Emissions summary'!AR14</f>
        <v>4.5295079235733837E-2</v>
      </c>
      <c r="U15" s="94">
        <f>'Emissions summary'!AS14</f>
        <v>4.5416789237422678E-2</v>
      </c>
      <c r="V15" s="94">
        <f>'Emissions summary'!AT14</f>
        <v>4.553268240300215E-2</v>
      </c>
      <c r="W15" s="94">
        <f>'Emissions summary'!AU14</f>
        <v>4.5646924122067181E-2</v>
      </c>
      <c r="X15" s="94">
        <f>'Emissions summary'!AV14</f>
        <v>4.5756674353352775E-2</v>
      </c>
      <c r="Y15" s="94">
        <f>'Emissions summary'!AW14</f>
        <v>4.5861591667747184E-2</v>
      </c>
      <c r="Z15" s="94">
        <f>'Emissions summary'!AX14</f>
        <v>4.5961314718929072E-2</v>
      </c>
      <c r="AA15" s="94">
        <f>'Emissions summary'!AY14</f>
        <v>4.6056839567654453E-2</v>
      </c>
      <c r="AB15" s="94">
        <f>'Emissions summary'!AZ14</f>
        <v>4.6147741620677502E-2</v>
      </c>
      <c r="AC15" s="94">
        <f>'Emissions summary'!BA14</f>
        <v>4.6233532922433596E-2</v>
      </c>
      <c r="AD15" s="94">
        <f>'Emissions summary'!BB14</f>
        <v>4.6313278944115077E-2</v>
      </c>
      <c r="AE15" s="94">
        <f>'Emissions summary'!BC14</f>
        <v>4.6388327674390911E-2</v>
      </c>
      <c r="AF15" s="94">
        <f>'Emissions summary'!BD14</f>
        <v>4.645883892613209E-2</v>
      </c>
      <c r="AG15" s="94">
        <f>'Emissions summary'!BE14</f>
        <v>4.6524386223620338E-2</v>
      </c>
      <c r="AH15" s="94">
        <f>'Emissions summary'!BF14</f>
        <v>4.6584711695046466E-2</v>
      </c>
      <c r="AI15" s="94">
        <f>'Emissions summary'!BG14</f>
        <v>4.6639646722911487E-2</v>
      </c>
      <c r="AJ15" s="94">
        <f>'Emissions summary'!BH14</f>
        <v>4.6689051998536471E-2</v>
      </c>
      <c r="AK15" s="94">
        <f>'Emissions summary'!BI14</f>
        <v>4.6732914473539944E-2</v>
      </c>
      <c r="AL15" s="94">
        <f>'Emissions summary'!BJ14</f>
        <v>4.6769142789154144E-2</v>
      </c>
      <c r="AM15" s="94">
        <f>'Emissions summary'!BK14</f>
        <v>4.6799444934476034E-2</v>
      </c>
      <c r="AN15" s="94">
        <f>'Emissions summary'!BL14</f>
        <v>4.6823826653814724E-2</v>
      </c>
      <c r="AO15" s="94">
        <f>'Emissions summary'!BM14</f>
        <v>4.6842109474374879E-2</v>
      </c>
      <c r="AP15" s="94">
        <f>'Emissions summary'!BN14</f>
        <v>4.6854626764950544E-2</v>
      </c>
    </row>
    <row r="16" spans="1:42" x14ac:dyDescent="0.25">
      <c r="A16" t="str">
        <f>'Emissions summary'!C15</f>
        <v>3A2f Horses</v>
      </c>
      <c r="B16" t="str">
        <f t="shared" si="1"/>
        <v>A3A2f</v>
      </c>
      <c r="C16" t="str">
        <f>'Emissions summary'!D15</f>
        <v>CH4</v>
      </c>
      <c r="D16" s="94">
        <f>'Emissions summary'!AB15</f>
        <v>4.1413528684348345E-3</v>
      </c>
      <c r="E16" s="94">
        <f>'Emissions summary'!AC15</f>
        <v>4.1727818182761174E-3</v>
      </c>
      <c r="F16" s="94">
        <f>'Emissions summary'!AD15</f>
        <v>4.1802417763511261E-3</v>
      </c>
      <c r="G16" s="94">
        <f>'Emissions summary'!AE15</f>
        <v>4.1718431792374918E-3</v>
      </c>
      <c r="H16" s="94">
        <f>'Emissions summary'!AF15</f>
        <v>4.147912456917831E-3</v>
      </c>
      <c r="I16" s="94">
        <f>'Emissions summary'!AG15</f>
        <v>4.1339894588555311E-3</v>
      </c>
      <c r="J16" s="94">
        <f>'Emissions summary'!AH15</f>
        <v>4.1215916322989337E-3</v>
      </c>
      <c r="K16" s="94">
        <f>'Emissions summary'!AI15</f>
        <v>4.1074399009601338E-3</v>
      </c>
      <c r="L16" s="94">
        <f>'Emissions summary'!AJ15</f>
        <v>3.8545768089694333E-3</v>
      </c>
      <c r="M16" s="94">
        <f>'Emissions summary'!AK15</f>
        <v>3.8766410233572195E-3</v>
      </c>
      <c r="N16" s="94">
        <f>'Emissions summary'!AL15</f>
        <v>3.9004611514600073E-3</v>
      </c>
      <c r="O16" s="94">
        <f>'Emissions summary'!AM15</f>
        <v>3.9309523084358183E-3</v>
      </c>
      <c r="P16" s="94">
        <f>'Emissions summary'!AN15</f>
        <v>3.9649867593554511E-3</v>
      </c>
      <c r="Q16" s="94">
        <f>'Emissions summary'!AO15</f>
        <v>3.9982232403579579E-3</v>
      </c>
      <c r="R16" s="94">
        <f>'Emissions summary'!AP15</f>
        <v>4.0397069369222218E-3</v>
      </c>
      <c r="S16" s="94">
        <f>'Emissions summary'!AQ15</f>
        <v>4.0833111554472697E-3</v>
      </c>
      <c r="T16" s="94">
        <f>'Emissions summary'!AR15</f>
        <v>4.130366705623654E-3</v>
      </c>
      <c r="U16" s="94">
        <f>'Emissions summary'!AS15</f>
        <v>4.1794862542985835E-3</v>
      </c>
      <c r="V16" s="94">
        <f>'Emissions summary'!AT15</f>
        <v>4.2176022057524055E-3</v>
      </c>
      <c r="W16" s="94">
        <f>'Emissions summary'!AU15</f>
        <v>4.2708097822667492E-3</v>
      </c>
      <c r="X16" s="94">
        <f>'Emissions summary'!AV15</f>
        <v>4.3254450572455727E-3</v>
      </c>
      <c r="Y16" s="94">
        <f>'Emissions summary'!AW15</f>
        <v>4.3818082720694538E-3</v>
      </c>
      <c r="Z16" s="94">
        <f>'Emissions summary'!AX15</f>
        <v>4.434887312004504E-3</v>
      </c>
      <c r="AA16" s="94">
        <f>'Emissions summary'!AY15</f>
        <v>4.4921604156185286E-3</v>
      </c>
      <c r="AB16" s="94">
        <f>'Emissions summary'!AZ15</f>
        <v>4.5530124953960483E-3</v>
      </c>
      <c r="AC16" s="94">
        <f>'Emissions summary'!BA15</f>
        <v>4.6163711735626176E-3</v>
      </c>
      <c r="AD16" s="94">
        <f>'Emissions summary'!BB15</f>
        <v>4.6785883363496678E-3</v>
      </c>
      <c r="AE16" s="94">
        <f>'Emissions summary'!BC15</f>
        <v>4.7433471582918451E-3</v>
      </c>
      <c r="AF16" s="94">
        <f>'Emissions summary'!BD15</f>
        <v>4.8128637648697341E-3</v>
      </c>
      <c r="AG16" s="94">
        <f>'Emissions summary'!BE15</f>
        <v>4.88601983481559E-3</v>
      </c>
      <c r="AH16" s="94">
        <f>'Emissions summary'!BF15</f>
        <v>4.9625615477468616E-3</v>
      </c>
      <c r="AI16" s="94">
        <f>'Emissions summary'!BG15</f>
        <v>5.0426603229579373E-3</v>
      </c>
      <c r="AJ16" s="94">
        <f>'Emissions summary'!BH15</f>
        <v>5.1263717090517065E-3</v>
      </c>
      <c r="AK16" s="94">
        <f>'Emissions summary'!BI15</f>
        <v>5.2145974157071975E-3</v>
      </c>
      <c r="AL16" s="94">
        <f>'Emissions summary'!BJ15</f>
        <v>5.2967162637180794E-3</v>
      </c>
      <c r="AM16" s="94">
        <f>'Emissions summary'!BK15</f>
        <v>5.3830138852893608E-3</v>
      </c>
      <c r="AN16" s="94">
        <f>'Emissions summary'!BL15</f>
        <v>5.4743229531058991E-3</v>
      </c>
      <c r="AO16" s="94">
        <f>'Emissions summary'!BM15</f>
        <v>5.5711034992242644E-3</v>
      </c>
      <c r="AP16" s="94">
        <f>'Emissions summary'!BN15</f>
        <v>5.6758963182193794E-3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23.468883194333163</v>
      </c>
      <c r="E18" s="94">
        <f>'Emissions summary'!AC17</f>
        <v>23.469989940130546</v>
      </c>
      <c r="F18" s="94">
        <f>'Emissions summary'!AD17</f>
        <v>23.239295395067522</v>
      </c>
      <c r="G18" s="94">
        <f>'Emissions summary'!AE17</f>
        <v>22.869411956824216</v>
      </c>
      <c r="H18" s="94">
        <f>'Emissions summary'!AF17</f>
        <v>22.366165217310172</v>
      </c>
      <c r="I18" s="94">
        <f>'Emissions summary'!AG17</f>
        <v>21.997389108145914</v>
      </c>
      <c r="J18" s="94">
        <f>'Emissions summary'!AH17</f>
        <v>21.662174163979493</v>
      </c>
      <c r="K18" s="94">
        <f>'Emissions summary'!AI17</f>
        <v>21.325507432675852</v>
      </c>
      <c r="L18" s="94">
        <f>'Emissions summary'!AJ17</f>
        <v>18.574924490352689</v>
      </c>
      <c r="M18" s="94">
        <f>'Emissions summary'!AK17</f>
        <v>18.600531437938479</v>
      </c>
      <c r="N18" s="94">
        <f>'Emissions summary'!AL17</f>
        <v>18.633479161833353</v>
      </c>
      <c r="O18" s="94">
        <f>'Emissions summary'!AM17</f>
        <v>18.720951606954245</v>
      </c>
      <c r="P18" s="94">
        <f>'Emissions summary'!AN17</f>
        <v>18.840048828737327</v>
      </c>
      <c r="Q18" s="94">
        <f>'Emissions summary'!AO17</f>
        <v>18.947249011190014</v>
      </c>
      <c r="R18" s="94">
        <f>'Emissions summary'!AP17</f>
        <v>19.128741734401757</v>
      </c>
      <c r="S18" s="94">
        <f>'Emissions summary'!AQ17</f>
        <v>19.32368176294159</v>
      </c>
      <c r="T18" s="94">
        <f>'Emissions summary'!AR17</f>
        <v>19.543482640592647</v>
      </c>
      <c r="U18" s="94">
        <f>'Emissions summary'!AS17</f>
        <v>19.775244198555061</v>
      </c>
      <c r="V18" s="94">
        <f>'Emissions summary'!AT17</f>
        <v>19.898614844905271</v>
      </c>
      <c r="W18" s="94">
        <f>'Emissions summary'!AU17</f>
        <v>20.15257196413058</v>
      </c>
      <c r="X18" s="94">
        <f>'Emissions summary'!AV17</f>
        <v>20.410163334014669</v>
      </c>
      <c r="Y18" s="94">
        <f>'Emissions summary'!AW17</f>
        <v>20.673388938895879</v>
      </c>
      <c r="Z18" s="94">
        <f>'Emissions summary'!AX17</f>
        <v>20.898097262148333</v>
      </c>
      <c r="AA18" s="94">
        <f>'Emissions summary'!AY17</f>
        <v>21.149702688531761</v>
      </c>
      <c r="AB18" s="94">
        <f>'Emissions summary'!AZ17</f>
        <v>21.421521007814597</v>
      </c>
      <c r="AC18" s="94">
        <f>'Emissions summary'!BA17</f>
        <v>21.703261130357248</v>
      </c>
      <c r="AD18" s="94">
        <f>'Emissions summary'!BB17</f>
        <v>21.963565185634003</v>
      </c>
      <c r="AE18" s="94">
        <f>'Emissions summary'!BC17</f>
        <v>22.233428143999273</v>
      </c>
      <c r="AF18" s="94">
        <f>'Emissions summary'!BD17</f>
        <v>22.530025792109001</v>
      </c>
      <c r="AG18" s="94">
        <f>'Emissions summary'!BE17</f>
        <v>22.842822725633614</v>
      </c>
      <c r="AH18" s="94">
        <f>'Emissions summary'!BF17</f>
        <v>23.16860590547439</v>
      </c>
      <c r="AI18" s="94">
        <f>'Emissions summary'!BG17</f>
        <v>23.507608593270131</v>
      </c>
      <c r="AJ18" s="94">
        <f>'Emissions summary'!BH17</f>
        <v>23.85912247125016</v>
      </c>
      <c r="AK18" s="94">
        <f>'Emissions summary'!BI17</f>
        <v>24.228885651714773</v>
      </c>
      <c r="AL18" s="94">
        <f>'Emissions summary'!BJ17</f>
        <v>24.535159990204079</v>
      </c>
      <c r="AM18" s="94">
        <f>'Emissions summary'!BK17</f>
        <v>24.856415175995799</v>
      </c>
      <c r="AN18" s="94">
        <f>'Emissions summary'!BL17</f>
        <v>25.197465966176789</v>
      </c>
      <c r="AO18" s="94">
        <f>'Emissions summary'!BM17</f>
        <v>25.560029788318666</v>
      </c>
      <c r="AP18" s="94">
        <f>'Emissions summary'!BN17</f>
        <v>25.960623888751286</v>
      </c>
    </row>
    <row r="19" spans="1:42" x14ac:dyDescent="0.25">
      <c r="A19" t="str">
        <f>'Emissions summary'!C18</f>
        <v>3A2i Poultry</v>
      </c>
      <c r="B19" t="str">
        <f t="shared" si="1"/>
        <v>A3A2i</v>
      </c>
      <c r="C19" t="str">
        <f>'Emissions summary'!D18</f>
        <v>CH4</v>
      </c>
      <c r="D19" s="94">
        <f>'Emissions summary'!AB18</f>
        <v>2.9001313919526108</v>
      </c>
      <c r="E19" s="94">
        <f>'Emissions summary'!AC18</f>
        <v>2.962472948338839</v>
      </c>
      <c r="F19" s="94">
        <f>'Emissions summary'!AD18</f>
        <v>2.9863255396160908</v>
      </c>
      <c r="G19" s="94">
        <f>'Emissions summary'!AE18</f>
        <v>2.9852160677015558</v>
      </c>
      <c r="H19" s="94">
        <f>'Emissions summary'!AF18</f>
        <v>2.9592033657074612</v>
      </c>
      <c r="I19" s="94">
        <f>'Emissions summary'!AG18</f>
        <v>2.9525090435305321</v>
      </c>
      <c r="J19" s="94">
        <f>'Emissions summary'!AH18</f>
        <v>2.9493213937529821</v>
      </c>
      <c r="K19" s="94">
        <f>'Emissions summary'!AI18</f>
        <v>2.9438817964965742</v>
      </c>
      <c r="L19" s="94">
        <f>'Emissions summary'!AJ18</f>
        <v>2.5115625356714157</v>
      </c>
      <c r="M19" s="94">
        <f>'Emissions summary'!AK18</f>
        <v>2.5631387848840888</v>
      </c>
      <c r="N19" s="94">
        <f>'Emissions summary'!AL18</f>
        <v>2.6168279612643728</v>
      </c>
      <c r="O19" s="94">
        <f>'Emissions summary'!AM18</f>
        <v>2.6814180120506239</v>
      </c>
      <c r="P19" s="94">
        <f>'Emissions summary'!AN18</f>
        <v>2.7526503061325229</v>
      </c>
      <c r="Q19" s="94">
        <f>'Emissions summary'!AO18</f>
        <v>2.822606127683108</v>
      </c>
      <c r="R19" s="94">
        <f>'Emissions summary'!AP18</f>
        <v>2.90775992823438</v>
      </c>
      <c r="S19" s="94">
        <f>'Emissions summary'!AQ18</f>
        <v>2.99693794435164</v>
      </c>
      <c r="T19" s="94">
        <f>'Emissions summary'!AR18</f>
        <v>3.0925522027808605</v>
      </c>
      <c r="U19" s="94">
        <f>'Emissions summary'!AS18</f>
        <v>3.1922302899416013</v>
      </c>
      <c r="V19" s="94">
        <f>'Emissions summary'!AT18</f>
        <v>3.2717803524775619</v>
      </c>
      <c r="W19" s="94">
        <f>'Emissions summary'!AU18</f>
        <v>3.3793735053805052</v>
      </c>
      <c r="X19" s="94">
        <f>'Emissions summary'!AV18</f>
        <v>3.4897633034422415</v>
      </c>
      <c r="Y19" s="94">
        <f>'Emissions summary'!AW18</f>
        <v>3.6034645300996053</v>
      </c>
      <c r="Z19" s="94">
        <f>'Emissions summary'!AX18</f>
        <v>3.7111485549976653</v>
      </c>
      <c r="AA19" s="94">
        <f>'Emissions summary'!AY18</f>
        <v>3.8267018820754921</v>
      </c>
      <c r="AB19" s="94">
        <f>'Emissions summary'!AZ18</f>
        <v>3.9489567682049391</v>
      </c>
      <c r="AC19" s="94">
        <f>'Emissions summary'!BA18</f>
        <v>4.0758725344857858</v>
      </c>
      <c r="AD19" s="94">
        <f>'Emissions summary'!BB18</f>
        <v>4.2005481506204783</v>
      </c>
      <c r="AE19" s="94">
        <f>'Emissions summary'!BC18</f>
        <v>4.3299210735443339</v>
      </c>
      <c r="AF19" s="94">
        <f>'Emissions summary'!BD18</f>
        <v>4.4681254792067087</v>
      </c>
      <c r="AG19" s="94">
        <f>'Emissions summary'!BE18</f>
        <v>4.6130188684035236</v>
      </c>
      <c r="AH19" s="94">
        <f>'Emissions summary'!BF18</f>
        <v>4.7640748078576483</v>
      </c>
      <c r="AI19" s="94">
        <f>'Emissions summary'!BG18</f>
        <v>4.9215627059922271</v>
      </c>
      <c r="AJ19" s="94">
        <f>'Emissions summary'!BH18</f>
        <v>5.0855315209812355</v>
      </c>
      <c r="AK19" s="94">
        <f>'Emissions summary'!BI18</f>
        <v>5.2576229913615338</v>
      </c>
      <c r="AL19" s="94">
        <f>'Emissions summary'!BJ18</f>
        <v>5.4176383589194943</v>
      </c>
      <c r="AM19" s="94">
        <f>'Emissions summary'!BK18</f>
        <v>5.5849748672472241</v>
      </c>
      <c r="AN19" s="94">
        <f>'Emissions summary'!BL18</f>
        <v>5.7611331094952671</v>
      </c>
      <c r="AO19" s="94">
        <f>'Emissions summary'!BM18</f>
        <v>5.9468844491251502</v>
      </c>
      <c r="AP19" s="94">
        <f>'Emissions summary'!BN18</f>
        <v>6.1469510799124523</v>
      </c>
    </row>
    <row r="20" spans="1:42" x14ac:dyDescent="0.25">
      <c r="A20" t="str">
        <f>'Emissions summary'!C20</f>
        <v>3A2a Cattle</v>
      </c>
      <c r="B20" t="str">
        <f t="shared" si="1"/>
        <v>A3A2a</v>
      </c>
      <c r="C20" t="str">
        <f>'Emissions summary'!D20</f>
        <v>N2O</v>
      </c>
      <c r="D20" s="94">
        <f>'Emissions summary'!AB20</f>
        <v>2.6514027845971961</v>
      </c>
      <c r="E20" s="94">
        <f>'Emissions summary'!AC20</f>
        <v>2.6875001864146038</v>
      </c>
      <c r="F20" s="94">
        <f>'Emissions summary'!AD20</f>
        <v>2.6995711877842457</v>
      </c>
      <c r="G20" s="94">
        <f>'Emissions summary'!AE20</f>
        <v>2.6965343857470057</v>
      </c>
      <c r="H20" s="94">
        <f>'Emissions summary'!AF20</f>
        <v>2.6785874316502154</v>
      </c>
      <c r="I20" s="94">
        <f>'Emissions summary'!AG20</f>
        <v>2.6739398248391262</v>
      </c>
      <c r="J20" s="94">
        <f>'Emissions summary'!AH20</f>
        <v>2.6719782863216488</v>
      </c>
      <c r="K20" s="94">
        <f>'Emissions summary'!AI20</f>
        <v>2.6690822413079145</v>
      </c>
      <c r="L20" s="94">
        <f>'Emissions summary'!AJ20</f>
        <v>2.3989841270915027</v>
      </c>
      <c r="M20" s="94">
        <f>'Emissions summary'!AK20</f>
        <v>2.4379157881020017</v>
      </c>
      <c r="N20" s="94">
        <f>'Emissions summary'!AL20</f>
        <v>2.477305784433149</v>
      </c>
      <c r="O20" s="94">
        <f>'Emissions summary'!AM20</f>
        <v>2.5226427694611768</v>
      </c>
      <c r="P20" s="94">
        <f>'Emissions summary'!AN20</f>
        <v>2.5719514770736511</v>
      </c>
      <c r="Q20" s="94">
        <f>'Emissions summary'!AO20</f>
        <v>2.6202594401006145</v>
      </c>
      <c r="R20" s="94">
        <f>'Emissions summary'!AP20</f>
        <v>2.6778765537064544</v>
      </c>
      <c r="S20" s="94">
        <f>'Emissions summary'!AQ20</f>
        <v>2.7377933027576629</v>
      </c>
      <c r="T20" s="94">
        <f>'Emissions summary'!AR20</f>
        <v>2.8015121012072104</v>
      </c>
      <c r="U20" s="94">
        <f>'Emissions summary'!AS20</f>
        <v>2.8676256298056924</v>
      </c>
      <c r="V20" s="94">
        <f>'Emissions summary'!AT20</f>
        <v>2.9209862319030369</v>
      </c>
      <c r="W20" s="94">
        <f>'Emissions summary'!AU20</f>
        <v>2.986033115642678</v>
      </c>
      <c r="X20" s="94">
        <f>'Emissions summary'!AV20</f>
        <v>3.0524952446542657</v>
      </c>
      <c r="Y20" s="94">
        <f>'Emissions summary'!AW20</f>
        <v>3.1206867923626214</v>
      </c>
      <c r="Z20" s="94">
        <f>'Emissions summary'!AX20</f>
        <v>3.1848347709948603</v>
      </c>
      <c r="AA20" s="94">
        <f>'Emissions summary'!AY20</f>
        <v>3.2535690422572388</v>
      </c>
      <c r="AB20" s="94">
        <f>'Emissions summary'!AZ20</f>
        <v>3.3261453305133886</v>
      </c>
      <c r="AC20" s="94">
        <f>'Emissions summary'!BA20</f>
        <v>3.4012880161342611</v>
      </c>
      <c r="AD20" s="94">
        <f>'Emissions summary'!BB20</f>
        <v>3.4747386060098706</v>
      </c>
      <c r="AE20" s="94">
        <f>'Emissions summary'!BC20</f>
        <v>3.5508028976129586</v>
      </c>
      <c r="AF20" s="94">
        <f>'Emissions summary'!BD20</f>
        <v>3.6320118476647498</v>
      </c>
      <c r="AG20" s="94">
        <f>'Emissions summary'!BE20</f>
        <v>3.7203384355637041</v>
      </c>
      <c r="AH20" s="94">
        <f>'Emissions summary'!BF20</f>
        <v>3.8122537598179731</v>
      </c>
      <c r="AI20" s="94">
        <f>'Emissions summary'!BG20</f>
        <v>3.9079216031999668</v>
      </c>
      <c r="AJ20" s="94">
        <f>'Emissions summary'!BH20</f>
        <v>4.007372318254582</v>
      </c>
      <c r="AK20" s="94">
        <f>'Emissions summary'!BI20</f>
        <v>4.1116106089034865</v>
      </c>
      <c r="AL20" s="94">
        <f>'Emissions summary'!BJ20</f>
        <v>4.2082855513703814</v>
      </c>
      <c r="AM20" s="94">
        <f>'Emissions summary'!BK20</f>
        <v>4.3092713868075476</v>
      </c>
      <c r="AN20" s="94">
        <f>'Emissions summary'!BL20</f>
        <v>4.4154860844355337</v>
      </c>
      <c r="AO20" s="94">
        <f>'Emissions summary'!BM20</f>
        <v>4.5273985645216834</v>
      </c>
      <c r="AP20" s="94">
        <f>'Emissions summary'!BN20</f>
        <v>4.6478925976672061</v>
      </c>
    </row>
    <row r="21" spans="1:42" x14ac:dyDescent="0.25">
      <c r="A21" t="str">
        <f>'Emissions summary'!C21</f>
        <v>3A2c Sheep</v>
      </c>
      <c r="B21" t="str">
        <f t="shared" si="1"/>
        <v>A3A2c</v>
      </c>
      <c r="C21" t="str">
        <f>'Emissions summary'!D21</f>
        <v>N2O</v>
      </c>
      <c r="D21" s="94">
        <f>'Emissions summary'!AB21</f>
        <v>0.17984584044383528</v>
      </c>
      <c r="E21" s="94">
        <f>'Emissions summary'!AC21</f>
        <v>0.17994696604423918</v>
      </c>
      <c r="F21" s="94">
        <f>'Emissions summary'!AD21</f>
        <v>0.18016748047301512</v>
      </c>
      <c r="G21" s="94">
        <f>'Emissions summary'!AE21</f>
        <v>0.18050312686888853</v>
      </c>
      <c r="H21" s="94">
        <f>'Emissions summary'!AF21</f>
        <v>0.18094782900207004</v>
      </c>
      <c r="I21" s="94">
        <f>'Emissions summary'!AG21</f>
        <v>0.18150834967183599</v>
      </c>
      <c r="J21" s="94">
        <f>'Emissions summary'!AH21</f>
        <v>0.1821322021800636</v>
      </c>
      <c r="K21" s="94">
        <f>'Emissions summary'!AI21</f>
        <v>0.1828188577819958</v>
      </c>
      <c r="L21" s="94">
        <f>'Emissions summary'!AJ21</f>
        <v>0.18345312577100484</v>
      </c>
      <c r="M21" s="94">
        <f>'Emissions summary'!AK21</f>
        <v>0.1839288744363558</v>
      </c>
      <c r="N21" s="94">
        <f>'Emissions summary'!AL21</f>
        <v>0.18434131879690654</v>
      </c>
      <c r="O21" s="94">
        <f>'Emissions summary'!AM21</f>
        <v>0.18468790138073363</v>
      </c>
      <c r="P21" s="94">
        <f>'Emissions summary'!AN21</f>
        <v>0.18503590292757205</v>
      </c>
      <c r="Q21" s="94">
        <f>'Emissions summary'!AO21</f>
        <v>0.18538039162767717</v>
      </c>
      <c r="R21" s="94">
        <f>'Emissions summary'!AP21</f>
        <v>0.18572315106216805</v>
      </c>
      <c r="S21" s="94">
        <f>'Emissions summary'!AQ21</f>
        <v>0.18605882762857714</v>
      </c>
      <c r="T21" s="94">
        <f>'Emissions summary'!AR21</f>
        <v>0.18638585923641487</v>
      </c>
      <c r="U21" s="94">
        <f>'Emissions summary'!AS21</f>
        <v>0.18671045821070853</v>
      </c>
      <c r="V21" s="94">
        <f>'Emissions summary'!AT21</f>
        <v>0.18702435197124867</v>
      </c>
      <c r="W21" s="94">
        <f>'Emissions summary'!AU21</f>
        <v>0.18733881462535365</v>
      </c>
      <c r="X21" s="94">
        <f>'Emissions summary'!AV21</f>
        <v>0.18764553651824631</v>
      </c>
      <c r="Y21" s="94">
        <f>'Emissions summary'!AW21</f>
        <v>0.18794321497520033</v>
      </c>
      <c r="Z21" s="94">
        <f>'Emissions summary'!AX21</f>
        <v>0.18823050843025357</v>
      </c>
      <c r="AA21" s="94">
        <f>'Emissions summary'!AY21</f>
        <v>0.18850993186848819</v>
      </c>
      <c r="AB21" s="94">
        <f>'Emissions summary'!AZ21</f>
        <v>0.18878001336132519</v>
      </c>
      <c r="AC21" s="94">
        <f>'Emissions summary'!BA21</f>
        <v>0.18903910972207497</v>
      </c>
      <c r="AD21" s="94">
        <f>'Emissions summary'!BB21</f>
        <v>0.18928431262639758</v>
      </c>
      <c r="AE21" s="94">
        <f>'Emissions summary'!BC21</f>
        <v>0.18951921793062504</v>
      </c>
      <c r="AF21" s="94">
        <f>'Emissions summary'!BD21</f>
        <v>0.18974406869019014</v>
      </c>
      <c r="AG21" s="94">
        <f>'Emissions summary'!BE21</f>
        <v>0.18995744547576682</v>
      </c>
      <c r="AH21" s="94">
        <f>'Emissions summary'!BF21</f>
        <v>0.19015841461481581</v>
      </c>
      <c r="AI21" s="94">
        <f>'Emissions summary'!BG21</f>
        <v>0.1903463037793878</v>
      </c>
      <c r="AJ21" s="94">
        <f>'Emissions summary'!BH21</f>
        <v>0.19052053101164185</v>
      </c>
      <c r="AK21" s="94">
        <f>'Emissions summary'!BI21</f>
        <v>0.1906808840959193</v>
      </c>
      <c r="AL21" s="94">
        <f>'Emissions summary'!BJ21</f>
        <v>0.19082116030614693</v>
      </c>
      <c r="AM21" s="94">
        <f>'Emissions summary'!BK21</f>
        <v>0.19094610804220324</v>
      </c>
      <c r="AN21" s="94">
        <f>'Emissions summary'!BL21</f>
        <v>0.19105558616390222</v>
      </c>
      <c r="AO21" s="94">
        <f>'Emissions summary'!BM21</f>
        <v>0.19114892574340769</v>
      </c>
      <c r="AP21" s="94">
        <f>'Emissions summary'!BN21</f>
        <v>0.19122694723109143</v>
      </c>
    </row>
    <row r="22" spans="1:42" x14ac:dyDescent="0.25">
      <c r="A22" t="str">
        <f>'Emissions summary'!C22</f>
        <v>3A2d Goats</v>
      </c>
      <c r="B22" t="str">
        <f t="shared" si="1"/>
        <v>A3A2d</v>
      </c>
      <c r="C22" t="str">
        <f>'Emissions summary'!D22</f>
        <v>N2O</v>
      </c>
      <c r="D22" s="94">
        <f>'Emissions summary'!AB22</f>
        <v>0.12932147096704608</v>
      </c>
      <c r="E22" s="94">
        <f>'Emissions summary'!AC22</f>
        <v>0.12966211354063756</v>
      </c>
      <c r="F22" s="94">
        <f>'Emissions summary'!AD22</f>
        <v>0.13011229112009826</v>
      </c>
      <c r="G22" s="94">
        <f>'Emissions summary'!AE22</f>
        <v>0.13066920941548366</v>
      </c>
      <c r="H22" s="94">
        <f>'Emissions summary'!AF22</f>
        <v>0.13132761441283775</v>
      </c>
      <c r="I22" s="94">
        <f>'Emissions summary'!AG22</f>
        <v>0.13209639857595379</v>
      </c>
      <c r="J22" s="94">
        <f>'Emissions summary'!AH22</f>
        <v>0.1329176712861857</v>
      </c>
      <c r="K22" s="94">
        <f>'Emissions summary'!AI22</f>
        <v>0.1337920377718789</v>
      </c>
      <c r="L22" s="94">
        <f>'Emissions summary'!AJ22</f>
        <v>0.13459208130063866</v>
      </c>
      <c r="M22" s="94">
        <f>'Emissions summary'!AK22</f>
        <v>0.13520161831308664</v>
      </c>
      <c r="N22" s="94">
        <f>'Emissions summary'!AL22</f>
        <v>0.13572875682645139</v>
      </c>
      <c r="O22" s="94">
        <f>'Emissions summary'!AM22</f>
        <v>0.13617218063989955</v>
      </c>
      <c r="P22" s="94">
        <f>'Emissions summary'!AN22</f>
        <v>0.13660753047849519</v>
      </c>
      <c r="Q22" s="94">
        <f>'Emissions summary'!AO22</f>
        <v>0.13703011433774528</v>
      </c>
      <c r="R22" s="94">
        <f>'Emissions summary'!AP22</f>
        <v>0.13744258383503233</v>
      </c>
      <c r="S22" s="94">
        <f>'Emissions summary'!AQ22</f>
        <v>0.13783967706617276</v>
      </c>
      <c r="T22" s="94">
        <f>'Emissions summary'!AR22</f>
        <v>0.1382202676520167</v>
      </c>
      <c r="U22" s="94">
        <f>'Emissions summary'!AS22</f>
        <v>0.13859167199202913</v>
      </c>
      <c r="V22" s="94">
        <f>'Emissions summary'!AT22</f>
        <v>0.13894532595700104</v>
      </c>
      <c r="W22" s="94">
        <f>'Emissions summary'!AU22</f>
        <v>0.13929394044786031</v>
      </c>
      <c r="X22" s="94">
        <f>'Emissions summary'!AV22</f>
        <v>0.13962884893238281</v>
      </c>
      <c r="Y22" s="94">
        <f>'Emissions summary'!AW22</f>
        <v>0.13994900952204536</v>
      </c>
      <c r="Z22" s="94">
        <f>'Emissions summary'!AX22</f>
        <v>0.14025331954993381</v>
      </c>
      <c r="AA22" s="94">
        <f>'Emissions summary'!AY22</f>
        <v>0.14054481854675696</v>
      </c>
      <c r="AB22" s="94">
        <f>'Emissions summary'!AZ22</f>
        <v>0.14082221084435234</v>
      </c>
      <c r="AC22" s="94">
        <f>'Emissions summary'!BA22</f>
        <v>0.14108400742117752</v>
      </c>
      <c r="AD22" s="94">
        <f>'Emissions summary'!BB22</f>
        <v>0.14132735651443407</v>
      </c>
      <c r="AE22" s="94">
        <f>'Emissions summary'!BC22</f>
        <v>0.14155637158098647</v>
      </c>
      <c r="AF22" s="94">
        <f>'Emissions summary'!BD22</f>
        <v>0.1417715402980434</v>
      </c>
      <c r="AG22" s="94">
        <f>'Emissions summary'!BE22</f>
        <v>0.14197156125298069</v>
      </c>
      <c r="AH22" s="94">
        <f>'Emissions summary'!BF22</f>
        <v>0.14215564753668844</v>
      </c>
      <c r="AI22" s="94">
        <f>'Emissions summary'!BG22</f>
        <v>0.14232328460418217</v>
      </c>
      <c r="AJ22" s="94">
        <f>'Emissions summary'!BH22</f>
        <v>0.14247404734785168</v>
      </c>
      <c r="AK22" s="94">
        <f>'Emissions summary'!BI22</f>
        <v>0.14260789594988871</v>
      </c>
      <c r="AL22" s="94">
        <f>'Emissions summary'!BJ22</f>
        <v>0.14271844852127766</v>
      </c>
      <c r="AM22" s="94">
        <f>'Emissions summary'!BK22</f>
        <v>0.1428109170787345</v>
      </c>
      <c r="AN22" s="94">
        <f>'Emissions summary'!BL22</f>
        <v>0.14288531915131447</v>
      </c>
      <c r="AO22" s="94">
        <f>'Emissions summary'!BM22</f>
        <v>0.14294111012008845</v>
      </c>
      <c r="AP22" s="94">
        <f>'Emissions summary'!BN22</f>
        <v>0.14297930727710501</v>
      </c>
    </row>
    <row r="23" spans="1:42" x14ac:dyDescent="0.25">
      <c r="A23" t="str">
        <f>'Emissions summary'!C25</f>
        <v>3A2h Swine</v>
      </c>
      <c r="B23" t="str">
        <f t="shared" si="1"/>
        <v>A3A2h</v>
      </c>
      <c r="C23" t="str">
        <f>'Emissions summary'!D25</f>
        <v>N2O</v>
      </c>
      <c r="D23" s="94">
        <f>'Emissions summary'!AB25</f>
        <v>0.13624756825521037</v>
      </c>
      <c r="E23" s="94">
        <f>'Emissions summary'!AC25</f>
        <v>0.13625399341921673</v>
      </c>
      <c r="F23" s="94">
        <f>'Emissions summary'!AD25</f>
        <v>0.13491470639331476</v>
      </c>
      <c r="G23" s="94">
        <f>'Emissions summary'!AE25</f>
        <v>0.13276736437532327</v>
      </c>
      <c r="H23" s="94">
        <f>'Emissions summary'!AF25</f>
        <v>0.12984578758262319</v>
      </c>
      <c r="I23" s="94">
        <f>'Emissions summary'!AG25</f>
        <v>0.12770487411485409</v>
      </c>
      <c r="J23" s="94">
        <f>'Emissions summary'!AH25</f>
        <v>0.12575879851307559</v>
      </c>
      <c r="K23" s="94">
        <f>'Emissions summary'!AI25</f>
        <v>0.12380429462498149</v>
      </c>
      <c r="L23" s="94">
        <f>'Emissions summary'!AJ25</f>
        <v>0.10783590643741392</v>
      </c>
      <c r="M23" s="94">
        <f>'Emissions summary'!AK25</f>
        <v>0.10798456644437346</v>
      </c>
      <c r="N23" s="94">
        <f>'Emissions summary'!AL25</f>
        <v>0.10817584300504528</v>
      </c>
      <c r="O23" s="94">
        <f>'Emissions summary'!AM25</f>
        <v>0.10868366043454852</v>
      </c>
      <c r="P23" s="94">
        <f>'Emissions summary'!AN25</f>
        <v>0.10937507411280206</v>
      </c>
      <c r="Q23" s="94">
        <f>'Emissions summary'!AO25</f>
        <v>0.10999742005294552</v>
      </c>
      <c r="R23" s="94">
        <f>'Emissions summary'!AP25</f>
        <v>0.11105106806801537</v>
      </c>
      <c r="S23" s="94">
        <f>'Emissions summary'!AQ25</f>
        <v>0.11218278382220033</v>
      </c>
      <c r="T23" s="94">
        <f>'Emissions summary'!AR25</f>
        <v>0.11345882814149498</v>
      </c>
      <c r="U23" s="94">
        <f>'Emissions summary'!AS25</f>
        <v>0.11480430966381308</v>
      </c>
      <c r="V23" s="94">
        <f>'Emissions summary'!AT25</f>
        <v>0.11552053252026959</v>
      </c>
      <c r="W23" s="94">
        <f>'Emissions summary'!AU25</f>
        <v>0.11699486939642322</v>
      </c>
      <c r="X23" s="94">
        <f>'Emissions summary'!AV25</f>
        <v>0.11849030475479214</v>
      </c>
      <c r="Y23" s="94">
        <f>'Emissions summary'!AW25</f>
        <v>0.12001844941641077</v>
      </c>
      <c r="Z23" s="94">
        <f>'Emissions summary'!AX25</f>
        <v>0.12132298369511241</v>
      </c>
      <c r="AA23" s="94">
        <f>'Emissions summary'!AY25</f>
        <v>0.12278366792199691</v>
      </c>
      <c r="AB23" s="94">
        <f>'Emissions summary'!AZ25</f>
        <v>0.12436169720881221</v>
      </c>
      <c r="AC23" s="94">
        <f>'Emissions summary'!BA25</f>
        <v>0.12599732708768219</v>
      </c>
      <c r="AD23" s="94">
        <f>'Emissions summary'!BB25</f>
        <v>0.12750851082168244</v>
      </c>
      <c r="AE23" s="94">
        <f>'Emissions summary'!BC25</f>
        <v>0.12907518834676823</v>
      </c>
      <c r="AF23" s="94">
        <f>'Emissions summary'!BD25</f>
        <v>0.1307970729362711</v>
      </c>
      <c r="AG23" s="94">
        <f>'Emissions summary'!BE25</f>
        <v>0.13261300176413732</v>
      </c>
      <c r="AH23" s="94">
        <f>'Emissions summary'!BF25</f>
        <v>0.1345043216733213</v>
      </c>
      <c r="AI23" s="94">
        <f>'Emissions summary'!BG25</f>
        <v>0.13647238685399862</v>
      </c>
      <c r="AJ23" s="94">
        <f>'Emissions summary'!BH25</f>
        <v>0.13851308519853262</v>
      </c>
      <c r="AK23" s="94">
        <f>'Emissions summary'!BI25</f>
        <v>0.14065972906528385</v>
      </c>
      <c r="AL23" s="94">
        <f>'Emissions summary'!BJ25</f>
        <v>0.14243779125480538</v>
      </c>
      <c r="AM23" s="94">
        <f>'Emissions summary'!BK25</f>
        <v>0.14430282409386549</v>
      </c>
      <c r="AN23" s="94">
        <f>'Emissions summary'!BL25</f>
        <v>0.14628277944278034</v>
      </c>
      <c r="AO23" s="94">
        <f>'Emissions summary'!BM25</f>
        <v>0.14838762775171366</v>
      </c>
      <c r="AP23" s="94">
        <f>'Emissions summary'!BN25</f>
        <v>0.15071325916712364</v>
      </c>
    </row>
    <row r="24" spans="1:42" x14ac:dyDescent="0.25">
      <c r="A24" t="str">
        <f>'Emissions summary'!C26</f>
        <v>3A2i Poultry</v>
      </c>
      <c r="B24" t="str">
        <f t="shared" si="1"/>
        <v>A3A2i</v>
      </c>
      <c r="C24" t="str">
        <f>'Emissions summary'!D26</f>
        <v>N2O</v>
      </c>
      <c r="D24" s="94">
        <f>'Emissions summary'!AB26</f>
        <v>2.1283816069995312</v>
      </c>
      <c r="E24" s="94">
        <f>'Emissions summary'!AC26</f>
        <v>2.1739252077584563</v>
      </c>
      <c r="F24" s="94">
        <f>'Emissions summary'!AD26</f>
        <v>2.1904215103663618</v>
      </c>
      <c r="G24" s="94">
        <f>'Emissions summary'!AE26</f>
        <v>2.1880821452904042</v>
      </c>
      <c r="H24" s="94">
        <f>'Emissions summary'!AF26</f>
        <v>2.1669617809534607</v>
      </c>
      <c r="I24" s="94">
        <f>'Emissions summary'!AG26</f>
        <v>2.1603771754600305</v>
      </c>
      <c r="J24" s="94">
        <f>'Emissions summary'!AH26</f>
        <v>2.156435820859476</v>
      </c>
      <c r="K24" s="94">
        <f>'Emissions summary'!AI26</f>
        <v>2.150796028246905</v>
      </c>
      <c r="L24" s="94">
        <f>'Emissions summary'!AJ26</f>
        <v>1.8238355456708866</v>
      </c>
      <c r="M24" s="94">
        <f>'Emissions summary'!AK26</f>
        <v>1.8613670936660385</v>
      </c>
      <c r="N24" s="94">
        <f>'Emissions summary'!AL26</f>
        <v>1.9005383377811307</v>
      </c>
      <c r="O24" s="94">
        <f>'Emissions summary'!AM26</f>
        <v>1.9479615122719247</v>
      </c>
      <c r="P24" s="94">
        <f>'Emissions summary'!AN26</f>
        <v>2.0003862522461651</v>
      </c>
      <c r="Q24" s="94">
        <f>'Emissions summary'!AO26</f>
        <v>2.0518557800306718</v>
      </c>
      <c r="R24" s="94">
        <f>'Emissions summary'!AP26</f>
        <v>2.1147579112106771</v>
      </c>
      <c r="S24" s="94">
        <f>'Emissions summary'!AQ26</f>
        <v>2.1806878159741103</v>
      </c>
      <c r="T24" s="94">
        <f>'Emissions summary'!AR26</f>
        <v>2.2514577128076501</v>
      </c>
      <c r="U24" s="94">
        <f>'Emissions summary'!AS26</f>
        <v>2.3252776582583419</v>
      </c>
      <c r="V24" s="94">
        <f>'Emissions summary'!AT26</f>
        <v>2.3839704165691402</v>
      </c>
      <c r="W24" s="94">
        <f>'Emissions summary'!AU26</f>
        <v>2.4637315213297453</v>
      </c>
      <c r="X24" s="94">
        <f>'Emissions summary'!AV26</f>
        <v>2.5455887505871169</v>
      </c>
      <c r="Y24" s="94">
        <f>'Emissions summary'!AW26</f>
        <v>2.6299284883578129</v>
      </c>
      <c r="Z24" s="94">
        <f>'Emissions summary'!AX26</f>
        <v>2.7097441370510631</v>
      </c>
      <c r="AA24" s="94">
        <f>'Emissions summary'!AY26</f>
        <v>2.7954638614614065</v>
      </c>
      <c r="AB24" s="94">
        <f>'Emissions summary'!AZ26</f>
        <v>2.8862091072123262</v>
      </c>
      <c r="AC24" s="94">
        <f>'Emissions summary'!BA26</f>
        <v>2.980446731192715</v>
      </c>
      <c r="AD24" s="94">
        <f>'Emissions summary'!BB26</f>
        <v>3.0729972246633563</v>
      </c>
      <c r="AE24" s="94">
        <f>'Emissions summary'!BC26</f>
        <v>3.1690655180977565</v>
      </c>
      <c r="AF24" s="94">
        <f>'Emissions summary'!BD26</f>
        <v>3.2717522042237803</v>
      </c>
      <c r="AG24" s="94">
        <f>'Emissions summary'!BE26</f>
        <v>3.3794480203198618</v>
      </c>
      <c r="AH24" s="94">
        <f>'Emissions summary'!BF26</f>
        <v>3.4917566857807194</v>
      </c>
      <c r="AI24" s="94">
        <f>'Emissions summary'!BG26</f>
        <v>3.6088789582003371</v>
      </c>
      <c r="AJ24" s="94">
        <f>'Emissions summary'!BH26</f>
        <v>3.7308501425409877</v>
      </c>
      <c r="AK24" s="94">
        <f>'Emissions summary'!BI26</f>
        <v>3.858899700846889</v>
      </c>
      <c r="AL24" s="94">
        <f>'Emissions summary'!BJ26</f>
        <v>3.9778851291131145</v>
      </c>
      <c r="AM24" s="94">
        <f>'Emissions summary'!BK26</f>
        <v>4.1023486331919594</v>
      </c>
      <c r="AN24" s="94">
        <f>'Emissions summary'!BL26</f>
        <v>4.2334131669347332</v>
      </c>
      <c r="AO24" s="94">
        <f>'Emissions summary'!BM26</f>
        <v>4.3716549593394207</v>
      </c>
      <c r="AP24" s="94">
        <f>'Emissions summary'!BN26</f>
        <v>4.5206096776919571</v>
      </c>
    </row>
    <row r="25" spans="1:42" x14ac:dyDescent="0.25">
      <c r="A25" t="str">
        <f>'Emissions summary'!C28</f>
        <v>3C1a Biomass burning in forest land</v>
      </c>
      <c r="B25" t="str">
        <f t="shared" si="1"/>
        <v>A3C1a</v>
      </c>
      <c r="C25" t="str">
        <f>'Emissions summary'!D28</f>
        <v>CH4</v>
      </c>
      <c r="D25" s="94">
        <f>'Emissions summary'!AB28</f>
        <v>11.204575160010251</v>
      </c>
      <c r="E25" s="94">
        <f>'Emissions summary'!AC28</f>
        <v>13.05690518017699</v>
      </c>
      <c r="F25" s="94">
        <f>'Emissions summary'!AD28</f>
        <v>12.302133920343731</v>
      </c>
      <c r="G25" s="94">
        <f>'Emissions summary'!AE28</f>
        <v>11.592685700510469</v>
      </c>
      <c r="H25" s="94">
        <f>'Emissions summary'!AF28</f>
        <v>11.954566760677208</v>
      </c>
      <c r="I25" s="94">
        <f>'Emissions summary'!AG28</f>
        <v>12.263228780843946</v>
      </c>
      <c r="J25" s="94">
        <f>'Emissions summary'!AH28</f>
        <v>12.268210641010684</v>
      </c>
      <c r="K25" s="94">
        <f>'Emissions summary'!AI28</f>
        <v>12.23948849988569</v>
      </c>
      <c r="L25" s="94">
        <f>'Emissions summary'!AJ28</f>
        <v>12.210766358760694</v>
      </c>
      <c r="M25" s="94">
        <f>'Emissions summary'!AK28</f>
        <v>12.182044217635699</v>
      </c>
      <c r="N25" s="94">
        <f>'Emissions summary'!AL28</f>
        <v>12.153322076510703</v>
      </c>
      <c r="O25" s="94">
        <f>'Emissions summary'!AM28</f>
        <v>12.124599935385708</v>
      </c>
      <c r="P25" s="94">
        <f>'Emissions summary'!AN28</f>
        <v>12.095877794260716</v>
      </c>
      <c r="Q25" s="94">
        <f>'Emissions summary'!AO28</f>
        <v>12.067155653135719</v>
      </c>
      <c r="R25" s="94">
        <f>'Emissions summary'!AP28</f>
        <v>12.038433512010723</v>
      </c>
      <c r="S25" s="94">
        <f>'Emissions summary'!AQ28</f>
        <v>12.009711370885729</v>
      </c>
      <c r="T25" s="94">
        <f>'Emissions summary'!AR28</f>
        <v>11.980989229760732</v>
      </c>
      <c r="U25" s="94">
        <f>'Emissions summary'!AS28</f>
        <v>11.952267088635738</v>
      </c>
      <c r="V25" s="94">
        <f>'Emissions summary'!AT28</f>
        <v>11.923544947510743</v>
      </c>
      <c r="W25" s="94">
        <f>'Emissions summary'!AU28</f>
        <v>11.881226167028043</v>
      </c>
      <c r="X25" s="94">
        <f>'Emissions summary'!AV28</f>
        <v>11.838907386545339</v>
      </c>
      <c r="Y25" s="94">
        <f>'Emissions summary'!AW28</f>
        <v>11.796588606062636</v>
      </c>
      <c r="Z25" s="94">
        <f>'Emissions summary'!AX28</f>
        <v>11.754269825579936</v>
      </c>
      <c r="AA25" s="94">
        <f>'Emissions summary'!AY28</f>
        <v>11.711951045097234</v>
      </c>
      <c r="AB25" s="94">
        <f>'Emissions summary'!AZ28</f>
        <v>11.669632264614533</v>
      </c>
      <c r="AC25" s="94">
        <f>'Emissions summary'!BA28</f>
        <v>11.627313484131829</v>
      </c>
      <c r="AD25" s="94">
        <f>'Emissions summary'!BB28</f>
        <v>11.584994703649127</v>
      </c>
      <c r="AE25" s="94">
        <f>'Emissions summary'!BC28</f>
        <v>11.52907928380872</v>
      </c>
      <c r="AF25" s="94">
        <f>'Emissions summary'!BD28</f>
        <v>11.473163863968312</v>
      </c>
      <c r="AG25" s="94">
        <f>'Emissions summary'!BE28</f>
        <v>11.4172484441279</v>
      </c>
      <c r="AH25" s="94">
        <f>'Emissions summary'!BF28</f>
        <v>11.361333024287493</v>
      </c>
      <c r="AI25" s="94">
        <f>'Emissions summary'!BG28</f>
        <v>11.305417604447085</v>
      </c>
      <c r="AJ25" s="94">
        <f>'Emissions summary'!BH28</f>
        <v>11.249502184606676</v>
      </c>
      <c r="AK25" s="94">
        <f>'Emissions summary'!BI28</f>
        <v>11.193586764766268</v>
      </c>
      <c r="AL25" s="94">
        <f>'Emissions summary'!BJ28</f>
        <v>11.13767134492586</v>
      </c>
      <c r="AM25" s="94">
        <f>'Emissions summary'!BK28</f>
        <v>11.081755925085453</v>
      </c>
      <c r="AN25" s="94">
        <f>'Emissions summary'!BL28</f>
        <v>11.025840505245043</v>
      </c>
      <c r="AO25" s="94">
        <f>'Emissions summary'!BM28</f>
        <v>10.969925085404636</v>
      </c>
      <c r="AP25" s="94">
        <f>'Emissions summary'!BN28</f>
        <v>10.914009665564226</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22.211168240472922</v>
      </c>
      <c r="E27" s="94">
        <f>'Emissions summary'!AC30</f>
        <v>22.3255420719256</v>
      </c>
      <c r="F27" s="94">
        <f>'Emissions summary'!AD30</f>
        <v>22.439915903378274</v>
      </c>
      <c r="G27" s="94">
        <f>'Emissions summary'!AE30</f>
        <v>22.554289734830945</v>
      </c>
      <c r="H27" s="94">
        <f>'Emissions summary'!AF30</f>
        <v>22.668663566283627</v>
      </c>
      <c r="I27" s="94">
        <f>'Emissions summary'!AG30</f>
        <v>22.783037397736297</v>
      </c>
      <c r="J27" s="94">
        <f>'Emissions summary'!AH30</f>
        <v>22.897411229188972</v>
      </c>
      <c r="K27" s="94">
        <f>'Emissions summary'!AI30</f>
        <v>23.095209192169019</v>
      </c>
      <c r="L27" s="94">
        <f>'Emissions summary'!AJ30</f>
        <v>23.293007155149056</v>
      </c>
      <c r="M27" s="94">
        <f>'Emissions summary'!AK30</f>
        <v>23.490805118129099</v>
      </c>
      <c r="N27" s="94">
        <f>'Emissions summary'!AL30</f>
        <v>23.688603081109136</v>
      </c>
      <c r="O27" s="94">
        <f>'Emissions summary'!AM30</f>
        <v>23.886401044089183</v>
      </c>
      <c r="P27" s="94">
        <f>'Emissions summary'!AN30</f>
        <v>24.08419900706922</v>
      </c>
      <c r="Q27" s="94">
        <f>'Emissions summary'!AO30</f>
        <v>24.281996970049263</v>
      </c>
      <c r="R27" s="94">
        <f>'Emissions summary'!AP30</f>
        <v>24.479794933029304</v>
      </c>
      <c r="S27" s="94">
        <f>'Emissions summary'!AQ30</f>
        <v>24.677592896009344</v>
      </c>
      <c r="T27" s="94">
        <f>'Emissions summary'!AR30</f>
        <v>24.875390858989384</v>
      </c>
      <c r="U27" s="94">
        <f>'Emissions summary'!AS30</f>
        <v>25.073188821969428</v>
      </c>
      <c r="V27" s="94">
        <f>'Emissions summary'!AT30</f>
        <v>25.270986784949468</v>
      </c>
      <c r="W27" s="94">
        <f>'Emissions summary'!AU30</f>
        <v>25.472302246869535</v>
      </c>
      <c r="X27" s="94">
        <f>'Emissions summary'!AV30</f>
        <v>25.6736177087896</v>
      </c>
      <c r="Y27" s="94">
        <f>'Emissions summary'!AW30</f>
        <v>25.874933170709671</v>
      </c>
      <c r="Z27" s="94">
        <f>'Emissions summary'!AX30</f>
        <v>26.076248632629738</v>
      </c>
      <c r="AA27" s="94">
        <f>'Emissions summary'!AY30</f>
        <v>26.277564094549799</v>
      </c>
      <c r="AB27" s="94">
        <f>'Emissions summary'!AZ30</f>
        <v>26.47887955646987</v>
      </c>
      <c r="AC27" s="94">
        <f>'Emissions summary'!BA30</f>
        <v>26.680195018389934</v>
      </c>
      <c r="AD27" s="94">
        <f>'Emissions summary'!BB30</f>
        <v>26.881510480309998</v>
      </c>
      <c r="AE27" s="94">
        <f>'Emissions summary'!BC30</f>
        <v>27.082825942230066</v>
      </c>
      <c r="AF27" s="94">
        <f>'Emissions summary'!BD30</f>
        <v>27.28414140415013</v>
      </c>
      <c r="AG27" s="94">
        <f>'Emissions summary'!BE30</f>
        <v>27.485456866070198</v>
      </c>
      <c r="AH27" s="94">
        <f>'Emissions summary'!BF30</f>
        <v>27.686772327990262</v>
      </c>
      <c r="AI27" s="94">
        <f>'Emissions summary'!BG30</f>
        <v>27.88808778991033</v>
      </c>
      <c r="AJ27" s="94">
        <f>'Emissions summary'!BH30</f>
        <v>28.089403251830397</v>
      </c>
      <c r="AK27" s="94">
        <f>'Emissions summary'!BI30</f>
        <v>28.290718713750465</v>
      </c>
      <c r="AL27" s="94">
        <f>'Emissions summary'!BJ30</f>
        <v>28.492034175670533</v>
      </c>
      <c r="AM27" s="94">
        <f>'Emissions summary'!BK30</f>
        <v>28.6933496375906</v>
      </c>
      <c r="AN27" s="94">
        <f>'Emissions summary'!BL30</f>
        <v>28.894665099510664</v>
      </c>
      <c r="AO27" s="94">
        <f>'Emissions summary'!BM30</f>
        <v>29.095980561430732</v>
      </c>
      <c r="AP27" s="94">
        <f>'Emissions summary'!BN30</f>
        <v>29.2972960233508</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0.81337835040550022</v>
      </c>
      <c r="E31" s="94">
        <f>'Emissions summary'!AC35</f>
        <v>0.91618667449117541</v>
      </c>
      <c r="F31" s="94">
        <f>'Emissions summary'!AD35</f>
        <v>0.87477237457685053</v>
      </c>
      <c r="G31" s="94">
        <f>'Emissions summary'!AE35</f>
        <v>0.83586530666252568</v>
      </c>
      <c r="H31" s="94">
        <f>'Emissions summary'!AF35</f>
        <v>0.85622326274820093</v>
      </c>
      <c r="I31" s="94">
        <f>'Emissions summary'!AG35</f>
        <v>0.87363718683387614</v>
      </c>
      <c r="J31" s="94">
        <f>'Emissions summary'!AH35</f>
        <v>0.87425178291955141</v>
      </c>
      <c r="K31" s="94">
        <f>'Emissions summary'!AI35</f>
        <v>0.87129977937663372</v>
      </c>
      <c r="L31" s="94">
        <f>'Emissions summary'!AJ35</f>
        <v>0.86834777583371592</v>
      </c>
      <c r="M31" s="94">
        <f>'Emissions summary'!AK35</f>
        <v>0.86539577229079812</v>
      </c>
      <c r="N31" s="94">
        <f>'Emissions summary'!AL35</f>
        <v>0.86244376874788042</v>
      </c>
      <c r="O31" s="94">
        <f>'Emissions summary'!AM35</f>
        <v>0.85949176520496295</v>
      </c>
      <c r="P31" s="94">
        <f>'Emissions summary'!AN35</f>
        <v>0.85653976166204526</v>
      </c>
      <c r="Q31" s="94">
        <f>'Emissions summary'!AO35</f>
        <v>0.85358775811912746</v>
      </c>
      <c r="R31" s="94">
        <f>'Emissions summary'!AP35</f>
        <v>0.85063575457620977</v>
      </c>
      <c r="S31" s="94">
        <f>'Emissions summary'!AQ35</f>
        <v>0.84768375103329197</v>
      </c>
      <c r="T31" s="94">
        <f>'Emissions summary'!AR35</f>
        <v>0.84473174749037416</v>
      </c>
      <c r="U31" s="94">
        <f>'Emissions summary'!AS35</f>
        <v>0.84177974394745669</v>
      </c>
      <c r="V31" s="94">
        <f>'Emissions summary'!AT35</f>
        <v>0.838827740404539</v>
      </c>
      <c r="W31" s="94">
        <f>'Emissions summary'!AU35</f>
        <v>0.83512358234396089</v>
      </c>
      <c r="X31" s="94">
        <f>'Emissions summary'!AV35</f>
        <v>0.83141942428338278</v>
      </c>
      <c r="Y31" s="94">
        <f>'Emissions summary'!AW35</f>
        <v>0.82771526622280467</v>
      </c>
      <c r="Z31" s="94">
        <f>'Emissions summary'!AX35</f>
        <v>0.82401110816222667</v>
      </c>
      <c r="AA31" s="94">
        <f>'Emissions summary'!AY35</f>
        <v>0.82030695010164856</v>
      </c>
      <c r="AB31" s="94">
        <f>'Emissions summary'!AZ35</f>
        <v>0.81660279204107056</v>
      </c>
      <c r="AC31" s="94">
        <f>'Emissions summary'!BA35</f>
        <v>0.81289863398049245</v>
      </c>
      <c r="AD31" s="94">
        <f>'Emissions summary'!BB35</f>
        <v>0.80919447591991434</v>
      </c>
      <c r="AE31" s="94">
        <f>'Emissions summary'!BC35</f>
        <v>0.80473816334167581</v>
      </c>
      <c r="AF31" s="94">
        <f>'Emissions summary'!BD35</f>
        <v>0.80028185076343727</v>
      </c>
      <c r="AG31" s="94">
        <f>'Emissions summary'!BE35</f>
        <v>0.79582553818519886</v>
      </c>
      <c r="AH31" s="94">
        <f>'Emissions summary'!BF35</f>
        <v>0.79136922560696055</v>
      </c>
      <c r="AI31" s="94">
        <f>'Emissions summary'!BG35</f>
        <v>0.78691291302872202</v>
      </c>
      <c r="AJ31" s="94">
        <f>'Emissions summary'!BH35</f>
        <v>0.7824566004504836</v>
      </c>
      <c r="AK31" s="94">
        <f>'Emissions summary'!BI35</f>
        <v>0.77800028787224518</v>
      </c>
      <c r="AL31" s="94">
        <f>'Emissions summary'!BJ35</f>
        <v>0.77354397529400676</v>
      </c>
      <c r="AM31" s="94">
        <f>'Emissions summary'!BK35</f>
        <v>0.76908766271576834</v>
      </c>
      <c r="AN31" s="94">
        <f>'Emissions summary'!BL35</f>
        <v>0.76463135013752992</v>
      </c>
      <c r="AO31" s="94">
        <f>'Emissions summary'!BM35</f>
        <v>0.76017503755929161</v>
      </c>
      <c r="AP31" s="94">
        <f>'Emissions summary'!BN35</f>
        <v>0.75571872498105297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1.9270838146967177</v>
      </c>
      <c r="E33" s="94">
        <f>'Emissions summary'!AC37</f>
        <v>1.9378298037617634</v>
      </c>
      <c r="F33" s="94">
        <f>'Emissions summary'!AD37</f>
        <v>1.9485757928268084</v>
      </c>
      <c r="G33" s="94">
        <f>'Emissions summary'!AE37</f>
        <v>1.9593217818918536</v>
      </c>
      <c r="H33" s="94">
        <f>'Emissions summary'!AF37</f>
        <v>1.9700677709568992</v>
      </c>
      <c r="I33" s="94">
        <f>'Emissions summary'!AG37</f>
        <v>1.9808137600219442</v>
      </c>
      <c r="J33" s="94">
        <f>'Emissions summary'!AH37</f>
        <v>1.9915597490869896</v>
      </c>
      <c r="K33" s="94">
        <f>'Emissions summary'!AI37</f>
        <v>2.0099227240740993</v>
      </c>
      <c r="L33" s="94">
        <f>'Emissions summary'!AJ37</f>
        <v>2.0282856990612084</v>
      </c>
      <c r="M33" s="94">
        <f>'Emissions summary'!AK37</f>
        <v>2.0466486740483179</v>
      </c>
      <c r="N33" s="94">
        <f>'Emissions summary'!AL37</f>
        <v>2.065011649035426</v>
      </c>
      <c r="O33" s="94">
        <f>'Emissions summary'!AM37</f>
        <v>2.0833746240225359</v>
      </c>
      <c r="P33" s="94">
        <f>'Emissions summary'!AN37</f>
        <v>2.101737599009645</v>
      </c>
      <c r="Q33" s="94">
        <f>'Emissions summary'!AO37</f>
        <v>2.120100573996754</v>
      </c>
      <c r="R33" s="94">
        <f>'Emissions summary'!AP37</f>
        <v>2.138463548983863</v>
      </c>
      <c r="S33" s="94">
        <f>'Emissions summary'!AQ37</f>
        <v>2.1568265239709721</v>
      </c>
      <c r="T33" s="94">
        <f>'Emissions summary'!AR37</f>
        <v>2.1751894989580816</v>
      </c>
      <c r="U33" s="94">
        <f>'Emissions summary'!AS37</f>
        <v>2.1935524739451906</v>
      </c>
      <c r="V33" s="94">
        <f>'Emissions summary'!AT37</f>
        <v>2.2119154489322996</v>
      </c>
      <c r="W33" s="94">
        <f>'Emissions summary'!AU37</f>
        <v>2.230599586866107</v>
      </c>
      <c r="X33" s="94">
        <f>'Emissions summary'!AV37</f>
        <v>2.2492837247999136</v>
      </c>
      <c r="Y33" s="94">
        <f>'Emissions summary'!AW37</f>
        <v>2.267967862733721</v>
      </c>
      <c r="Z33" s="94">
        <f>'Emissions summary'!AX37</f>
        <v>2.2866520006675284</v>
      </c>
      <c r="AA33" s="94">
        <f>'Emissions summary'!AY37</f>
        <v>2.3053361386013353</v>
      </c>
      <c r="AB33" s="94">
        <f>'Emissions summary'!AZ37</f>
        <v>2.3240202765351423</v>
      </c>
      <c r="AC33" s="94">
        <f>'Emissions summary'!BA37</f>
        <v>2.3427044144689493</v>
      </c>
      <c r="AD33" s="94">
        <f>'Emissions summary'!BB37</f>
        <v>2.3613885524027567</v>
      </c>
      <c r="AE33" s="94">
        <f>'Emissions summary'!BC37</f>
        <v>2.3800726903365637</v>
      </c>
      <c r="AF33" s="94">
        <f>'Emissions summary'!BD37</f>
        <v>2.3987568282703706</v>
      </c>
      <c r="AG33" s="94">
        <f>'Emissions summary'!BE37</f>
        <v>2.4174409662041776</v>
      </c>
      <c r="AH33" s="94">
        <f>'Emissions summary'!BF37</f>
        <v>2.436125104137985</v>
      </c>
      <c r="AI33" s="94">
        <f>'Emissions summary'!BG37</f>
        <v>2.454809242071792</v>
      </c>
      <c r="AJ33" s="94">
        <f>'Emissions summary'!BH37</f>
        <v>2.4734933800055994</v>
      </c>
      <c r="AK33" s="94">
        <f>'Emissions summary'!BI37</f>
        <v>2.4921775179394063</v>
      </c>
      <c r="AL33" s="94">
        <f>'Emissions summary'!BJ37</f>
        <v>2.5108616558732133</v>
      </c>
      <c r="AM33" s="94">
        <f>'Emissions summary'!BK37</f>
        <v>2.5295457938070207</v>
      </c>
      <c r="AN33" s="94">
        <f>'Emissions summary'!BL37</f>
        <v>2.5482299317408281</v>
      </c>
      <c r="AO33" s="94">
        <f>'Emissions summary'!BM37</f>
        <v>2.5669140696746346</v>
      </c>
      <c r="AP33" s="94">
        <f>'Emissions summary'!BN37</f>
        <v>2.5855982076084416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888.57208085405557</v>
      </c>
      <c r="F37" s="94">
        <f>'Emissions summary'!AD41</f>
        <v>892.20070002364412</v>
      </c>
      <c r="G37" s="94">
        <f>'Emissions summary'!AE41</f>
        <v>894.64435357422849</v>
      </c>
      <c r="H37" s="94">
        <f>'Emissions summary'!AF41</f>
        <v>896.31844852180859</v>
      </c>
      <c r="I37" s="94">
        <f>'Emissions summary'!AG41</f>
        <v>897.22405937393876</v>
      </c>
      <c r="J37" s="94">
        <f>'Emissions summary'!AH41</f>
        <v>898.69913946100451</v>
      </c>
      <c r="K37" s="94">
        <f>'Emissions summary'!AI41</f>
        <v>900.25052981674037</v>
      </c>
      <c r="L37" s="94">
        <f>'Emissions summary'!AJ41</f>
        <v>901.70882631098289</v>
      </c>
      <c r="M37" s="94">
        <f>'Emissions summary'!AK41</f>
        <v>889.6739073219868</v>
      </c>
      <c r="N37" s="94">
        <f>'Emissions summary'!AL41</f>
        <v>892.75571593267489</v>
      </c>
      <c r="O37" s="94">
        <f>'Emissions summary'!AM41</f>
        <v>895.82268183583597</v>
      </c>
      <c r="P37" s="94">
        <f>'Emissions summary'!AN41</f>
        <v>899.15543566247482</v>
      </c>
      <c r="Q37" s="94">
        <f>'Emissions summary'!AO41</f>
        <v>902.64698868418452</v>
      </c>
      <c r="R37" s="94">
        <f>'Emissions summary'!AP41</f>
        <v>906.04445976044599</v>
      </c>
      <c r="S37" s="94">
        <f>'Emissions summary'!AQ41</f>
        <v>909.85980834658289</v>
      </c>
      <c r="T37" s="94">
        <f>'Emissions summary'!AR41</f>
        <v>913.73644104345385</v>
      </c>
      <c r="U37" s="94">
        <f>'Emissions summary'!AS41</f>
        <v>917.74364570216608</v>
      </c>
      <c r="V37" s="94">
        <f>'Emissions summary'!AT41</f>
        <v>921.80859312210237</v>
      </c>
      <c r="W37" s="94">
        <f>'Emissions summary'!AU41</f>
        <v>925.21863664894522</v>
      </c>
      <c r="X37" s="94">
        <f>'Emissions summary'!AV41</f>
        <v>929.3926191534847</v>
      </c>
      <c r="Y37" s="94">
        <f>'Emissions summary'!AW41</f>
        <v>933.5778061383545</v>
      </c>
      <c r="Z37" s="94">
        <f>'Emissions summary'!AX41</f>
        <v>937.7867943289574</v>
      </c>
      <c r="AA37" s="94">
        <f>'Emissions summary'!AY41</f>
        <v>941.76030725087708</v>
      </c>
      <c r="AB37" s="94">
        <f>'Emissions summary'!AZ41</f>
        <v>945.8857900095195</v>
      </c>
      <c r="AC37" s="94">
        <f>'Emissions summary'!BA41</f>
        <v>950.12388617476472</v>
      </c>
      <c r="AD37" s="94">
        <f>'Emissions summary'!BB41</f>
        <v>954.41413732979026</v>
      </c>
      <c r="AE37" s="94">
        <f>'Emissions summary'!BC41</f>
        <v>958.57349546996136</v>
      </c>
      <c r="AF37" s="94">
        <f>'Emissions summary'!BD41</f>
        <v>962.78504545462829</v>
      </c>
      <c r="AG37" s="94">
        <f>'Emissions summary'!BE41</f>
        <v>967.14886960752847</v>
      </c>
      <c r="AH37" s="94">
        <f>'Emissions summary'!BF41</f>
        <v>971.60301895040618</v>
      </c>
      <c r="AI37" s="94">
        <f>'Emissions summary'!BG41</f>
        <v>976.12849570089838</v>
      </c>
      <c r="AJ37" s="94">
        <f>'Emissions summary'!BH41</f>
        <v>980.7262783844435</v>
      </c>
      <c r="AK37" s="94">
        <f>'Emissions summary'!BI41</f>
        <v>985.39188362641733</v>
      </c>
      <c r="AL37" s="94">
        <f>'Emissions summary'!BJ41</f>
        <v>990.1573333273077</v>
      </c>
      <c r="AM37" s="94">
        <f>'Emissions summary'!BK41</f>
        <v>994.56098073234</v>
      </c>
      <c r="AN37" s="94">
        <f>'Emissions summary'!BL41</f>
        <v>999.04912069507679</v>
      </c>
      <c r="AO37" s="94">
        <f>'Emissions summary'!BM41</f>
        <v>1003.6481787108582</v>
      </c>
      <c r="AP37" s="94">
        <f>'Emissions summary'!BN41</f>
        <v>1008.3665965125625</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470.0424678837532</v>
      </c>
      <c r="F38" s="94">
        <f>'Emissions summary'!AD42</f>
        <v>469.95104179909873</v>
      </c>
      <c r="G38" s="94">
        <f>'Emissions summary'!AE42</f>
        <v>469.88947191095667</v>
      </c>
      <c r="H38" s="94">
        <f>'Emissions summary'!AF42</f>
        <v>469.84729169329165</v>
      </c>
      <c r="I38" s="94">
        <f>'Emissions summary'!AG42</f>
        <v>469.82447407299009</v>
      </c>
      <c r="J38" s="94">
        <f>'Emissions summary'!AH42</f>
        <v>469.78730820062668</v>
      </c>
      <c r="K38" s="94">
        <f>'Emissions summary'!AI42</f>
        <v>469.74821962743499</v>
      </c>
      <c r="L38" s="94">
        <f>'Emissions summary'!AJ42</f>
        <v>469.71147663168296</v>
      </c>
      <c r="M38" s="94">
        <f>'Emissions summary'!AK42</f>
        <v>470.0147064474537</v>
      </c>
      <c r="N38" s="94">
        <f>'Emissions summary'!AL42</f>
        <v>469.93705771063094</v>
      </c>
      <c r="O38" s="94">
        <f>'Emissions summary'!AM42</f>
        <v>469.85978294819665</v>
      </c>
      <c r="P38" s="94">
        <f>'Emissions summary'!AN42</f>
        <v>469.77581143747983</v>
      </c>
      <c r="Q38" s="94">
        <f>'Emissions summary'!AO42</f>
        <v>469.68783884867423</v>
      </c>
      <c r="R38" s="94">
        <f>'Emissions summary'!AP42</f>
        <v>469.60223673290739</v>
      </c>
      <c r="S38" s="94">
        <f>'Emissions summary'!AQ42</f>
        <v>469.50610584495263</v>
      </c>
      <c r="T38" s="94">
        <f>'Emissions summary'!AR42</f>
        <v>469.40843085274383</v>
      </c>
      <c r="U38" s="94">
        <f>'Emissions summary'!AS42</f>
        <v>469.30746599111671</v>
      </c>
      <c r="V38" s="94">
        <f>'Emissions summary'!AT42</f>
        <v>469.2050462524885</v>
      </c>
      <c r="W38" s="94">
        <f>'Emissions summary'!AU42</f>
        <v>469.11912736334938</v>
      </c>
      <c r="X38" s="94">
        <f>'Emissions summary'!AV42</f>
        <v>469.01396039487713</v>
      </c>
      <c r="Y38" s="94">
        <f>'Emissions summary'!AW42</f>
        <v>468.90851112018333</v>
      </c>
      <c r="Z38" s="94">
        <f>'Emissions summary'!AX42</f>
        <v>468.80246215427121</v>
      </c>
      <c r="AA38" s="94">
        <f>'Emissions summary'!AY42</f>
        <v>468.70234618403674</v>
      </c>
      <c r="AB38" s="94">
        <f>'Emissions summary'!AZ42</f>
        <v>468.59840120708992</v>
      </c>
      <c r="AC38" s="94">
        <f>'Emissions summary'!BA42</f>
        <v>468.49161884149356</v>
      </c>
      <c r="AD38" s="94">
        <f>'Emissions summary'!BB42</f>
        <v>468.38352238745512</v>
      </c>
      <c r="AE38" s="94">
        <f>'Emissions summary'!BC42</f>
        <v>468.27872389203355</v>
      </c>
      <c r="AF38" s="94">
        <f>'Emissions summary'!BD42</f>
        <v>468.17261037958468</v>
      </c>
      <c r="AG38" s="94">
        <f>'Emissions summary'!BE42</f>
        <v>468.06266019253724</v>
      </c>
      <c r="AH38" s="94">
        <f>'Emissions summary'!BF42</f>
        <v>467.95043418703682</v>
      </c>
      <c r="AI38" s="94">
        <f>'Emissions summary'!BG42</f>
        <v>467.83641102804586</v>
      </c>
      <c r="AJ38" s="94">
        <f>'Emissions summary'!BH42</f>
        <v>467.72056606080008</v>
      </c>
      <c r="AK38" s="94">
        <f>'Emissions summary'!BI42</f>
        <v>467.6030122476605</v>
      </c>
      <c r="AL38" s="94">
        <f>'Emissions summary'!BJ42</f>
        <v>467.48294277015196</v>
      </c>
      <c r="AM38" s="94">
        <f>'Emissions summary'!BK42</f>
        <v>467.37198920307196</v>
      </c>
      <c r="AN38" s="94">
        <f>'Emissions summary'!BL42</f>
        <v>467.25890677557101</v>
      </c>
      <c r="AO38" s="94">
        <f>'Emissions summary'!BM42</f>
        <v>467.14302967526646</v>
      </c>
      <c r="AP38" s="94">
        <f>'Emissions summary'!BN42</f>
        <v>467.02414520566191</v>
      </c>
    </row>
    <row r="39" spans="1:42" x14ac:dyDescent="0.25">
      <c r="A39" t="str">
        <f>'Emissions summary'!B44</f>
        <v>3C4 Direct N2O from managed soils (N2O)</v>
      </c>
      <c r="B39" t="str">
        <f>"A"&amp;LEFT(A39,3)</f>
        <v>A3C4</v>
      </c>
      <c r="C39" t="str">
        <f>'Emissions summary'!D44</f>
        <v>N2O</v>
      </c>
      <c r="D39" s="94">
        <f>'Emissions summary'!AB43</f>
        <v>55.493560217421347</v>
      </c>
      <c r="E39" s="94">
        <f>'Emissions summary'!AC43</f>
        <v>55.469232426350054</v>
      </c>
      <c r="F39" s="94">
        <f>'Emissions summary'!AD43</f>
        <v>55.145459684205136</v>
      </c>
      <c r="G39" s="94">
        <f>'Emissions summary'!AE43</f>
        <v>54.637999886039253</v>
      </c>
      <c r="H39" s="94">
        <f>'Emissions summary'!AF43</f>
        <v>53.958582643712866</v>
      </c>
      <c r="I39" s="94">
        <f>'Emissions summary'!AG43</f>
        <v>53.449348971381681</v>
      </c>
      <c r="J39" s="94">
        <f>'Emissions summary'!AH43</f>
        <v>52.979836726959938</v>
      </c>
      <c r="K39" s="94">
        <f>'Emissions summary'!AI43</f>
        <v>52.505522801802542</v>
      </c>
      <c r="L39" s="94">
        <f>'Emissions summary'!AJ43</f>
        <v>49.030155000462806</v>
      </c>
      <c r="M39" s="94">
        <f>'Emissions summary'!AK43</f>
        <v>49.197926759413946</v>
      </c>
      <c r="N39" s="94">
        <f>'Emissions summary'!AL43</f>
        <v>49.401305164024677</v>
      </c>
      <c r="O39" s="94">
        <f>'Emissions summary'!AM43</f>
        <v>49.660853546191404</v>
      </c>
      <c r="P39" s="94">
        <f>'Emissions summary'!AN43</f>
        <v>49.957016484170495</v>
      </c>
      <c r="Q39" s="94">
        <f>'Emissions summary'!AO43</f>
        <v>50.234953375188191</v>
      </c>
      <c r="R39" s="94">
        <f>'Emissions summary'!AP43</f>
        <v>50.603169738022615</v>
      </c>
      <c r="S39" s="94">
        <f>'Emissions summary'!AQ43</f>
        <v>50.986525231982114</v>
      </c>
      <c r="T39" s="94">
        <f>'Emissions summary'!AR43</f>
        <v>51.398847304103768</v>
      </c>
      <c r="U39" s="94">
        <f>'Emissions summary'!AS43</f>
        <v>51.825047435341226</v>
      </c>
      <c r="V39" s="94">
        <f>'Emissions summary'!AT43</f>
        <v>52.110643083987284</v>
      </c>
      <c r="W39" s="94">
        <f>'Emissions summary'!AU43</f>
        <v>52.358823391255015</v>
      </c>
      <c r="X39" s="94">
        <f>'Emissions summary'!AV43</f>
        <v>52.603297206405138</v>
      </c>
      <c r="Y39" s="94">
        <f>'Emissions summary'!AW43</f>
        <v>52.844467333251565</v>
      </c>
      <c r="Z39" s="94">
        <f>'Emissions summary'!AX43</f>
        <v>53.026758296900354</v>
      </c>
      <c r="AA39" s="94">
        <f>'Emissions summary'!AY43</f>
        <v>53.232082401390556</v>
      </c>
      <c r="AB39" s="94">
        <f>'Emissions summary'!AZ43</f>
        <v>53.452435283172967</v>
      </c>
      <c r="AC39" s="94">
        <f>'Emissions summary'!BA43</f>
        <v>53.674392019493808</v>
      </c>
      <c r="AD39" s="94">
        <f>'Emissions summary'!BB43</f>
        <v>53.858768880980683</v>
      </c>
      <c r="AE39" s="94">
        <f>'Emissions summary'!BC43</f>
        <v>54.043623374791103</v>
      </c>
      <c r="AF39" s="94">
        <f>'Emissions summary'!BD43</f>
        <v>54.249952761868819</v>
      </c>
      <c r="AG39" s="94">
        <f>'Emissions summary'!BE43</f>
        <v>54.589441283917274</v>
      </c>
      <c r="AH39" s="94">
        <f>'Emissions summary'!BF43</f>
        <v>54.938333668288664</v>
      </c>
      <c r="AI39" s="94">
        <f>'Emissions summary'!BG43</f>
        <v>55.296664612122086</v>
      </c>
      <c r="AJ39" s="94">
        <f>'Emissions summary'!BH43</f>
        <v>55.663381174887718</v>
      </c>
      <c r="AK39" s="94">
        <f>'Emissions summary'!BI43</f>
        <v>56.04516387163472</v>
      </c>
      <c r="AL39" s="94">
        <f>'Emissions summary'!BJ43</f>
        <v>56.343687535857235</v>
      </c>
      <c r="AM39" s="94">
        <f>'Emissions summary'!BK43</f>
        <v>56.652224089493942</v>
      </c>
      <c r="AN39" s="94">
        <f>'Emissions summary'!BL43</f>
        <v>56.977419445934899</v>
      </c>
      <c r="AO39" s="94">
        <f>'Emissions summary'!BM43</f>
        <v>57.321043606475754</v>
      </c>
      <c r="AP39" s="94">
        <f>'Emissions summary'!BN43</f>
        <v>57.702375983236749</v>
      </c>
    </row>
    <row r="40" spans="1:42" x14ac:dyDescent="0.25">
      <c r="A40" t="str">
        <f>'Emissions summary'!B49</f>
        <v>3C5 Indirect N2O from managed soils (N2O)</v>
      </c>
      <c r="B40" t="str">
        <f t="shared" ref="B40:B41" si="2">"A"&amp;LEFT(A40,3)</f>
        <v>A3C5</v>
      </c>
      <c r="C40" t="str">
        <f>'Emissions summary'!D49</f>
        <v>N2O</v>
      </c>
      <c r="D40" s="94">
        <f>'Emissions summary'!AB49</f>
        <v>6.6360194334248472</v>
      </c>
      <c r="E40" s="94">
        <f>'Emissions summary'!AC49</f>
        <v>6.6385390991961843</v>
      </c>
      <c r="F40" s="94">
        <f>'Emissions summary'!AD49</f>
        <v>6.6042925795171898</v>
      </c>
      <c r="G40" s="94">
        <f>'Emissions summary'!AE49</f>
        <v>6.5480938698450357</v>
      </c>
      <c r="H40" s="94">
        <f>'Emissions summary'!AF49</f>
        <v>6.471156102877381</v>
      </c>
      <c r="I40" s="94">
        <f>'Emissions summary'!AG49</f>
        <v>6.4158501841374216</v>
      </c>
      <c r="J40" s="94">
        <f>'Emissions summary'!AH49</f>
        <v>6.3655214508643452</v>
      </c>
      <c r="K40" s="94">
        <f>'Emissions summary'!AI49</f>
        <v>6.3147738899119084</v>
      </c>
      <c r="L40" s="94">
        <f>'Emissions summary'!AJ49</f>
        <v>5.889420758696601</v>
      </c>
      <c r="M40" s="94">
        <f>'Emissions summary'!AK49</f>
        <v>5.9180703697568315</v>
      </c>
      <c r="N40" s="94">
        <f>'Emissions summary'!AL49</f>
        <v>5.9470915291202582</v>
      </c>
      <c r="O40" s="94">
        <f>'Emissions summary'!AM49</f>
        <v>5.9829676057911891</v>
      </c>
      <c r="P40" s="94">
        <f>'Emissions summary'!AN49</f>
        <v>6.0234535357406394</v>
      </c>
      <c r="Q40" s="94">
        <f>'Emissions summary'!AO49</f>
        <v>6.0616987328709442</v>
      </c>
      <c r="R40" s="94">
        <f>'Emissions summary'!AP49</f>
        <v>6.1113888990265561</v>
      </c>
      <c r="S40" s="94">
        <f>'Emissions summary'!AQ49</f>
        <v>6.162968133312388</v>
      </c>
      <c r="T40" s="94">
        <f>'Emissions summary'!AR49</f>
        <v>6.218270973848707</v>
      </c>
      <c r="U40" s="94">
        <f>'Emissions summary'!AS49</f>
        <v>6.275417194476792</v>
      </c>
      <c r="V40" s="94">
        <f>'Emissions summary'!AT49</f>
        <v>6.3149338912125943</v>
      </c>
      <c r="W40" s="94">
        <f>'Emissions summary'!AU49</f>
        <v>6.3524948230916536</v>
      </c>
      <c r="X40" s="94">
        <f>'Emissions summary'!AV49</f>
        <v>6.3896327615913702</v>
      </c>
      <c r="Y40" s="94">
        <f>'Emissions summary'!AW49</f>
        <v>6.4266005707422655</v>
      </c>
      <c r="Z40" s="94">
        <f>'Emissions summary'!AX49</f>
        <v>6.4563442376925444</v>
      </c>
      <c r="AA40" s="94">
        <f>'Emissions summary'!AY49</f>
        <v>6.48933227893734</v>
      </c>
      <c r="AB40" s="94">
        <f>'Emissions summary'!AZ49</f>
        <v>6.5244681999891974</v>
      </c>
      <c r="AC40" s="94">
        <f>'Emissions summary'!BA49</f>
        <v>6.5600681522970596</v>
      </c>
      <c r="AD40" s="94">
        <f>'Emissions summary'!BB49</f>
        <v>6.5911384555752663</v>
      </c>
      <c r="AE40" s="94">
        <f>'Emissions summary'!BC49</f>
        <v>6.6226094474663002</v>
      </c>
      <c r="AF40" s="94">
        <f>'Emissions summary'!BD49</f>
        <v>6.6571515601439382</v>
      </c>
      <c r="AG40" s="94">
        <f>'Emissions summary'!BE49</f>
        <v>6.7072757660817297</v>
      </c>
      <c r="AH40" s="94">
        <f>'Emissions summary'!BF49</f>
        <v>6.7588703887016823</v>
      </c>
      <c r="AI40" s="94">
        <f>'Emissions summary'!BG49</f>
        <v>6.8119625268788315</v>
      </c>
      <c r="AJ40" s="94">
        <f>'Emissions summary'!BH49</f>
        <v>6.86643434751947</v>
      </c>
      <c r="AK40" s="94">
        <f>'Emissions summary'!BI49</f>
        <v>6.9231751155855576</v>
      </c>
      <c r="AL40" s="94">
        <f>'Emissions summary'!BJ49</f>
        <v>6.9693862169960674</v>
      </c>
      <c r="AM40" s="94">
        <f>'Emissions summary'!BK49</f>
        <v>7.017321634453844</v>
      </c>
      <c r="AN40" s="94">
        <f>'Emissions summary'!BL49</f>
        <v>7.0677528454994913</v>
      </c>
      <c r="AO40" s="94">
        <f>'Emissions summary'!BM49</f>
        <v>7.1209336517536928</v>
      </c>
      <c r="AP40" s="94">
        <f>'Emissions summary'!BN49</f>
        <v>7.1794306309975608</v>
      </c>
    </row>
    <row r="41" spans="1:42" x14ac:dyDescent="0.25">
      <c r="A41" t="str">
        <f>'Emissions summary'!B52</f>
        <v>3C6 Indirect N2O from manure management (N2O)</v>
      </c>
      <c r="B41" t="str">
        <f t="shared" si="2"/>
        <v>A3C6</v>
      </c>
      <c r="C41" t="str">
        <f>'Emissions summary'!D52</f>
        <v>N2O</v>
      </c>
      <c r="D41" s="94">
        <f>'Emissions summary'!AB52</f>
        <v>1.5023166855129488</v>
      </c>
      <c r="E41" s="94">
        <f>'Emissions summary'!AC52</f>
        <v>1.5239687382795326</v>
      </c>
      <c r="F41" s="94">
        <f>'Emissions summary'!AD52</f>
        <v>1.5330974500504335</v>
      </c>
      <c r="G41" s="94">
        <f>'Emissions summary'!AE52</f>
        <v>1.5342653244053366</v>
      </c>
      <c r="H41" s="94">
        <f>'Emissions summary'!AF52</f>
        <v>1.5274769537605901</v>
      </c>
      <c r="I41" s="94">
        <f>'Emissions summary'!AG52</f>
        <v>1.5276731670199961</v>
      </c>
      <c r="J41" s="94">
        <f>'Emissions summary'!AH52</f>
        <v>1.5293103484564015</v>
      </c>
      <c r="K41" s="94">
        <f>'Emissions summary'!AI52</f>
        <v>1.5304462036735538</v>
      </c>
      <c r="L41" s="94">
        <f>'Emissions summary'!AJ52</f>
        <v>1.3875416701315408</v>
      </c>
      <c r="M41" s="94">
        <f>'Emissions summary'!AK52</f>
        <v>1.4070005856393415</v>
      </c>
      <c r="N41" s="94">
        <f>'Emissions summary'!AL52</f>
        <v>1.4269018634674162</v>
      </c>
      <c r="O41" s="94">
        <f>'Emissions summary'!AM52</f>
        <v>1.4501992446277421</v>
      </c>
      <c r="P41" s="94">
        <f>'Emissions summary'!AN52</f>
        <v>1.4757276822819914</v>
      </c>
      <c r="Q41" s="94">
        <f>'Emissions summary'!AO52</f>
        <v>1.5008026405763055</v>
      </c>
      <c r="R41" s="94">
        <f>'Emissions summary'!AP52</f>
        <v>1.5309815922657282</v>
      </c>
      <c r="S41" s="94">
        <f>'Emissions summary'!AQ52</f>
        <v>1.5624820405479758</v>
      </c>
      <c r="T41" s="94">
        <f>'Emissions summary'!AR52</f>
        <v>1.5961121239596858</v>
      </c>
      <c r="U41" s="94">
        <f>'Emissions summary'!AS52</f>
        <v>1.6310993984768332</v>
      </c>
      <c r="V41" s="94">
        <f>'Emissions summary'!AT52</f>
        <v>1.659267028080841</v>
      </c>
      <c r="W41" s="94">
        <f>'Emissions summary'!AU52</f>
        <v>1.6970301793828408</v>
      </c>
      <c r="X41" s="94">
        <f>'Emissions summary'!AV52</f>
        <v>1.7357320214749841</v>
      </c>
      <c r="Y41" s="94">
        <f>'Emissions summary'!AW52</f>
        <v>1.7755438532807428</v>
      </c>
      <c r="Z41" s="94">
        <f>'Emissions summary'!AX52</f>
        <v>1.8133204912365333</v>
      </c>
      <c r="AA41" s="94">
        <f>'Emissions summary'!AY52</f>
        <v>1.8537526836176021</v>
      </c>
      <c r="AB41" s="94">
        <f>'Emissions summary'!AZ52</f>
        <v>1.8964450149826531</v>
      </c>
      <c r="AC41" s="94">
        <f>'Emissions summary'!BA52</f>
        <v>1.9407069816671236</v>
      </c>
      <c r="AD41" s="94">
        <f>'Emissions summary'!BB52</f>
        <v>1.98420363916197</v>
      </c>
      <c r="AE41" s="94">
        <f>'Emissions summary'!BC52</f>
        <v>2.0292909079423964</v>
      </c>
      <c r="AF41" s="94">
        <f>'Emissions summary'!BD52</f>
        <v>2.0773682764098083</v>
      </c>
      <c r="AG41" s="94">
        <f>'Emissions summary'!BE52</f>
        <v>2.1275707367563452</v>
      </c>
      <c r="AH41" s="94">
        <f>'Emissions summary'!BF52</f>
        <v>2.1798464602650425</v>
      </c>
      <c r="AI41" s="94">
        <f>'Emissions summary'!BG52</f>
        <v>2.2342873644766619</v>
      </c>
      <c r="AJ41" s="94">
        <f>'Emissions summary'!BH52</f>
        <v>2.2909114693732269</v>
      </c>
      <c r="AK41" s="94">
        <f>'Emissions summary'!BI52</f>
        <v>2.3502764703566927</v>
      </c>
      <c r="AL41" s="94">
        <f>'Emissions summary'!BJ52</f>
        <v>2.4055367886176944</v>
      </c>
      <c r="AM41" s="94">
        <f>'Emissions summary'!BK52</f>
        <v>2.4632663546324376</v>
      </c>
      <c r="AN41" s="94">
        <f>'Emissions summary'!BL52</f>
        <v>2.5239763214323476</v>
      </c>
      <c r="AO41" s="94">
        <f>'Emissions summary'!BM52</f>
        <v>2.5879299262588491</v>
      </c>
      <c r="AP41" s="94">
        <f>'Emissions summary'!BN52</f>
        <v>2.6567335750630798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topLeftCell="H1" workbookViewId="0">
      <selection activeCell="Z4" sqref="Z4"/>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60097873.988486953</v>
      </c>
      <c r="AJ4" s="22">
        <f>DriversCGE!K35*1000</f>
        <v>60841582.286809362</v>
      </c>
      <c r="AK4" s="22">
        <f>DriversCGE!L35*1000</f>
        <v>61537824.355929829</v>
      </c>
      <c r="AL4" s="22">
        <f>DriversCGE!M35*1000</f>
        <v>62221509.70138637</v>
      </c>
      <c r="AM4" s="22">
        <f>DriversCGE!N35*1000</f>
        <v>62892038.582526088</v>
      </c>
      <c r="AN4" s="22">
        <f>DriversCGE!O35*1000</f>
        <v>63548817.559440099</v>
      </c>
      <c r="AO4" s="22">
        <f>DriversCGE!P35*1000</f>
        <v>64191260.35676612</v>
      </c>
      <c r="AP4" s="22">
        <f>DriversCGE!Q35*1000</f>
        <v>64818788.725428239</v>
      </c>
      <c r="AQ4" s="22">
        <f>DriversCGE!R35*1000</f>
        <v>65435442.210930109</v>
      </c>
      <c r="AR4" s="22">
        <f>DriversCGE!S35*1000</f>
        <v>66040790.860694058</v>
      </c>
      <c r="AS4" s="22">
        <f>DriversCGE!T35*1000</f>
        <v>66634409.418703102</v>
      </c>
      <c r="AT4" s="22">
        <f>DriversCGE!U35*1000</f>
        <v>67215877.817791685</v>
      </c>
      <c r="AU4" s="22">
        <f>DriversCGE!V35*1000</f>
        <v>67784781.669940755</v>
      </c>
      <c r="AV4" s="22">
        <f>DriversCGE!W35*1000</f>
        <v>68342055.626742408</v>
      </c>
      <c r="AW4" s="22">
        <f>DriversCGE!X35*1000</f>
        <v>68887330.858600348</v>
      </c>
      <c r="AX4" s="22">
        <f>DriversCGE!Y35*1000</f>
        <v>69420244.147098422</v>
      </c>
      <c r="AY4" s="22">
        <f>DriversCGE!Z35*1000</f>
        <v>69940438.284968704</v>
      </c>
      <c r="AZ4" s="22">
        <f>DriversCGE!AA35*1000</f>
        <v>70447562.472153157</v>
      </c>
      <c r="BA4" s="22">
        <f>DriversCGE!AB35*1000</f>
        <v>70942722.252264574</v>
      </c>
      <c r="BB4" s="22">
        <f>DriversCGE!AC35*1000</f>
        <v>71425610.993241414</v>
      </c>
      <c r="BC4" s="22">
        <f>DriversCGE!AD35*1000</f>
        <v>71895928.013305992</v>
      </c>
      <c r="BD4" s="22">
        <f>DriversCGE!AE35*1000</f>
        <v>72353378.891150236</v>
      </c>
      <c r="BE4" s="22">
        <f>DriversCGE!AF35*1000</f>
        <v>72797675.7714203</v>
      </c>
      <c r="BF4" s="22">
        <f>DriversCGE!AG35*1000</f>
        <v>73228597.899236783</v>
      </c>
      <c r="BG4" s="22">
        <f>DriversCGE!AH35*1000</f>
        <v>73645872.502840072</v>
      </c>
      <c r="BH4" s="22">
        <f>DriversCGE!AI35*1000</f>
        <v>74049234.19207181</v>
      </c>
      <c r="BI4" s="22">
        <f>DriversCGE!AJ35*1000</f>
        <v>74438425.238522783</v>
      </c>
      <c r="BJ4" s="22">
        <f>DriversCGE!AK35*1000</f>
        <v>74813195.848926663</v>
      </c>
      <c r="BK4" s="22">
        <f>DriversCGE!AL35*1000</f>
        <v>75173102.421925724</v>
      </c>
      <c r="BL4" s="22">
        <f>DriversCGE!AM35*1000</f>
        <v>75517908.954390198</v>
      </c>
    </row>
    <row r="5" spans="1:68" x14ac:dyDescent="0.25">
      <c r="A5" t="s">
        <v>809</v>
      </c>
      <c r="B5" t="s">
        <v>747</v>
      </c>
      <c r="C5" t="s">
        <v>810</v>
      </c>
      <c r="D5" s="21">
        <f t="shared" ref="D5:Y5" si="0">E5/(1+E7)</f>
        <v>1433.9938812707719</v>
      </c>
      <c r="E5" s="21">
        <f t="shared" si="0"/>
        <v>1477.0136977088951</v>
      </c>
      <c r="F5" s="21">
        <f t="shared" si="0"/>
        <v>1521.324108640162</v>
      </c>
      <c r="G5" s="21">
        <f t="shared" si="0"/>
        <v>1566.9638318993668</v>
      </c>
      <c r="H5" s="21">
        <f t="shared" si="0"/>
        <v>1613.9727468563478</v>
      </c>
      <c r="I5" s="21">
        <f t="shared" si="0"/>
        <v>1662.3919292620383</v>
      </c>
      <c r="J5" s="21">
        <f t="shared" si="0"/>
        <v>1732.2123902910439</v>
      </c>
      <c r="K5" s="21">
        <f t="shared" si="0"/>
        <v>1777.2499124386111</v>
      </c>
      <c r="L5" s="21">
        <f t="shared" si="0"/>
        <v>1789.6906618256812</v>
      </c>
      <c r="M5" s="21">
        <f t="shared" si="0"/>
        <v>1838.0123096949744</v>
      </c>
      <c r="N5" s="21">
        <f t="shared" si="0"/>
        <v>1918.8848513215535</v>
      </c>
      <c r="O5" s="21">
        <f t="shared" si="0"/>
        <v>1974.5325120098782</v>
      </c>
      <c r="P5" s="21">
        <f t="shared" si="0"/>
        <v>2049.5730461474905</v>
      </c>
      <c r="Q5" s="21">
        <f t="shared" si="0"/>
        <v>2110.6804438192116</v>
      </c>
      <c r="R5" s="21">
        <f t="shared" si="0"/>
        <v>2205.612041555913</v>
      </c>
      <c r="S5" s="21">
        <f t="shared" si="0"/>
        <v>2322.7836243386146</v>
      </c>
      <c r="T5" s="21">
        <f t="shared" si="0"/>
        <v>2451.1446787079676</v>
      </c>
      <c r="U5" s="21">
        <f t="shared" si="0"/>
        <v>2588.0579946967259</v>
      </c>
      <c r="V5" s="21">
        <f t="shared" si="0"/>
        <v>2685.4182749174902</v>
      </c>
      <c r="W5" s="21">
        <f t="shared" si="0"/>
        <v>2649.3729138608123</v>
      </c>
      <c r="X5" s="21">
        <f t="shared" si="0"/>
        <v>2730.9657981254277</v>
      </c>
      <c r="Y5" s="21">
        <f t="shared" si="0"/>
        <v>2824.6785081474013</v>
      </c>
      <c r="Z5" s="22">
        <f>SUM(DriversCGE!B8:B25)</f>
        <v>2893.5650000000564</v>
      </c>
      <c r="AA5" s="22">
        <f>SUM(DriversCGE!C8:C25)</f>
        <v>2969.1963051355538</v>
      </c>
      <c r="AB5" s="22">
        <f>SUM(DriversCGE!D8:D25)</f>
        <v>3022.2173632302474</v>
      </c>
      <c r="AC5" s="22">
        <f>SUM(DriversCGE!E8:E25)</f>
        <v>3060.2316404410253</v>
      </c>
      <c r="AD5" s="22">
        <f>SUM(DriversCGE!F8:F25)</f>
        <v>3082.8658989519636</v>
      </c>
      <c r="AE5" s="22">
        <f>SUM(DriversCGE!G8:G25)</f>
        <v>3117.5115237718705</v>
      </c>
      <c r="AF5" s="22">
        <f>SUM(DriversCGE!H8:H25)</f>
        <v>3154.0370052724184</v>
      </c>
      <c r="AG5" s="22">
        <f>SUM(DriversCGE!I8:I25)</f>
        <v>3188.9317950294057</v>
      </c>
      <c r="AH5" s="22">
        <f>SUM(DriversCGE!J8:J25)</f>
        <v>2947.9724944017844</v>
      </c>
      <c r="AI5" s="22">
        <f>SUM(DriversCGE!K8:K25)</f>
        <v>3013.0644015642411</v>
      </c>
      <c r="AJ5" s="22">
        <f>SUM(DriversCGE!L8:L25)</f>
        <v>3078.619936597479</v>
      </c>
      <c r="AK5" s="22">
        <f>SUM(DriversCGE!M8:M25)</f>
        <v>3150.4502744619822</v>
      </c>
      <c r="AL5" s="22">
        <f>SUM(DriversCGE!N8:N25)</f>
        <v>3226.7589366182142</v>
      </c>
      <c r="AM5" s="22">
        <f>SUM(DriversCGE!O8:O25)</f>
        <v>3302.3054183034251</v>
      </c>
      <c r="AN5" s="22">
        <f>SUM(DriversCGE!P8:P25)</f>
        <v>3388.2134874456483</v>
      </c>
      <c r="AO5" s="22">
        <f>SUM(DriversCGE!Q8:Q25)</f>
        <v>3477.0636219305311</v>
      </c>
      <c r="AP5" s="22">
        <f>SUM(DriversCGE!R8:R25)</f>
        <v>3570.5497304660671</v>
      </c>
      <c r="AQ5" s="22">
        <f>SUM(DriversCGE!S8:S25)</f>
        <v>3667.2132212172432</v>
      </c>
      <c r="AR5" s="22">
        <f>SUM(DriversCGE!T8:T25)</f>
        <v>3750.2393093448832</v>
      </c>
      <c r="AS5" s="22">
        <f>SUM(DriversCGE!U8:U25)</f>
        <v>3853.1062514920195</v>
      </c>
      <c r="AT5" s="22">
        <f>SUM(DriversCGE!V8:V25)</f>
        <v>3958.3620577783013</v>
      </c>
      <c r="AU5" s="22">
        <f>SUM(DriversCGE!W8:W25)</f>
        <v>4066.3885852078047</v>
      </c>
      <c r="AV5" s="22">
        <f>SUM(DriversCGE!X8:X25)</f>
        <v>4170.5775300165442</v>
      </c>
      <c r="AW5" s="22">
        <f>SUM(DriversCGE!Y8:Y25)</f>
        <v>4280.811383688585</v>
      </c>
      <c r="AX5" s="22">
        <f>SUM(DriversCGE!Z8:Z25)</f>
        <v>4396.3278585237995</v>
      </c>
      <c r="AY5" s="22">
        <f>SUM(DriversCGE!AA8:AA25)</f>
        <v>4515.7084812671128</v>
      </c>
      <c r="AZ5" s="22">
        <f>SUM(DriversCGE!AB8:AB25)</f>
        <v>4633.946266285534</v>
      </c>
      <c r="BA5" s="22">
        <f>SUM(DriversCGE!AC8:AC25)</f>
        <v>4756.1305741637816</v>
      </c>
      <c r="BB5" s="22">
        <f>SUM(DriversCGE!AD8:AD25)</f>
        <v>4885.3563038061166</v>
      </c>
      <c r="BC5" s="22">
        <f>SUM(DriversCGE!AE8:AE25)</f>
        <v>5020.11865103952</v>
      </c>
      <c r="BD5" s="22">
        <f>SUM(DriversCGE!AF8:AF25)</f>
        <v>5160.0847419621432</v>
      </c>
      <c r="BE5" s="22">
        <f>SUM(DriversCGE!AG8:AG25)</f>
        <v>5305.510013410325</v>
      </c>
      <c r="BF5" s="22">
        <f>SUM(DriversCGE!AH8:AH25)</f>
        <v>5456.4881870660656</v>
      </c>
      <c r="BG5" s="22">
        <f>SUM(DriversCGE!AI8:AI25)</f>
        <v>5614.3193854496612</v>
      </c>
      <c r="BH5" s="22">
        <f>SUM(DriversCGE!AJ8:AJ25)</f>
        <v>5763.6814698611624</v>
      </c>
      <c r="BI5" s="22">
        <f>SUM(DriversCGE!AK8:AK25)</f>
        <v>5919.277614313718</v>
      </c>
      <c r="BJ5" s="22">
        <f>SUM(DriversCGE!AL8:AL25)</f>
        <v>6082.3262416384632</v>
      </c>
      <c r="BK5" s="22">
        <f>SUM(DriversCGE!AM8:AM25)</f>
        <v>6253.4978606157538</v>
      </c>
      <c r="BL5" s="22">
        <f>SUM(DriversCGE!AN8:AN25)</f>
        <v>6436.5461256221515</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B6" sqref="B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908</v>
      </c>
      <c r="F21" s="23" t="s">
        <v>909</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910</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911</v>
      </c>
      <c r="F43" t="s">
        <v>377</v>
      </c>
      <c r="H43" s="56">
        <v>0.12</v>
      </c>
    </row>
    <row r="44" spans="1:8" x14ac:dyDescent="0.25">
      <c r="A44" t="str">
        <f t="shared" si="8"/>
        <v>3C Aggregated and non-CO2 emissions on land</v>
      </c>
      <c r="B44" t="str">
        <f t="shared" si="7"/>
        <v>3C4 Direct N2O from managed soils (N2O)</v>
      </c>
      <c r="C44" t="str">
        <f t="shared" si="7"/>
        <v>Crop residues</v>
      </c>
      <c r="E44" t="s">
        <v>912</v>
      </c>
      <c r="F44" t="s">
        <v>377</v>
      </c>
      <c r="H44" s="56">
        <v>0.48</v>
      </c>
    </row>
    <row r="45" spans="1:8" x14ac:dyDescent="0.25">
      <c r="A45" t="str">
        <f t="shared" si="8"/>
        <v>3C Aggregated and non-CO2 emissions on land</v>
      </c>
      <c r="B45" t="str">
        <f t="shared" si="7"/>
        <v>3C4 Direct N2O from managed soils (N2O)</v>
      </c>
      <c r="C45" t="str">
        <f t="shared" si="7"/>
        <v>Crop residues</v>
      </c>
      <c r="E45" t="s">
        <v>913</v>
      </c>
      <c r="F45" t="s">
        <v>365</v>
      </c>
      <c r="H45" s="56">
        <v>4.2</v>
      </c>
    </row>
    <row r="46" spans="1:8" x14ac:dyDescent="0.25">
      <c r="A46" t="str">
        <f t="shared" si="8"/>
        <v>3C Aggregated and non-CO2 emissions on land</v>
      </c>
      <c r="B46" t="str">
        <f t="shared" si="7"/>
        <v>3C4 Direct N2O from managed soils (N2O)</v>
      </c>
      <c r="C46" t="str">
        <f t="shared" si="7"/>
        <v>Crop residues</v>
      </c>
      <c r="E46" t="s">
        <v>914</v>
      </c>
      <c r="F46" t="s">
        <v>365</v>
      </c>
      <c r="H46" s="56">
        <v>2.8</v>
      </c>
    </row>
    <row r="47" spans="1:8" x14ac:dyDescent="0.25">
      <c r="A47" t="str">
        <f t="shared" si="8"/>
        <v>3C Aggregated and non-CO2 emissions on land</v>
      </c>
      <c r="B47" t="str">
        <f t="shared" si="7"/>
        <v>3C4 Direct N2O from managed soils (N2O)</v>
      </c>
      <c r="C47" t="str">
        <f t="shared" si="7"/>
        <v>Crop residues</v>
      </c>
      <c r="E47" t="s">
        <v>915</v>
      </c>
      <c r="F47" t="s">
        <v>365</v>
      </c>
      <c r="H47" s="56">
        <v>3.7</v>
      </c>
    </row>
    <row r="48" spans="1:8" x14ac:dyDescent="0.25">
      <c r="A48" t="str">
        <f t="shared" si="8"/>
        <v>3C Aggregated and non-CO2 emissions on land</v>
      </c>
      <c r="B48" t="str">
        <f t="shared" si="7"/>
        <v>3C4 Direct N2O from managed soils (N2O)</v>
      </c>
      <c r="C48" t="str">
        <f t="shared" si="7"/>
        <v>Crop residues</v>
      </c>
      <c r="E48" t="s">
        <v>916</v>
      </c>
      <c r="H48" s="56">
        <v>1.5</v>
      </c>
    </row>
    <row r="49" spans="1:8" x14ac:dyDescent="0.25">
      <c r="A49" t="str">
        <f t="shared" si="8"/>
        <v>3C Aggregated and non-CO2 emissions on land</v>
      </c>
      <c r="B49" t="str">
        <f t="shared" si="7"/>
        <v>3C4 Direct N2O from managed soils (N2O)</v>
      </c>
      <c r="C49" t="str">
        <f t="shared" si="7"/>
        <v>Crop residues</v>
      </c>
      <c r="E49" t="s">
        <v>917</v>
      </c>
      <c r="H49" s="56">
        <v>1.4</v>
      </c>
    </row>
    <row r="50" spans="1:8" x14ac:dyDescent="0.25">
      <c r="A50" t="str">
        <f t="shared" si="8"/>
        <v>3C Aggregated and non-CO2 emissions on land</v>
      </c>
      <c r="B50" t="str">
        <f t="shared" si="7"/>
        <v>3C4 Direct N2O from managed soils (N2O)</v>
      </c>
      <c r="C50" t="str">
        <f t="shared" si="7"/>
        <v>Crop residues</v>
      </c>
      <c r="E50" t="s">
        <v>918</v>
      </c>
      <c r="H50" s="56">
        <v>1.3</v>
      </c>
    </row>
    <row r="51" spans="1:8" x14ac:dyDescent="0.25">
      <c r="A51" t="str">
        <f t="shared" si="8"/>
        <v>3C Aggregated and non-CO2 emissions on land</v>
      </c>
      <c r="B51" t="str">
        <f t="shared" si="7"/>
        <v>3C4 Direct N2O from managed soils (N2O)</v>
      </c>
      <c r="C51" t="str">
        <f t="shared" si="7"/>
        <v>Crop residues</v>
      </c>
      <c r="E51" t="s">
        <v>919</v>
      </c>
      <c r="H51" s="56">
        <v>0.45</v>
      </c>
    </row>
    <row r="52" spans="1:8" x14ac:dyDescent="0.25">
      <c r="A52" t="str">
        <f t="shared" si="8"/>
        <v>3C Aggregated and non-CO2 emissions on land</v>
      </c>
      <c r="B52" t="str">
        <f t="shared" si="7"/>
        <v>3C4 Direct N2O from managed soils (N2O)</v>
      </c>
      <c r="C52" t="str">
        <f t="shared" si="7"/>
        <v>Crop residues</v>
      </c>
      <c r="E52" t="s">
        <v>920</v>
      </c>
      <c r="H52" s="56">
        <v>0</v>
      </c>
    </row>
    <row r="53" spans="1:8" x14ac:dyDescent="0.25">
      <c r="A53" t="str">
        <f t="shared" si="8"/>
        <v>3C Aggregated and non-CO2 emissions on land</v>
      </c>
      <c r="B53" t="str">
        <f t="shared" si="7"/>
        <v>3C4 Direct N2O from managed soils (N2O)</v>
      </c>
      <c r="C53" t="str">
        <f t="shared" si="7"/>
        <v>Crop residues</v>
      </c>
      <c r="E53" t="s">
        <v>921</v>
      </c>
      <c r="H53" s="56">
        <v>0.6</v>
      </c>
    </row>
    <row r="54" spans="1:8" x14ac:dyDescent="0.25">
      <c r="A54" t="str">
        <f>A47</f>
        <v>3C Aggregated and non-CO2 emissions on land</v>
      </c>
      <c r="B54" t="str">
        <f>B47</f>
        <v>3C4 Direct N2O from managed soils (N2O)</v>
      </c>
      <c r="C54" t="str">
        <f>C47</f>
        <v>Crop residues</v>
      </c>
      <c r="E54" t="s">
        <v>922</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923</v>
      </c>
      <c r="F55" t="s">
        <v>327</v>
      </c>
      <c r="H55" s="56">
        <v>0.89</v>
      </c>
    </row>
    <row r="56" spans="1:8" x14ac:dyDescent="0.25">
      <c r="A56" t="str">
        <f t="shared" si="9"/>
        <v>3C Aggregated and non-CO2 emissions on land</v>
      </c>
      <c r="B56" t="str">
        <f t="shared" si="9"/>
        <v>3C4 Direct N2O from managed soils (N2O)</v>
      </c>
      <c r="C56" t="str">
        <f t="shared" si="9"/>
        <v>Crop residues</v>
      </c>
      <c r="E56" t="s">
        <v>924</v>
      </c>
      <c r="F56" t="s">
        <v>327</v>
      </c>
      <c r="H56" s="56">
        <v>0.89</v>
      </c>
    </row>
    <row r="57" spans="1:8" x14ac:dyDescent="0.25">
      <c r="A57" t="str">
        <f>A56</f>
        <v>3C Aggregated and non-CO2 emissions on land</v>
      </c>
      <c r="B57" t="str">
        <f>B56</f>
        <v>3C4 Direct N2O from managed soils (N2O)</v>
      </c>
      <c r="C57" t="str">
        <f>C56</f>
        <v>Crop residues</v>
      </c>
      <c r="E57" t="s">
        <v>925</v>
      </c>
      <c r="F57" t="s">
        <v>327</v>
      </c>
      <c r="H57" s="56">
        <v>0.5</v>
      </c>
    </row>
    <row r="58" spans="1:8" x14ac:dyDescent="0.25">
      <c r="A58" t="str">
        <f t="shared" si="9"/>
        <v>3C Aggregated and non-CO2 emissions on land</v>
      </c>
      <c r="B58" t="str">
        <f t="shared" si="9"/>
        <v>3C4 Direct N2O from managed soils (N2O)</v>
      </c>
      <c r="C58" t="str">
        <f t="shared" si="9"/>
        <v>Crop residues</v>
      </c>
      <c r="E58" t="s">
        <v>926</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8" sqref="G8:K8"/>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0.74</v>
      </c>
      <c r="I6" s="50">
        <v>0.76</v>
      </c>
      <c r="J6" s="50">
        <v>0.8</v>
      </c>
      <c r="K6" s="50">
        <v>0.83</v>
      </c>
    </row>
    <row r="7" spans="1:12" x14ac:dyDescent="0.25">
      <c r="A7" t="str">
        <f>A6</f>
        <v>3A Livestock</v>
      </c>
      <c r="C7" t="str">
        <f>C6</f>
        <v>3A1aii Other cattle</v>
      </c>
      <c r="E7" t="s">
        <v>927</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120</v>
      </c>
      <c r="H8" s="50">
        <v>120</v>
      </c>
      <c r="I8" s="50">
        <v>120</v>
      </c>
      <c r="J8" s="50">
        <v>120</v>
      </c>
      <c r="K8" s="50">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2.xml><?xml version="1.0" encoding="utf-8"?>
<ds:datastoreItem xmlns:ds="http://schemas.openxmlformats.org/officeDocument/2006/customXml" ds:itemID="{CC075F93-2FFF-4204-8A47-BF4DE26969B4}">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 ds:uri="http://purl.org/dc/dcmitype/"/>
    <ds:schemaRef ds:uri="43193f7e-cc5e-4e8f-af15-505b2f732e4d"/>
    <ds:schemaRef ds:uri="4aa0aade-5a71-4415-8847-ee8404131378"/>
    <ds:schemaRef ds:uri="http://purl.org/dc/terms/"/>
  </ds:schemaRefs>
</ds:datastoreItem>
</file>

<file path=customXml/itemProps3.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2021-05-31T11:14:07Z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