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EEFC6620-B963-4DEE-B83A-2CE83B9C0D9E}" xr6:coauthVersionLast="46" xr6:coauthVersionMax="46" xr10:uidLastSave="{00000000-0000-0000-0000-000000000000}"/>
  <bookViews>
    <workbookView xWindow="-120" yWindow="-120" windowWidth="29040" windowHeight="15840" tabRatio="780" activeTab="13" xr2:uid="{00000000-000D-0000-FFFF-FFFF00000000}"/>
  </bookViews>
  <sheets>
    <sheet name="ANSv2-692-Home" sheetId="9" r:id="rId1"/>
    <sheet name="Index" sheetId="60" r:id="rId2"/>
    <sheet name="RES" sheetId="52" r:id="rId3"/>
    <sheet name="EB_Exist" sheetId="27" r:id="rId4"/>
    <sheet name="ANSv2-692-REGIONS" sheetId="18" state="veryHidden" r:id="rId5"/>
    <sheet name="ANSv2-692-Commodities" sheetId="19" state="veryHidden" r:id="rId6"/>
    <sheet name="Commodities_BASE" sheetId="29" r:id="rId7"/>
    <sheet name="ANSv2-692-Processes" sheetId="20" state="veryHidden" r:id="rId8"/>
    <sheet name="ANSv2-692-Constraints" sheetId="23" state="veryHidden" r:id="rId9"/>
    <sheet name="ANSv2-692-CommData" sheetId="21" state="veryHidden" r:id="rId10"/>
    <sheet name="CommData_BASE" sheetId="30" r:id="rId11"/>
    <sheet name="Processes_BASE" sheetId="31" r:id="rId12"/>
    <sheet name="ANSv2-692-ProcData" sheetId="25" state="veryHidden" r:id="rId13"/>
    <sheet name="ProcData_IFM" sheetId="56" r:id="rId14"/>
    <sheet name="ANSv2-692-ConstrData" sheetId="24" state="veryHidden" r:id="rId15"/>
    <sheet name="ANSv2-692-ITEMS" sheetId="10" state="veryHidden" r:id="rId16"/>
    <sheet name="ANSv2-692-TS DATA" sheetId="12" state="veryHidden" r:id="rId17"/>
    <sheet name="ANSv2-692-TID DATA" sheetId="13" state="veryHidden" r:id="rId18"/>
    <sheet name="ANSv2-692-TS&amp;TID DATA" sheetId="14" state="veryHidden" r:id="rId19"/>
    <sheet name="ANSv2-692-TS TRADE" sheetId="15" state="veryHidden" r:id="rId20"/>
    <sheet name="ANSv2-692-TID TRADE" sheetId="16" state="veryHidden" r:id="rId21"/>
    <sheet name="ANSv2-692-TS&amp;TID TRADE" sheetId="17" state="veryHidden" r:id="rId22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7" l="1"/>
  <c r="F8" i="30"/>
  <c r="AC17" i="56"/>
  <c r="AC22" i="56"/>
  <c r="Z19" i="56"/>
  <c r="Z14" i="56"/>
  <c r="AA20" i="56"/>
  <c r="AA15" i="56"/>
  <c r="AB21" i="56"/>
  <c r="AB16" i="56"/>
  <c r="U38" i="27"/>
  <c r="U35" i="27"/>
  <c r="K7" i="27"/>
  <c r="K6" i="27"/>
  <c r="K8" i="27"/>
  <c r="U33" i="27"/>
  <c r="E8" i="30"/>
  <c r="V33" i="27"/>
  <c r="W33" i="27" s="1"/>
  <c r="B7" i="27"/>
  <c r="K5" i="27"/>
  <c r="Q17" i="27"/>
  <c r="T17" i="27"/>
  <c r="W35" i="27" l="1"/>
  <c r="Q18" i="27"/>
  <c r="Q19" i="27"/>
  <c r="O19" i="27"/>
  <c r="AB12" i="56" l="1"/>
  <c r="AA11" i="56"/>
  <c r="Z10" i="56"/>
  <c r="S13" i="56"/>
  <c r="R13" i="56"/>
  <c r="K4" i="27"/>
  <c r="C14" i="56"/>
  <c r="C19" i="56"/>
  <c r="I13" i="56" l="1"/>
  <c r="N13" i="56" s="1"/>
  <c r="E20" i="56"/>
  <c r="E22" i="56"/>
  <c r="E19" i="56"/>
  <c r="D19" i="56"/>
  <c r="B19" i="56"/>
  <c r="P23" i="56"/>
  <c r="P18" i="56"/>
  <c r="F8" i="56"/>
  <c r="C8" i="56"/>
  <c r="B8" i="56"/>
  <c r="E15" i="56"/>
  <c r="E14" i="56"/>
  <c r="S18" i="56"/>
  <c r="S23" i="56" s="1"/>
  <c r="E10" i="56"/>
  <c r="E11" i="56"/>
  <c r="E12" i="56"/>
  <c r="C12" i="31"/>
  <c r="B12" i="31"/>
  <c r="C8" i="30"/>
  <c r="B8" i="30"/>
  <c r="C9" i="29"/>
  <c r="B9" i="29"/>
  <c r="B6" i="27"/>
  <c r="A6" i="27"/>
  <c r="A7" i="27"/>
  <c r="B8" i="27"/>
  <c r="A8" i="27"/>
  <c r="AD11" i="27" l="1"/>
  <c r="AD12" i="27" s="1"/>
  <c r="AD8" i="27"/>
  <c r="AD16" i="27"/>
  <c r="AD17" i="27" s="1"/>
  <c r="AD18" i="27" s="1"/>
  <c r="AD19" i="27" s="1"/>
  <c r="S5" i="56"/>
  <c r="R5" i="56"/>
  <c r="B10" i="27"/>
  <c r="B9" i="27"/>
  <c r="AD9" i="27"/>
  <c r="AD10" i="27" l="1"/>
  <c r="E17" i="56"/>
  <c r="AC5" i="56" s="1"/>
  <c r="E16" i="56"/>
  <c r="E21" i="56" s="1"/>
  <c r="D14" i="56"/>
  <c r="B14" i="56"/>
  <c r="AB5" i="56"/>
  <c r="AA5" i="56"/>
  <c r="Z5" i="56"/>
  <c r="C11" i="31" l="1"/>
  <c r="B11" i="31"/>
  <c r="I4" i="27"/>
  <c r="H4" i="27"/>
  <c r="AB5" i="27"/>
  <c r="C13" i="29" l="1"/>
  <c r="C12" i="29"/>
  <c r="C11" i="29"/>
  <c r="C10" i="29"/>
  <c r="B13" i="29"/>
  <c r="B12" i="29"/>
  <c r="B11" i="29"/>
  <c r="B10" i="29"/>
  <c r="J13" i="56" l="1"/>
  <c r="K13" i="56" s="1"/>
  <c r="E8" i="60"/>
  <c r="E9" i="60"/>
  <c r="E10" i="60"/>
  <c r="E11" i="60"/>
  <c r="A2" i="56"/>
  <c r="D11" i="60" s="1"/>
  <c r="D10" i="60"/>
  <c r="A2" i="31"/>
  <c r="D9" i="60" s="1"/>
  <c r="A2" i="30"/>
  <c r="D8" i="60" s="1"/>
  <c r="A2" i="29"/>
  <c r="E7" i="60"/>
  <c r="M13" i="56" l="1"/>
  <c r="D7" i="60"/>
  <c r="A1" i="29" l="1"/>
  <c r="A1" i="56"/>
  <c r="A1" i="30"/>
  <c r="A1" i="31"/>
  <c r="F18" i="56" l="1"/>
  <c r="F23" i="56" s="1"/>
  <c r="F13" i="56"/>
  <c r="D10" i="56"/>
  <c r="A9" i="56"/>
  <c r="B1" i="56"/>
  <c r="I7" i="27"/>
  <c r="H7" i="27"/>
  <c r="B4" i="27"/>
  <c r="A4" i="27"/>
  <c r="C4" i="27"/>
  <c r="C9" i="27" s="1"/>
  <c r="C10" i="27" s="1"/>
  <c r="Y5" i="56" l="1"/>
  <c r="B10" i="31"/>
  <c r="B10" i="56" s="1"/>
  <c r="H6" i="27"/>
  <c r="H8" i="27" s="1"/>
  <c r="D4" i="27"/>
  <c r="D9" i="27" s="1"/>
  <c r="D10" i="27" s="1"/>
  <c r="C10" i="31" l="1"/>
  <c r="C10" i="56" s="1"/>
  <c r="I6" i="27"/>
  <c r="I8" i="27" s="1"/>
  <c r="B1" i="31" l="1"/>
  <c r="B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<sst xmlns="http://schemas.openxmlformats.org/spreadsheetml/2006/main" count="675" uniqueCount="294">
  <si>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</si>
  <si>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</si>
  <si>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</si>
  <si>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</si>
  <si>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</si>
  <si>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</si>
  <si>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</si>
  <si>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</si>
  <si>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</si>
  <si>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</si>
  <si>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</si>
  <si>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</si>
  <si>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</si>
  <si>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</si>
  <si>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</si>
  <si>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</si>
  <si>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</si>
  <si>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</si>
  <si>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</si>
  <si>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</si>
  <si>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</si>
  <si>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</si>
  <si>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</si>
  <si>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</si>
  <si>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</si>
  <si>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</si>
  <si>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</si>
  <si>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</si>
  <si>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</si>
  <si>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</si>
  <si>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</si>
  <si>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</si>
  <si>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</si>
  <si>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</si>
  <si>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</si>
  <si>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</si>
  <si>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</si>
  <si>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</si>
  <si>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</si>
  <si>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</si>
  <si>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</si>
  <si>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</si>
  <si>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</si>
  <si>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</si>
  <si>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</si>
  <si>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</si>
  <si>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</si>
  <si>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</si>
  <si>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</si>
  <si>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</si>
  <si>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</si>
  <si>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</si>
  <si>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</si>
  <si>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</si>
  <si>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</si>
  <si>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</si>
  <si>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</si>
  <si>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</si>
  <si>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</si>
  <si>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</si>
  <si>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</si>
  <si>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</si>
  <si>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</si>
  <si>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</si>
  <si>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</si>
  <si>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</si>
  <si>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</si>
  <si>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</si>
  <si>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</si>
  <si>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</si>
  <si>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</si>
  <si>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</si>
  <si>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</si>
  <si>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</si>
  <si>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</si>
  <si>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</si>
  <si>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</si>
  <si>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</si>
  <si>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</si>
  <si>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</si>
  <si>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</si>
  <si>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</si>
  <si>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</si>
  <si>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</si>
  <si>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</si>
  <si>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</si>
  <si>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</si>
  <si>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</si>
  <si>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</si>
  <si>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</si>
  <si>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</si>
  <si>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</si>
  <si>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</si>
  <si>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</si>
  <si>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</si>
  <si>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</si>
  <si>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</si>
  <si>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</si>
  <si>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</si>
  <si>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</si>
  <si>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</si>
  <si>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</si>
  <si>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</si>
  <si>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</si>
  <si>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</si>
  <si>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</si>
  <si>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</si>
  <si>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</si>
  <si>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</si>
  <si>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</si>
  <si>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</si>
  <si>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</si>
  <si>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</si>
  <si>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</si>
  <si>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</si>
  <si>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</si>
  <si>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</si>
  <si>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</si>
  <si>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</si>
  <si>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</si>
  <si>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</si>
  <si>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</si>
  <si>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</si>
  <si>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</si>
  <si>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</si>
  <si>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</si>
  <si>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</si>
  <si>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</si>
  <si>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</si>
  <si>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</si>
  <si>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</si>
  <si>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</si>
  <si>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PRC,PRE,ANNUAL</t>
  </si>
  <si>
    <t>PRC_ACTUNT</t>
  </si>
  <si>
    <t>mt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</si>
  <si>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</si>
  <si>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</si>
  <si>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</si>
  <si>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</si>
  <si>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</si>
  <si>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</si>
  <si>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</si>
  <si>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kton</t>
  </si>
  <si>
    <t>Source</t>
  </si>
  <si>
    <t>Commodity Code</t>
  </si>
  <si>
    <t>Tech Code</t>
  </si>
  <si>
    <t>Coal</t>
  </si>
  <si>
    <t>* Conversion technologies</t>
  </si>
  <si>
    <t>ACT_BND-UP</t>
  </si>
  <si>
    <t>PRC_ACTFLO</t>
  </si>
  <si>
    <t>ACT_BND-LO</t>
  </si>
  <si>
    <t>Existing Capacity</t>
  </si>
  <si>
    <t>Main activity flow</t>
  </si>
  <si>
    <t>Relationship between main activity flow and other flows</t>
  </si>
  <si>
    <t>Activity Limits</t>
  </si>
  <si>
    <t>Capacity to Activity</t>
  </si>
  <si>
    <t>Main activity efficiency</t>
  </si>
  <si>
    <t>PRC_RESID</t>
  </si>
  <si>
    <t>Fixed Cost</t>
  </si>
  <si>
    <t>NCAP_FOM</t>
  </si>
  <si>
    <t>Scenario to Import</t>
  </si>
  <si>
    <t>Scenarios</t>
  </si>
  <si>
    <t>BASE</t>
  </si>
  <si>
    <t>Import?</t>
  </si>
  <si>
    <t>Sheets</t>
  </si>
  <si>
    <t>Base Model</t>
  </si>
  <si>
    <t>GJ/ton</t>
  </si>
  <si>
    <t>Lower bound act (interp.rule)</t>
  </si>
  <si>
    <t>Lower bound act</t>
  </si>
  <si>
    <t>Capacity Limit</t>
  </si>
  <si>
    <t>CAP_BND-UP</t>
  </si>
  <si>
    <t>CV (MJ/kg)</t>
  </si>
  <si>
    <t>LHV</t>
  </si>
  <si>
    <t>Options for Sectoral Naming</t>
  </si>
  <si>
    <t>INH</t>
  </si>
  <si>
    <t>UNH</t>
  </si>
  <si>
    <t>IAM</t>
  </si>
  <si>
    <t>UAM</t>
  </si>
  <si>
    <t>2017 Energy/Commodity Balance</t>
  </si>
  <si>
    <t>Exports/Links/Demands</t>
  </si>
  <si>
    <t>Feedstock</t>
  </si>
  <si>
    <t>Process</t>
  </si>
  <si>
    <r>
      <t>Net primary energy consumption [GJ/t NH</t>
    </r>
    <r>
      <rPr>
        <b/>
        <vertAlign val="subscript"/>
        <sz val="8"/>
        <color rgb="FFFFFFFF"/>
        <rFont val="Arial"/>
        <family val="2"/>
      </rPr>
      <t>3</t>
    </r>
    <r>
      <rPr>
        <b/>
        <sz val="8"/>
        <color rgb="FFFFFFFF"/>
        <rFont val="Arial"/>
        <family val="2"/>
      </rPr>
      <t xml:space="preserve"> (LHV)]</t>
    </r>
  </si>
  <si>
    <t>Natural gas</t>
  </si>
  <si>
    <t>Steam reforming</t>
  </si>
  <si>
    <t>Heavy hydrocarbon</t>
  </si>
  <si>
    <t>Partial oxidation</t>
  </si>
  <si>
    <t>Gas turbine required</t>
  </si>
  <si>
    <t>Electricity from H2 Plant</t>
  </si>
  <si>
    <t>Energy requirement</t>
  </si>
  <si>
    <t>kWh/tonne NH3</t>
  </si>
  <si>
    <t>Electricity production LHV efficiency</t>
  </si>
  <si>
    <r>
      <t>Equivalent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</t>
    </r>
  </si>
  <si>
    <t>Kg/tonne NH3</t>
  </si>
  <si>
    <r>
      <t>Total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 per tonne NH</t>
    </r>
    <r>
      <rPr>
        <vertAlign val="subscript"/>
        <sz val="8"/>
        <rFont val="Roboto Light"/>
      </rPr>
      <t>3</t>
    </r>
  </si>
  <si>
    <t>Per tonne NH3</t>
  </si>
  <si>
    <t>LHV efficiency</t>
  </si>
  <si>
    <t>Source JRC 2007</t>
  </si>
  <si>
    <t xml:space="preserve">Bartels and Pate, 2008 </t>
  </si>
  <si>
    <t>CV NH3</t>
  </si>
  <si>
    <t>LHV MJ/kg</t>
  </si>
  <si>
    <t>CV H2</t>
  </si>
  <si>
    <t>kWh/t</t>
  </si>
  <si>
    <t>CO2SP</t>
  </si>
  <si>
    <t>CH4S</t>
  </si>
  <si>
    <t>CH4S South Africa</t>
  </si>
  <si>
    <t>Retirement Profile needs to be fine tuned</t>
  </si>
  <si>
    <t>Hydrogen per unit of ammonia</t>
  </si>
  <si>
    <t>ton H2/ton NH3</t>
  </si>
  <si>
    <t>GJ H2/ton NH3</t>
  </si>
  <si>
    <t>GJ H2/GJ NH3</t>
  </si>
  <si>
    <t>-</t>
  </si>
  <si>
    <t>Investment Cost</t>
  </si>
  <si>
    <t>NCAP_COST</t>
  </si>
  <si>
    <t>Emission factor</t>
  </si>
  <si>
    <t>FLO_EMIS-O</t>
  </si>
  <si>
    <t>COM,DEM,ANNUAL,RES</t>
  </si>
  <si>
    <t>With Gas turbine</t>
  </si>
  <si>
    <t>Without Gas turbine</t>
  </si>
  <si>
    <t>Eff</t>
  </si>
  <si>
    <t>GJ elc/GJ NH3</t>
  </si>
  <si>
    <t>GJ elc/ton NH3</t>
  </si>
  <si>
    <t>IFAELC</t>
  </si>
  <si>
    <t>Industry-FA-Electricity</t>
  </si>
  <si>
    <t>IISCKE</t>
  </si>
  <si>
    <t>Industry - Iron and Steel - Coke</t>
  </si>
  <si>
    <t>IISCOA</t>
  </si>
  <si>
    <t>Industry - Iron and Steel - Coal</t>
  </si>
  <si>
    <t>INDBIO</t>
  </si>
  <si>
    <t>Industry Biochar</t>
  </si>
  <si>
    <t>(existing)</t>
  </si>
  <si>
    <t>IFAM</t>
  </si>
  <si>
    <t>Industry - Ferro Alloy Metals production</t>
  </si>
  <si>
    <t>S1D1B1</t>
  </si>
  <si>
    <t>S1D1B2</t>
  </si>
  <si>
    <t>S1D1B3</t>
  </si>
  <si>
    <t>S2D1B1</t>
  </si>
  <si>
    <t>S2D1B2</t>
  </si>
  <si>
    <t>S2D1B3</t>
  </si>
  <si>
    <t>S2D1B4</t>
  </si>
  <si>
    <t>S2D1B5</t>
  </si>
  <si>
    <t>XINDBIO</t>
  </si>
  <si>
    <t>BIO</t>
  </si>
  <si>
    <t>NCAP_START</t>
  </si>
  <si>
    <t>QUICK FIX: adding manganese to this book until it's complete in another workbook</t>
  </si>
  <si>
    <t>Cr</t>
  </si>
  <si>
    <t>Mn</t>
  </si>
  <si>
    <t>Si</t>
  </si>
  <si>
    <t>Cap</t>
  </si>
  <si>
    <t>IFMEAF-E</t>
  </si>
  <si>
    <t>IFMEAF-N</t>
  </si>
  <si>
    <t>IFMEAFB-N</t>
  </si>
  <si>
    <t>IFAMN</t>
  </si>
  <si>
    <t>FerroMn existing</t>
  </si>
  <si>
    <t>FerroMn New</t>
  </si>
  <si>
    <t>FerroMn with biomass</t>
  </si>
  <si>
    <t>seems too low, Steenkamp 2018 says that this is the MVA capacity for FeMn and SiMn, but that they are running at 50%, doesn't tie with production</t>
  </si>
  <si>
    <t>Production rate</t>
  </si>
  <si>
    <t>Installed capacity (MVA)</t>
  </si>
  <si>
    <t>Capacity (Steenkamp, 2018)</t>
  </si>
  <si>
    <t>Metalloys</t>
  </si>
  <si>
    <t>HCFEMn</t>
  </si>
  <si>
    <t>Assmang Cato Ridge</t>
  </si>
  <si>
    <t>Assmang Machadodorp</t>
  </si>
  <si>
    <t>TransAlloys</t>
  </si>
  <si>
    <t>SiMn</t>
  </si>
  <si>
    <t>Mogale</t>
  </si>
  <si>
    <t>Says curerntly converted to FECR production</t>
  </si>
  <si>
    <t xml:space="preserve">Electicity </t>
  </si>
  <si>
    <t>MWh/tonne</t>
  </si>
  <si>
    <t>FEMn</t>
  </si>
  <si>
    <t>thousand kt</t>
  </si>
  <si>
    <t>Coke or Coal</t>
  </si>
  <si>
    <t xml:space="preserve">looks about right, </t>
  </si>
  <si>
    <t>Share that is coal</t>
  </si>
  <si>
    <t>FEMN</t>
  </si>
  <si>
    <t>GWh total</t>
  </si>
  <si>
    <t>MWh/tonne Min</t>
  </si>
  <si>
    <t>MWh/tonne Max</t>
  </si>
  <si>
    <t>MWh/tonne assumed</t>
  </si>
  <si>
    <t>PJ total</t>
  </si>
  <si>
    <t>PJ/ktonne</t>
  </si>
  <si>
    <t>New</t>
  </si>
  <si>
    <t>Coke</t>
  </si>
  <si>
    <t>This seems achievable with current technology</t>
  </si>
  <si>
    <t>Fixed carbon (% weight)</t>
  </si>
  <si>
    <t>roughly, these were measurements specific to a batch</t>
  </si>
  <si>
    <t>what is the SA number?</t>
  </si>
  <si>
    <t>Biochar</t>
  </si>
  <si>
    <t>Roughly, may be slightly less or slightly more</t>
  </si>
  <si>
    <t>Still in operation</t>
  </si>
  <si>
    <t>Exept one of these sold to South32 and I think that smelter is closed, Steenkamp confirmed smelter closed</t>
  </si>
  <si>
    <t>CO2SPIFM</t>
  </si>
  <si>
    <t>Process Emissions FerroManganese 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</si>
</sst>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_-* #,##0.0000_-;\-* #,##0.0000_-;_-* &quot;-&quot;??_-;_-@_-"/>
    <numFmt numFmtId="168" formatCode="0.0%"/>
  </numFmts>
  <fonts count="4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Roboto Light"/>
    </font>
    <font>
      <b/>
      <sz val="8"/>
      <color rgb="FFFFFFFF"/>
      <name val="Arial"/>
      <family val="2"/>
    </font>
    <font>
      <b/>
      <vertAlign val="subscript"/>
      <sz val="8"/>
      <color rgb="FFFFFFFF"/>
      <name val="Arial"/>
      <family val="2"/>
    </font>
    <font>
      <vertAlign val="subscript"/>
      <sz val="8"/>
      <name val="Roboto Light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</borders>
  <cellStyleXfs count="23">
    <xf numFmtId="0" fontId="0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9" fillId="0" borderId="0"/>
    <xf numFmtId="9" fontId="9" fillId="0" borderId="0" applyFont="0" applyFill="0" applyBorder="0" applyAlignment="0" applyProtection="0"/>
    <xf numFmtId="0" fontId="37" fillId="0" borderId="0"/>
    <xf numFmtId="43" fontId="37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1" fillId="4" borderId="0" applyNumberFormat="0" applyBorder="0" applyAlignment="0" applyProtection="0"/>
    <xf numFmtId="0" fontId="42" fillId="5" borderId="16" applyNumberFormat="0" applyAlignment="0" applyProtection="0"/>
  </cellStyleXfs>
  <cellXfs count="178">
    <xf numFmtId="0" fontId="0" fillId="0" borderId="0" xfId="0"/>
    <xf numFmtId="0" fontId="1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/>
    <xf numFmtId="0" fontId="13" fillId="0" borderId="0" xfId="0" applyFont="1" applyAlignment="1">
      <alignment horizontal="center" wrapText="1"/>
    </xf>
    <xf numFmtId="0" fontId="12" fillId="0" borderId="0" xfId="0" applyFont="1" applyFill="1"/>
    <xf numFmtId="0" fontId="11" fillId="0" borderId="0" xfId="1" applyFont="1"/>
    <xf numFmtId="0" fontId="17" fillId="0" borderId="0" xfId="1"/>
    <xf numFmtId="0" fontId="14" fillId="0" borderId="0" xfId="1" applyFont="1"/>
    <xf numFmtId="0" fontId="20" fillId="0" borderId="0" xfId="1" applyFont="1" applyFill="1"/>
    <xf numFmtId="0" fontId="13" fillId="0" borderId="0" xfId="1" applyFont="1"/>
    <xf numFmtId="0" fontId="14" fillId="0" borderId="0" xfId="0" applyFont="1" applyFill="1"/>
    <xf numFmtId="0" fontId="21" fillId="0" borderId="0" xfId="0" applyFont="1" applyFill="1"/>
    <xf numFmtId="0" fontId="21" fillId="0" borderId="0" xfId="0" applyFont="1"/>
    <xf numFmtId="0" fontId="22" fillId="0" borderId="0" xfId="0" applyFont="1" applyFill="1"/>
    <xf numFmtId="0" fontId="23" fillId="0" borderId="0" xfId="0" applyFont="1" applyFill="1"/>
    <xf numFmtId="0" fontId="20" fillId="0" borderId="0" xfId="1" applyFont="1"/>
    <xf numFmtId="0" fontId="15" fillId="0" borderId="0" xfId="1" applyFont="1"/>
    <xf numFmtId="0" fontId="22" fillId="0" borderId="0" xfId="1" applyFont="1" applyFill="1"/>
    <xf numFmtId="0" fontId="14" fillId="0" borderId="0" xfId="1" applyFont="1" applyFill="1"/>
    <xf numFmtId="0" fontId="23" fillId="0" borderId="0" xfId="1" applyFont="1" applyFill="1"/>
    <xf numFmtId="49" fontId="22" fillId="0" borderId="0" xfId="0" applyNumberFormat="1" applyFont="1" applyFill="1" applyAlignment="1">
      <alignment horizontal="left"/>
    </xf>
    <xf numFmtId="0" fontId="24" fillId="0" borderId="0" xfId="1" applyFont="1" applyFill="1"/>
    <xf numFmtId="0" fontId="18" fillId="0" borderId="0" xfId="1" applyFont="1" applyFill="1" applyAlignment="1">
      <alignment horizontal="center"/>
    </xf>
    <xf numFmtId="0" fontId="14" fillId="0" borderId="0" xfId="1" applyFont="1" applyFill="1" applyAlignment="1">
      <alignment horizontal="center"/>
    </xf>
    <xf numFmtId="0" fontId="13" fillId="0" borderId="0" xfId="1" applyFont="1" applyFill="1"/>
    <xf numFmtId="0" fontId="17" fillId="0" borderId="0" xfId="1" applyFill="1"/>
    <xf numFmtId="0" fontId="11" fillId="0" borderId="0" xfId="1" applyFont="1" applyFill="1"/>
    <xf numFmtId="0" fontId="0" fillId="0" borderId="0" xfId="0" applyFill="1"/>
    <xf numFmtId="0" fontId="14" fillId="0" borderId="0" xfId="1" applyFont="1" applyFill="1" applyAlignment="1">
      <alignment horizontal="center" wrapText="1"/>
    </xf>
    <xf numFmtId="0" fontId="20" fillId="0" borderId="0" xfId="0" applyFont="1" applyFill="1"/>
    <xf numFmtId="0" fontId="23" fillId="3" borderId="0" xfId="0" applyFont="1" applyFill="1"/>
    <xf numFmtId="0" fontId="23" fillId="3" borderId="0" xfId="1" applyFont="1" applyFill="1"/>
    <xf numFmtId="0" fontId="20" fillId="0" borderId="0" xfId="0" applyFont="1"/>
    <xf numFmtId="0" fontId="14" fillId="0" borderId="0" xfId="0" applyFont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3" applyFont="1"/>
    <xf numFmtId="0" fontId="14" fillId="0" borderId="0" xfId="3" applyFont="1" applyFill="1"/>
    <xf numFmtId="0" fontId="14" fillId="0" borderId="0" xfId="2" applyFont="1" applyFill="1" applyAlignment="1">
      <alignment horizontal="center"/>
    </xf>
    <xf numFmtId="0" fontId="14" fillId="0" borderId="0" xfId="2" applyFont="1" applyFill="1"/>
    <xf numFmtId="0" fontId="17" fillId="0" borderId="0" xfId="3"/>
    <xf numFmtId="0" fontId="17" fillId="0" borderId="0" xfId="3" applyFont="1" applyFill="1"/>
    <xf numFmtId="0" fontId="14" fillId="0" borderId="0" xfId="2" applyFont="1"/>
    <xf numFmtId="0" fontId="29" fillId="0" borderId="0" xfId="1" applyFont="1" applyFill="1"/>
    <xf numFmtId="0" fontId="30" fillId="0" borderId="0" xfId="2" applyFont="1"/>
    <xf numFmtId="0" fontId="14" fillId="0" borderId="0" xfId="3" applyFont="1"/>
    <xf numFmtId="0" fontId="24" fillId="0" borderId="0" xfId="2" applyFont="1" applyFill="1"/>
    <xf numFmtId="0" fontId="30" fillId="0" borderId="0" xfId="3" applyFont="1"/>
    <xf numFmtId="0" fontId="30" fillId="0" borderId="0" xfId="1" applyFont="1"/>
    <xf numFmtId="0" fontId="28" fillId="0" borderId="0" xfId="1" applyFont="1"/>
    <xf numFmtId="0" fontId="23" fillId="0" borderId="0" xfId="2" applyFont="1" applyFill="1" applyAlignment="1">
      <alignment horizontal="center"/>
    </xf>
    <xf numFmtId="0" fontId="14" fillId="0" borderId="0" xfId="2" applyFont="1" applyAlignment="1">
      <alignment horizontal="right"/>
    </xf>
    <xf numFmtId="0" fontId="23" fillId="0" borderId="0" xfId="2" applyFont="1" applyFill="1"/>
    <xf numFmtId="0" fontId="24" fillId="0" borderId="0" xfId="0" applyFont="1" applyFill="1"/>
    <xf numFmtId="0" fontId="9" fillId="0" borderId="0" xfId="12"/>
    <xf numFmtId="0" fontId="26" fillId="0" borderId="0" xfId="12" applyFont="1"/>
    <xf numFmtId="0" fontId="9" fillId="0" borderId="0" xfId="12" applyBorder="1"/>
    <xf numFmtId="0" fontId="9" fillId="0" borderId="5" xfId="12" applyBorder="1" applyAlignment="1">
      <alignment horizontal="center"/>
    </xf>
    <xf numFmtId="0" fontId="9" fillId="0" borderId="0" xfId="12" applyBorder="1" applyAlignment="1">
      <alignment horizontal="center"/>
    </xf>
    <xf numFmtId="0" fontId="9" fillId="0" borderId="14" xfId="12" applyBorder="1" applyAlignment="1">
      <alignment horizontal="center"/>
    </xf>
    <xf numFmtId="0" fontId="9" fillId="0" borderId="0" xfId="12" applyAlignment="1">
      <alignment horizontal="center"/>
    </xf>
    <xf numFmtId="0" fontId="9" fillId="0" borderId="4" xfId="12" applyBorder="1" applyAlignment="1">
      <alignment horizontal="center"/>
    </xf>
    <xf numFmtId="0" fontId="9" fillId="0" borderId="9" xfId="12" applyBorder="1" applyAlignment="1">
      <alignment horizontal="center"/>
    </xf>
    <xf numFmtId="0" fontId="9" fillId="0" borderId="4" xfId="12" applyBorder="1"/>
    <xf numFmtId="0" fontId="9" fillId="0" borderId="14" xfId="12" applyBorder="1"/>
    <xf numFmtId="0" fontId="9" fillId="0" borderId="8" xfId="12" applyBorder="1" applyAlignment="1">
      <alignment horizontal="center"/>
    </xf>
    <xf numFmtId="0" fontId="9" fillId="0" borderId="10" xfId="12" applyBorder="1" applyAlignment="1">
      <alignment horizontal="center"/>
    </xf>
    <xf numFmtId="0" fontId="9" fillId="0" borderId="3" xfId="12" applyBorder="1" applyAlignment="1">
      <alignment horizontal="center"/>
    </xf>
    <xf numFmtId="0" fontId="9" fillId="0" borderId="1" xfId="12" applyBorder="1" applyAlignment="1">
      <alignment horizontal="center"/>
    </xf>
    <xf numFmtId="0" fontId="9" fillId="0" borderId="6" xfId="12" applyBorder="1" applyAlignment="1">
      <alignment horizontal="center"/>
    </xf>
    <xf numFmtId="0" fontId="35" fillId="0" borderId="15" xfId="12" applyFont="1" applyBorder="1" applyAlignment="1">
      <alignment horizontal="center"/>
    </xf>
    <xf numFmtId="0" fontId="9" fillId="0" borderId="5" xfId="12" applyBorder="1"/>
    <xf numFmtId="0" fontId="9" fillId="0" borderId="15" xfId="12" applyBorder="1" applyAlignment="1">
      <alignment horizontal="center"/>
    </xf>
    <xf numFmtId="0" fontId="9" fillId="0" borderId="12" xfId="12" applyBorder="1" applyAlignment="1">
      <alignment horizontal="center"/>
    </xf>
    <xf numFmtId="0" fontId="33" fillId="0" borderId="0" xfId="12" applyFont="1"/>
    <xf numFmtId="0" fontId="35" fillId="0" borderId="0" xfId="12" applyFont="1"/>
    <xf numFmtId="0" fontId="32" fillId="0" borderId="0" xfId="12" applyFont="1"/>
    <xf numFmtId="0" fontId="34" fillId="0" borderId="0" xfId="12" applyFont="1"/>
    <xf numFmtId="0" fontId="32" fillId="0" borderId="14" xfId="12" applyFont="1" applyBorder="1" applyAlignment="1">
      <alignment horizontal="center"/>
    </xf>
    <xf numFmtId="0" fontId="36" fillId="0" borderId="0" xfId="12" applyFont="1"/>
    <xf numFmtId="0" fontId="9" fillId="0" borderId="5" xfId="12" applyBorder="1" applyAlignment="1">
      <alignment horizontal="center" textRotation="90"/>
    </xf>
    <xf numFmtId="0" fontId="9" fillId="0" borderId="4" xfId="12" applyBorder="1" applyAlignment="1">
      <alignment horizontal="center" textRotation="90"/>
    </xf>
    <xf numFmtId="0" fontId="9" fillId="0" borderId="0" xfId="12" applyAlignment="1">
      <alignment horizontal="center" textRotation="90"/>
    </xf>
    <xf numFmtId="0" fontId="17" fillId="0" borderId="0" xfId="0" applyFont="1"/>
    <xf numFmtId="0" fontId="8" fillId="0" borderId="5" xfId="12" applyFont="1" applyBorder="1" applyAlignment="1">
      <alignment horizontal="center" textRotation="90"/>
    </xf>
    <xf numFmtId="167" fontId="14" fillId="0" borderId="0" xfId="2" applyNumberFormat="1" applyFont="1"/>
    <xf numFmtId="0" fontId="39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17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9" fillId="0" borderId="0" xfId="19" applyBorder="1"/>
    <xf numFmtId="0" fontId="0" fillId="0" borderId="1" xfId="0" applyBorder="1"/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0" fontId="17" fillId="0" borderId="7" xfId="0" applyFont="1" applyBorder="1"/>
    <xf numFmtId="2" fontId="0" fillId="0" borderId="2" xfId="0" applyNumberFormat="1" applyBorder="1"/>
    <xf numFmtId="0" fontId="17" fillId="0" borderId="2" xfId="0" applyFont="1" applyBorder="1"/>
    <xf numFmtId="0" fontId="0" fillId="0" borderId="13" xfId="0" applyBorder="1"/>
    <xf numFmtId="0" fontId="0" fillId="0" borderId="11" xfId="0" applyBorder="1"/>
    <xf numFmtId="0" fontId="17" fillId="0" borderId="11" xfId="0" applyFont="1" applyBorder="1"/>
    <xf numFmtId="0" fontId="0" fillId="0" borderId="12" xfId="0" applyBorder="1"/>
    <xf numFmtId="2" fontId="14" fillId="0" borderId="0" xfId="0" applyNumberFormat="1" applyFont="1"/>
    <xf numFmtId="0" fontId="23" fillId="0" borderId="0" xfId="2" applyFont="1" applyFill="1" applyAlignment="1">
      <alignment wrapText="1"/>
    </xf>
    <xf numFmtId="168" fontId="0" fillId="0" borderId="3" xfId="18" applyNumberFormat="1" applyFont="1" applyBorder="1"/>
    <xf numFmtId="0" fontId="14" fillId="0" borderId="0" xfId="2" applyFont="1" applyFill="1" applyAlignment="1">
      <alignment wrapText="1"/>
    </xf>
    <xf numFmtId="165" fontId="14" fillId="0" borderId="0" xfId="0" applyNumberFormat="1" applyFont="1"/>
    <xf numFmtId="165" fontId="14" fillId="0" borderId="0" xfId="0" applyNumberFormat="1" applyFont="1" applyAlignment="1">
      <alignment horizontal="center"/>
    </xf>
    <xf numFmtId="0" fontId="42" fillId="5" borderId="16" xfId="22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2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0" fontId="7" fillId="0" borderId="5" xfId="12" applyFont="1" applyBorder="1" applyAlignment="1">
      <alignment horizontal="center" textRotation="90"/>
    </xf>
    <xf numFmtId="0" fontId="40" fillId="0" borderId="19" xfId="20" applyBorder="1" applyAlignment="1">
      <alignment horizontal="center"/>
    </xf>
    <xf numFmtId="0" fontId="6" fillId="0" borderId="5" xfId="12" applyFont="1" applyBorder="1" applyAlignment="1">
      <alignment horizontal="center" textRotation="90"/>
    </xf>
    <xf numFmtId="0" fontId="9" fillId="0" borderId="13" xfId="12" applyBorder="1" applyAlignment="1">
      <alignment horizontal="center"/>
    </xf>
    <xf numFmtId="165" fontId="17" fillId="0" borderId="5" xfId="0" applyNumberFormat="1" applyFont="1" applyBorder="1"/>
    <xf numFmtId="165" fontId="17" fillId="0" borderId="2" xfId="0" applyNumberFormat="1" applyFont="1" applyBorder="1"/>
    <xf numFmtId="2" fontId="17" fillId="0" borderId="11" xfId="0" applyNumberFormat="1" applyFont="1" applyBorder="1"/>
    <xf numFmtId="0" fontId="17" fillId="0" borderId="3" xfId="0" applyFont="1" applyBorder="1"/>
    <xf numFmtId="0" fontId="5" fillId="0" borderId="5" xfId="12" applyFont="1" applyBorder="1" applyAlignment="1">
      <alignment horizontal="center" textRotation="90"/>
    </xf>
    <xf numFmtId="2" fontId="17" fillId="0" borderId="2" xfId="0" applyNumberFormat="1" applyFont="1" applyBorder="1"/>
    <xf numFmtId="0" fontId="4" fillId="0" borderId="0" xfId="12" applyFont="1"/>
    <xf numFmtId="0" fontId="4" fillId="0" borderId="5" xfId="12" applyFont="1" applyBorder="1" applyAlignment="1">
      <alignment horizontal="center" textRotation="90"/>
    </xf>
    <xf numFmtId="0" fontId="44" fillId="6" borderId="20" xfId="0" applyFont="1" applyFill="1" applyBorder="1" applyAlignment="1">
      <alignment horizontal="center" vertical="center"/>
    </xf>
    <xf numFmtId="0" fontId="44" fillId="6" borderId="21" xfId="0" applyFont="1" applyFill="1" applyBorder="1" applyAlignment="1">
      <alignment horizontal="center" vertical="center"/>
    </xf>
    <xf numFmtId="0" fontId="43" fillId="0" borderId="22" xfId="0" applyFont="1" applyBorder="1" applyAlignment="1">
      <alignment vertical="center"/>
    </xf>
    <xf numFmtId="0" fontId="43" fillId="0" borderId="23" xfId="0" applyFont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0" fontId="43" fillId="0" borderId="24" xfId="0" applyFont="1" applyFill="1" applyBorder="1" applyAlignment="1">
      <alignment vertical="center"/>
    </xf>
    <xf numFmtId="0" fontId="17" fillId="0" borderId="13" xfId="0" applyFont="1" applyBorder="1"/>
    <xf numFmtId="2" fontId="41" fillId="4" borderId="11" xfId="21" applyNumberFormat="1" applyBorder="1"/>
    <xf numFmtId="0" fontId="0" fillId="0" borderId="0" xfId="0" applyFill="1" applyBorder="1"/>
    <xf numFmtId="0" fontId="23" fillId="0" borderId="0" xfId="1" applyFont="1"/>
    <xf numFmtId="0" fontId="3" fillId="0" borderId="5" xfId="12" applyFont="1" applyBorder="1" applyAlignment="1">
      <alignment horizontal="center" textRotation="90"/>
    </xf>
    <xf numFmtId="0" fontId="2" fillId="0" borderId="5" xfId="12" applyFont="1" applyBorder="1" applyAlignment="1">
      <alignment horizontal="center" textRotation="90"/>
    </xf>
    <xf numFmtId="0" fontId="2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166" fontId="14" fillId="0" borderId="0" xfId="0" applyNumberFormat="1" applyFont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left" wrapText="1"/>
    </xf>
    <xf numFmtId="0" fontId="41" fillId="4" borderId="0" xfId="21" applyAlignment="1">
      <alignment horizontal="center"/>
    </xf>
    <xf numFmtId="0" fontId="41" fillId="4" borderId="0" xfId="21"/>
    <xf numFmtId="0" fontId="1" fillId="0" borderId="9" xfId="12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1" fillId="0" borderId="5" xfId="12" applyFont="1" applyBorder="1" applyAlignment="1">
      <alignment horizontal="center" textRotation="90"/>
    </xf>
    <xf numFmtId="0" fontId="0" fillId="0" borderId="5" xfId="0" applyBorder="1"/>
    <xf numFmtId="0" fontId="11" fillId="7" borderId="0" xfId="0" applyFont="1" applyFill="1"/>
    <xf numFmtId="0" fontId="0" fillId="7" borderId="0" xfId="0" applyFill="1"/>
    <xf numFmtId="0" fontId="17" fillId="7" borderId="0" xfId="0" applyFont="1" applyFill="1"/>
    <xf numFmtId="0" fontId="47" fillId="7" borderId="0" xfId="0" applyFont="1" applyFill="1"/>
    <xf numFmtId="0" fontId="0" fillId="7" borderId="0" xfId="0" applyFill="1" applyAlignment="1">
      <alignment horizontal="center"/>
    </xf>
    <xf numFmtId="0" fontId="17" fillId="7" borderId="0" xfId="0" applyFont="1" applyFill="1" applyAlignment="1">
      <alignment horizontal="center"/>
    </xf>
    <xf numFmtId="0" fontId="48" fillId="7" borderId="0" xfId="0" applyFont="1" applyFill="1" applyAlignment="1">
      <alignment horizontal="center"/>
    </xf>
    <xf numFmtId="2" fontId="41" fillId="4" borderId="0" xfId="21" applyNumberFormat="1" applyAlignment="1">
      <alignment horizontal="center"/>
    </xf>
    <xf numFmtId="0" fontId="17" fillId="8" borderId="0" xfId="0" applyFont="1" applyFill="1"/>
    <xf numFmtId="0" fontId="0" fillId="8" borderId="0" xfId="0" applyFill="1"/>
  </cellXfs>
  <cellStyles count="23">
    <cellStyle name="Bad" xfId="21" builtinId="27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Heading 2" xfId="19" builtinId="17"/>
    <cellStyle name="Heading 3" xfId="20" builtinId="18"/>
    <cellStyle name="Hyperlink 2" xfId="11" xr:uid="{00000000-0005-0000-0000-000003000000}"/>
    <cellStyle name="Input" xfId="22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2.emf"/><Relationship Id="rId1" Type="http://schemas.openxmlformats.org/officeDocument/2006/relationships/image" Target="../media/image31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emf"/><Relationship Id="rId7" Type="http://schemas.openxmlformats.org/officeDocument/2006/relationships/image" Target="../media/image40.emf"/><Relationship Id="rId2" Type="http://schemas.openxmlformats.org/officeDocument/2006/relationships/image" Target="../media/image35.emf"/><Relationship Id="rId1" Type="http://schemas.openxmlformats.org/officeDocument/2006/relationships/image" Target="../media/image34.emf"/><Relationship Id="rId6" Type="http://schemas.openxmlformats.org/officeDocument/2006/relationships/image" Target="../media/image39.emf"/><Relationship Id="rId5" Type="http://schemas.openxmlformats.org/officeDocument/2006/relationships/image" Target="../media/image38.emf"/><Relationship Id="rId4" Type="http://schemas.openxmlformats.org/officeDocument/2006/relationships/image" Target="../media/image37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emf"/><Relationship Id="rId7" Type="http://schemas.openxmlformats.org/officeDocument/2006/relationships/image" Target="../media/image47.emf"/><Relationship Id="rId2" Type="http://schemas.openxmlformats.org/officeDocument/2006/relationships/image" Target="../media/image42.emf"/><Relationship Id="rId1" Type="http://schemas.openxmlformats.org/officeDocument/2006/relationships/image" Target="../media/image41.emf"/><Relationship Id="rId6" Type="http://schemas.openxmlformats.org/officeDocument/2006/relationships/image" Target="../media/image46.emf"/><Relationship Id="rId5" Type="http://schemas.openxmlformats.org/officeDocument/2006/relationships/image" Target="../media/image45.emf"/><Relationship Id="rId4" Type="http://schemas.openxmlformats.org/officeDocument/2006/relationships/image" Target="../media/image44.emf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.emf"/><Relationship Id="rId3" Type="http://schemas.openxmlformats.org/officeDocument/2006/relationships/image" Target="../media/image50.emf"/><Relationship Id="rId7" Type="http://schemas.openxmlformats.org/officeDocument/2006/relationships/image" Target="../media/image54.emf"/><Relationship Id="rId2" Type="http://schemas.openxmlformats.org/officeDocument/2006/relationships/image" Target="../media/image49.emf"/><Relationship Id="rId1" Type="http://schemas.openxmlformats.org/officeDocument/2006/relationships/image" Target="../media/image48.emf"/><Relationship Id="rId6" Type="http://schemas.openxmlformats.org/officeDocument/2006/relationships/image" Target="../media/image53.emf"/><Relationship Id="rId5" Type="http://schemas.openxmlformats.org/officeDocument/2006/relationships/image" Target="../media/image52.emf"/><Relationship Id="rId4" Type="http://schemas.openxmlformats.org/officeDocument/2006/relationships/image" Target="../media/image51.emf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8.emf"/><Relationship Id="rId2" Type="http://schemas.openxmlformats.org/officeDocument/2006/relationships/image" Target="../media/image57.emf"/><Relationship Id="rId1" Type="http://schemas.openxmlformats.org/officeDocument/2006/relationships/image" Target="../media/image56.emf"/><Relationship Id="rId4" Type="http://schemas.openxmlformats.org/officeDocument/2006/relationships/image" Target="../media/image59.emf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7.emf"/><Relationship Id="rId3" Type="http://schemas.openxmlformats.org/officeDocument/2006/relationships/image" Target="../media/image62.emf"/><Relationship Id="rId7" Type="http://schemas.openxmlformats.org/officeDocument/2006/relationships/image" Target="../media/image66.emf"/><Relationship Id="rId2" Type="http://schemas.openxmlformats.org/officeDocument/2006/relationships/image" Target="../media/image61.emf"/><Relationship Id="rId1" Type="http://schemas.openxmlformats.org/officeDocument/2006/relationships/image" Target="../media/image60.emf"/><Relationship Id="rId6" Type="http://schemas.openxmlformats.org/officeDocument/2006/relationships/image" Target="../media/image65.emf"/><Relationship Id="rId5" Type="http://schemas.openxmlformats.org/officeDocument/2006/relationships/image" Target="../media/image64.emf"/><Relationship Id="rId10" Type="http://schemas.openxmlformats.org/officeDocument/2006/relationships/image" Target="../media/image69.emf"/><Relationship Id="rId4" Type="http://schemas.openxmlformats.org/officeDocument/2006/relationships/image" Target="../media/image63.emf"/><Relationship Id="rId9" Type="http://schemas.openxmlformats.org/officeDocument/2006/relationships/image" Target="../media/image68.emf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3" Type="http://schemas.openxmlformats.org/officeDocument/2006/relationships/image" Target="../media/image72.emf"/><Relationship Id="rId7" Type="http://schemas.openxmlformats.org/officeDocument/2006/relationships/image" Target="../media/image76.emf"/><Relationship Id="rId2" Type="http://schemas.openxmlformats.org/officeDocument/2006/relationships/image" Target="../media/image71.emf"/><Relationship Id="rId1" Type="http://schemas.openxmlformats.org/officeDocument/2006/relationships/image" Target="../media/image70.emf"/><Relationship Id="rId6" Type="http://schemas.openxmlformats.org/officeDocument/2006/relationships/image" Target="../media/image75.emf"/><Relationship Id="rId5" Type="http://schemas.openxmlformats.org/officeDocument/2006/relationships/image" Target="../media/image74.emf"/><Relationship Id="rId4" Type="http://schemas.openxmlformats.org/officeDocument/2006/relationships/image" Target="../media/image73.emf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5.emf"/><Relationship Id="rId3" Type="http://schemas.openxmlformats.org/officeDocument/2006/relationships/image" Target="../media/image80.emf"/><Relationship Id="rId7" Type="http://schemas.openxmlformats.org/officeDocument/2006/relationships/image" Target="../media/image84.emf"/><Relationship Id="rId2" Type="http://schemas.openxmlformats.org/officeDocument/2006/relationships/image" Target="../media/image79.emf"/><Relationship Id="rId1" Type="http://schemas.openxmlformats.org/officeDocument/2006/relationships/image" Target="../media/image78.emf"/><Relationship Id="rId6" Type="http://schemas.openxmlformats.org/officeDocument/2006/relationships/image" Target="../media/image83.emf"/><Relationship Id="rId5" Type="http://schemas.openxmlformats.org/officeDocument/2006/relationships/image" Target="../media/image82.emf"/><Relationship Id="rId10" Type="http://schemas.openxmlformats.org/officeDocument/2006/relationships/image" Target="../media/image87.emf"/><Relationship Id="rId4" Type="http://schemas.openxmlformats.org/officeDocument/2006/relationships/image" Target="../media/image81.emf"/><Relationship Id="rId9" Type="http://schemas.openxmlformats.org/officeDocument/2006/relationships/image" Target="../media/image86.emf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5.emf"/><Relationship Id="rId3" Type="http://schemas.openxmlformats.org/officeDocument/2006/relationships/image" Target="../media/image90.emf"/><Relationship Id="rId7" Type="http://schemas.openxmlformats.org/officeDocument/2006/relationships/image" Target="../media/image94.emf"/><Relationship Id="rId2" Type="http://schemas.openxmlformats.org/officeDocument/2006/relationships/image" Target="../media/image89.emf"/><Relationship Id="rId1" Type="http://schemas.openxmlformats.org/officeDocument/2006/relationships/image" Target="../media/image88.emf"/><Relationship Id="rId6" Type="http://schemas.openxmlformats.org/officeDocument/2006/relationships/image" Target="../media/image93.emf"/><Relationship Id="rId5" Type="http://schemas.openxmlformats.org/officeDocument/2006/relationships/image" Target="../media/image92.emf"/><Relationship Id="rId10" Type="http://schemas.openxmlformats.org/officeDocument/2006/relationships/image" Target="../media/image97.emf"/><Relationship Id="rId4" Type="http://schemas.openxmlformats.org/officeDocument/2006/relationships/image" Target="../media/image91.emf"/><Relationship Id="rId9" Type="http://schemas.openxmlformats.org/officeDocument/2006/relationships/image" Target="../media/image96.emf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5.emf"/><Relationship Id="rId3" Type="http://schemas.openxmlformats.org/officeDocument/2006/relationships/image" Target="../media/image100.emf"/><Relationship Id="rId7" Type="http://schemas.openxmlformats.org/officeDocument/2006/relationships/image" Target="../media/image104.emf"/><Relationship Id="rId2" Type="http://schemas.openxmlformats.org/officeDocument/2006/relationships/image" Target="../media/image99.emf"/><Relationship Id="rId1" Type="http://schemas.openxmlformats.org/officeDocument/2006/relationships/image" Target="../media/image98.emf"/><Relationship Id="rId6" Type="http://schemas.openxmlformats.org/officeDocument/2006/relationships/image" Target="../media/image103.emf"/><Relationship Id="rId5" Type="http://schemas.openxmlformats.org/officeDocument/2006/relationships/image" Target="../media/image102.emf"/><Relationship Id="rId4" Type="http://schemas.openxmlformats.org/officeDocument/2006/relationships/image" Target="../media/image10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3.emf"/><Relationship Id="rId3" Type="http://schemas.openxmlformats.org/officeDocument/2006/relationships/image" Target="../media/image108.emf"/><Relationship Id="rId7" Type="http://schemas.openxmlformats.org/officeDocument/2006/relationships/image" Target="../media/image112.emf"/><Relationship Id="rId2" Type="http://schemas.openxmlformats.org/officeDocument/2006/relationships/image" Target="../media/image107.emf"/><Relationship Id="rId1" Type="http://schemas.openxmlformats.org/officeDocument/2006/relationships/image" Target="../media/image106.emf"/><Relationship Id="rId6" Type="http://schemas.openxmlformats.org/officeDocument/2006/relationships/image" Target="../media/image111.emf"/><Relationship Id="rId5" Type="http://schemas.openxmlformats.org/officeDocument/2006/relationships/image" Target="../media/image110.emf"/><Relationship Id="rId10" Type="http://schemas.openxmlformats.org/officeDocument/2006/relationships/image" Target="../media/image115.emf"/><Relationship Id="rId4" Type="http://schemas.openxmlformats.org/officeDocument/2006/relationships/image" Target="../media/image109.emf"/><Relationship Id="rId9" Type="http://schemas.openxmlformats.org/officeDocument/2006/relationships/image" Target="../media/image114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5" Type="http://schemas.openxmlformats.org/officeDocument/2006/relationships/image" Target="../media/image25.emf"/><Relationship Id="rId4" Type="http://schemas.openxmlformats.org/officeDocument/2006/relationships/image" Target="../media/image24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7.emf"/><Relationship Id="rId1" Type="http://schemas.openxmlformats.org/officeDocument/2006/relationships/image" Target="../media/image26.emf"/><Relationship Id="rId5" Type="http://schemas.openxmlformats.org/officeDocument/2006/relationships/image" Target="../media/image30.emf"/><Relationship Id="rId4" Type="http://schemas.openxmlformats.org/officeDocument/2006/relationships/image" Target="../media/image2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7</xdr:row>
      <xdr:rowOff>101600</xdr:rowOff>
    </xdr:from>
    <xdr:to>
      <xdr:col>3</xdr:col>
      <xdr:colOff>241300</xdr:colOff>
      <xdr:row>12</xdr:row>
      <xdr:rowOff>101600</xdr:rowOff>
    </xdr:to>
    <xdr:sp macro="" textlink="">
      <xdr:nvSpPr>
        <xdr:cNvPr id="12289" name="cmdUpdate" hidden="1">
          <a:extLst>
            <a:ext uri="{63B3BB69-23CF-44E3-9099-C40C66FF867C}">
              <a14:compatExt xmlns:a14="http://schemas.microsoft.com/office/drawing/2010/main" spid="_x0000_s12289"/>
            </a:ext>
            <a:ext uri="{FF2B5EF4-FFF2-40B4-BE49-F238E27FC236}">
              <a16:creationId xmlns:a16="http://schemas.microsoft.com/office/drawing/2014/main" id="{00000000-0008-0000-0000-000001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12700</xdr:rowOff>
    </xdr:from>
    <xdr:to>
      <xdr:col>3</xdr:col>
      <xdr:colOff>228600</xdr:colOff>
      <xdr:row>28</xdr:row>
      <xdr:rowOff>76200</xdr:rowOff>
    </xdr:to>
    <xdr:sp macro="" textlink="">
      <xdr:nvSpPr>
        <xdr:cNvPr id="12291" name="cmdAddNewAnswerSheet" hidden="1">
          <a:extLst>
            <a:ext uri="{63B3BB69-23CF-44E3-9099-C40C66FF867C}">
              <a14:compatExt xmlns:a14="http://schemas.microsoft.com/office/drawing/2010/main" spid="_x0000_s12291"/>
            </a:ext>
            <a:ext uri="{FF2B5EF4-FFF2-40B4-BE49-F238E27FC236}">
              <a16:creationId xmlns:a16="http://schemas.microsoft.com/office/drawing/2014/main" id="{00000000-0008-0000-0000-000003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12700</xdr:colOff>
      <xdr:row>2</xdr:row>
      <xdr:rowOff>12700</xdr:rowOff>
    </xdr:from>
    <xdr:to>
      <xdr:col>3</xdr:col>
      <xdr:colOff>241300</xdr:colOff>
      <xdr:row>6</xdr:row>
      <xdr:rowOff>76200</xdr:rowOff>
    </xdr:to>
    <xdr:sp macro="" textlink="">
      <xdr:nvSpPr>
        <xdr:cNvPr id="12293" name="cmdCreateNewXLS" hidden="1">
          <a:extLst>
            <a:ext uri="{63B3BB69-23CF-44E3-9099-C40C66FF867C}">
              <a14:compatExt xmlns:a14="http://schemas.microsoft.com/office/drawing/2010/main" spid="_x0000_s12293"/>
            </a:ext>
            <a:ext uri="{FF2B5EF4-FFF2-40B4-BE49-F238E27FC236}">
              <a16:creationId xmlns:a16="http://schemas.microsoft.com/office/drawing/2014/main" id="{00000000-0008-0000-0000-000005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63500</xdr:colOff>
      <xdr:row>14</xdr:row>
      <xdr:rowOff>114300</xdr:rowOff>
    </xdr:from>
    <xdr:to>
      <xdr:col>3</xdr:col>
      <xdr:colOff>571500</xdr:colOff>
      <xdr:row>17</xdr:row>
      <xdr:rowOff>0</xdr:rowOff>
    </xdr:to>
    <xdr:sp macro="" textlink="">
      <xdr:nvSpPr>
        <xdr:cNvPr id="12299" name="optMultiRegionNotCommon" hidden="1">
          <a:extLst>
            <a:ext uri="{63B3BB69-23CF-44E3-9099-C40C66FF867C}">
              <a14:compatExt xmlns:a14="http://schemas.microsoft.com/office/drawing/2010/main" spid="_x0000_s12299"/>
            </a:ext>
            <a:ext uri="{FF2B5EF4-FFF2-40B4-BE49-F238E27FC236}">
              <a16:creationId xmlns:a16="http://schemas.microsoft.com/office/drawing/2014/main" id="{00000000-0008-0000-0000-00000B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50800</xdr:colOff>
      <xdr:row>17</xdr:row>
      <xdr:rowOff>25400</xdr:rowOff>
    </xdr:from>
    <xdr:to>
      <xdr:col>3</xdr:col>
      <xdr:colOff>558800</xdr:colOff>
      <xdr:row>21</xdr:row>
      <xdr:rowOff>139700</xdr:rowOff>
    </xdr:to>
    <xdr:sp macro="" textlink="">
      <xdr:nvSpPr>
        <xdr:cNvPr id="12300" name="optMultiRegionCommon" hidden="1">
          <a:extLst>
            <a:ext uri="{63B3BB69-23CF-44E3-9099-C40C66FF867C}">
              <a14:compatExt xmlns:a14="http://schemas.microsoft.com/office/drawing/2010/main" spid="_x0000_s12300"/>
            </a:ext>
            <a:ext uri="{FF2B5EF4-FFF2-40B4-BE49-F238E27FC236}">
              <a16:creationId xmlns:a16="http://schemas.microsoft.com/office/drawing/2014/main" id="{00000000-0008-0000-0000-00000C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12700</xdr:colOff>
      <xdr:row>7</xdr:row>
      <xdr:rowOff>101600</xdr:rowOff>
    </xdr:from>
    <xdr:to>
      <xdr:col>3</xdr:col>
      <xdr:colOff>241300</xdr:colOff>
      <xdr:row>12</xdr:row>
      <xdr:rowOff>101600</xdr:rowOff>
    </xdr:to>
    <xdr:pic>
      <xdr:nvPicPr>
        <xdr:cNvPr id="2" name="cmdUpdate">
          <a:extLst>
            <a:ext uri="{FF2B5EF4-FFF2-40B4-BE49-F238E27FC236}">
              <a16:creationId xmlns:a16="http://schemas.microsoft.com/office/drawing/2014/main" id="{80590E18-FE59-BD41-8C57-ECAFC755941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0" y="1257300"/>
          <a:ext cx="1574800" cy="8255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12700</xdr:rowOff>
    </xdr:from>
    <xdr:to>
      <xdr:col>3</xdr:col>
      <xdr:colOff>228600</xdr:colOff>
      <xdr:row>28</xdr:row>
      <xdr:rowOff>76200</xdr:rowOff>
    </xdr:to>
    <xdr:pic>
      <xdr:nvPicPr>
        <xdr:cNvPr id="3" name="cmdAddNewAnswerSheet">
          <a:extLst>
            <a:ext uri="{FF2B5EF4-FFF2-40B4-BE49-F238E27FC236}">
              <a16:creationId xmlns:a16="http://schemas.microsoft.com/office/drawing/2014/main" id="{52067FF1-9CCA-E643-96DF-9E1D8DAA540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3975100"/>
          <a:ext cx="1574800" cy="7239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2</xdr:row>
      <xdr:rowOff>12700</xdr:rowOff>
    </xdr:from>
    <xdr:to>
      <xdr:col>3</xdr:col>
      <xdr:colOff>241300</xdr:colOff>
      <xdr:row>6</xdr:row>
      <xdr:rowOff>76200</xdr:rowOff>
    </xdr:to>
    <xdr:pic>
      <xdr:nvPicPr>
        <xdr:cNvPr id="4" name="cmdCreateNewXLS">
          <a:extLst>
            <a:ext uri="{FF2B5EF4-FFF2-40B4-BE49-F238E27FC236}">
              <a16:creationId xmlns:a16="http://schemas.microsoft.com/office/drawing/2014/main" id="{EE4FDF3F-33B7-2745-A453-C1736E9A2E0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0" y="342900"/>
          <a:ext cx="1574800" cy="7239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63500</xdr:colOff>
      <xdr:row>14</xdr:row>
      <xdr:rowOff>114300</xdr:rowOff>
    </xdr:from>
    <xdr:to>
      <xdr:col>3</xdr:col>
      <xdr:colOff>571500</xdr:colOff>
      <xdr:row>17</xdr:row>
      <xdr:rowOff>0</xdr:rowOff>
    </xdr:to>
    <xdr:pic>
      <xdr:nvPicPr>
        <xdr:cNvPr id="5" name="optMultiRegionNotCommon">
          <a:extLst>
            <a:ext uri="{FF2B5EF4-FFF2-40B4-BE49-F238E27FC236}">
              <a16:creationId xmlns:a16="http://schemas.microsoft.com/office/drawing/2014/main" id="{D6E48CAA-3DDC-B24D-973B-008D2D9DA4F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425700"/>
          <a:ext cx="1854200" cy="381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50800</xdr:colOff>
      <xdr:row>17</xdr:row>
      <xdr:rowOff>25400</xdr:rowOff>
    </xdr:from>
    <xdr:to>
      <xdr:col>3</xdr:col>
      <xdr:colOff>558800</xdr:colOff>
      <xdr:row>21</xdr:row>
      <xdr:rowOff>139700</xdr:rowOff>
    </xdr:to>
    <xdr:pic>
      <xdr:nvPicPr>
        <xdr:cNvPr id="6" name="optMultiRegionCommon">
          <a:extLst>
            <a:ext uri="{FF2B5EF4-FFF2-40B4-BE49-F238E27FC236}">
              <a16:creationId xmlns:a16="http://schemas.microsoft.com/office/drawing/2014/main" id="{002C74F9-5CA6-474D-A2A8-5905D4F35FC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2832100"/>
          <a:ext cx="1854200" cy="774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5</xdr:row>
      <xdr:rowOff>0</xdr:rowOff>
    </xdr:to>
    <xdr:sp macro="" textlink="">
      <xdr:nvSpPr>
        <xdr:cNvPr id="128001" name="cmdSpecifySets" hidden="1">
          <a:extLst>
            <a:ext uri="{63B3BB69-23CF-44E3-9099-C40C66FF867C}">
              <a14:compatExt xmlns:a14="http://schemas.microsoft.com/office/drawing/2010/main" spid="_x0000_s128001"/>
            </a:ext>
            <a:ext uri="{FF2B5EF4-FFF2-40B4-BE49-F238E27FC236}">
              <a16:creationId xmlns:a16="http://schemas.microsoft.com/office/drawing/2014/main" id="{00000000-0008-0000-0B00-000001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sp macro="" textlink="">
      <xdr:nvSpPr>
        <xdr:cNvPr id="128002" name="cmdCheckTechnologiesSheet" hidden="1">
          <a:extLst>
            <a:ext uri="{63B3BB69-23CF-44E3-9099-C40C66FF867C}">
              <a14:compatExt xmlns:a14="http://schemas.microsoft.com/office/drawing/2010/main" spid="_x0000_s128002"/>
            </a:ext>
            <a:ext uri="{FF2B5EF4-FFF2-40B4-BE49-F238E27FC236}">
              <a16:creationId xmlns:a16="http://schemas.microsoft.com/office/drawing/2014/main" id="{00000000-0008-0000-0B00-000002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647700</xdr:colOff>
      <xdr:row>5</xdr:row>
      <xdr:rowOff>0</xdr:rowOff>
    </xdr:to>
    <xdr:sp macro="" textlink="">
      <xdr:nvSpPr>
        <xdr:cNvPr id="128003" name="cmdProcUnits" hidden="1">
          <a:extLst>
            <a:ext uri="{63B3BB69-23CF-44E3-9099-C40C66FF867C}">
              <a14:compatExt xmlns:a14="http://schemas.microsoft.com/office/drawing/2010/main" spid="_x0000_s128003"/>
            </a:ext>
            <a:ext uri="{FF2B5EF4-FFF2-40B4-BE49-F238E27FC236}">
              <a16:creationId xmlns:a16="http://schemas.microsoft.com/office/drawing/2014/main" id="{00000000-0008-0000-0B00-000003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5</xdr:row>
      <xdr:rowOff>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1C0EB82C-711D-B549-9EE1-4F96E9AD82D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84200"/>
          <a:ext cx="190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pic>
      <xdr:nvPicPr>
        <xdr:cNvPr id="3" name="cmdCheckTechnologiesSheet">
          <a:extLst>
            <a:ext uri="{FF2B5EF4-FFF2-40B4-BE49-F238E27FC236}">
              <a16:creationId xmlns:a16="http://schemas.microsoft.com/office/drawing/2014/main" id="{17E40248-8A02-A543-ABBF-51FF26540FD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3048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647700</xdr:colOff>
      <xdr:row>5</xdr:row>
      <xdr:rowOff>0</xdr:rowOff>
    </xdr:to>
    <xdr:pic>
      <xdr:nvPicPr>
        <xdr:cNvPr id="4" name="cmdProcUnits">
          <a:extLst>
            <a:ext uri="{FF2B5EF4-FFF2-40B4-BE49-F238E27FC236}">
              <a16:creationId xmlns:a16="http://schemas.microsoft.com/office/drawing/2014/main" id="{ADD2BC5C-8D3C-3144-85C3-0E3EF66F9E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0400" y="584200"/>
          <a:ext cx="63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1308100</xdr:colOff>
      <xdr:row>2</xdr:row>
      <xdr:rowOff>215900</xdr:rowOff>
    </xdr:to>
    <xdr:sp macro="" textlink="">
      <xdr:nvSpPr>
        <xdr:cNvPr id="113665" name="cmdTechNameAndDesc" hidden="1">
          <a:extLst>
            <a:ext uri="{63B3BB69-23CF-44E3-9099-C40C66FF867C}">
              <a14:compatExt xmlns:a14="http://schemas.microsoft.com/office/drawing/2010/main" spid="_x0000_s113665"/>
            </a:ext>
            <a:ext uri="{FF2B5EF4-FFF2-40B4-BE49-F238E27FC236}">
              <a16:creationId xmlns:a16="http://schemas.microsoft.com/office/drawing/2014/main" id="{00000000-0008-0000-0C00-000001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25400</xdr:colOff>
      <xdr:row>2</xdr:row>
      <xdr:rowOff>215900</xdr:rowOff>
    </xdr:to>
    <xdr:sp macro="" textlink="">
      <xdr:nvSpPr>
        <xdr:cNvPr id="113666" name="cmdCommIN" hidden="1">
          <a:extLst>
            <a:ext uri="{63B3BB69-23CF-44E3-9099-C40C66FF867C}">
              <a14:compatExt xmlns:a14="http://schemas.microsoft.com/office/drawing/2010/main" spid="_x0000_s113666"/>
            </a:ext>
            <a:ext uri="{FF2B5EF4-FFF2-40B4-BE49-F238E27FC236}">
              <a16:creationId xmlns:a16="http://schemas.microsoft.com/office/drawing/2014/main" id="{00000000-0008-0000-0C00-000002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622300</xdr:colOff>
      <xdr:row>2</xdr:row>
      <xdr:rowOff>215900</xdr:rowOff>
    </xdr:to>
    <xdr:sp macro="" textlink="">
      <xdr:nvSpPr>
        <xdr:cNvPr id="113667" name="cmdCommOUT" hidden="1">
          <a:extLst>
            <a:ext uri="{63B3BB69-23CF-44E3-9099-C40C66FF867C}">
              <a14:compatExt xmlns:a14="http://schemas.microsoft.com/office/drawing/2010/main" spid="_x0000_s113667"/>
            </a:ext>
            <a:ext uri="{FF2B5EF4-FFF2-40B4-BE49-F238E27FC236}">
              <a16:creationId xmlns:a16="http://schemas.microsoft.com/office/drawing/2014/main" id="{00000000-0008-0000-0C00-000003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12700</xdr:colOff>
      <xdr:row>3</xdr:row>
      <xdr:rowOff>152400</xdr:rowOff>
    </xdr:to>
    <xdr:sp macro="" textlink="">
      <xdr:nvSpPr>
        <xdr:cNvPr id="113668" name="cmdAddParameter" hidden="1">
          <a:extLst>
            <a:ext uri="{63B3BB69-23CF-44E3-9099-C40C66FF867C}">
              <a14:compatExt xmlns:a14="http://schemas.microsoft.com/office/drawing/2010/main" spid="_x0000_s113668"/>
            </a:ext>
            <a:ext uri="{FF2B5EF4-FFF2-40B4-BE49-F238E27FC236}">
              <a16:creationId xmlns:a16="http://schemas.microsoft.com/office/drawing/2014/main" id="{00000000-0008-0000-0C00-000004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12700</xdr:colOff>
      <xdr:row>4</xdr:row>
      <xdr:rowOff>190500</xdr:rowOff>
    </xdr:to>
    <xdr:sp macro="" textlink="">
      <xdr:nvSpPr>
        <xdr:cNvPr id="113669" name="cmdAddParamQualifier1" hidden="1">
          <a:extLst>
            <a:ext uri="{63B3BB69-23CF-44E3-9099-C40C66FF867C}">
              <a14:compatExt xmlns:a14="http://schemas.microsoft.com/office/drawing/2010/main" spid="_x0000_s113669"/>
            </a:ext>
            <a:ext uri="{FF2B5EF4-FFF2-40B4-BE49-F238E27FC236}">
              <a16:creationId xmlns:a16="http://schemas.microsoft.com/office/drawing/2014/main" id="{00000000-0008-0000-0C00-000005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12700</xdr:colOff>
      <xdr:row>2</xdr:row>
      <xdr:rowOff>215900</xdr:rowOff>
    </xdr:to>
    <xdr:sp macro="" textlink="">
      <xdr:nvSpPr>
        <xdr:cNvPr id="113670" name="cmdCheckTechDataSheet" hidden="1">
          <a:extLst>
            <a:ext uri="{63B3BB69-23CF-44E3-9099-C40C66FF867C}">
              <a14:compatExt xmlns:a14="http://schemas.microsoft.com/office/drawing/2010/main" spid="_x0000_s113670"/>
            </a:ext>
            <a:ext uri="{FF2B5EF4-FFF2-40B4-BE49-F238E27FC236}">
              <a16:creationId xmlns:a16="http://schemas.microsoft.com/office/drawing/2014/main" id="{00000000-0008-0000-0C00-000006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12700</xdr:colOff>
      <xdr:row>6</xdr:row>
      <xdr:rowOff>38100</xdr:rowOff>
    </xdr:to>
    <xdr:sp macro="" textlink="">
      <xdr:nvSpPr>
        <xdr:cNvPr id="113672" name="cmdAddParamQualifier2" hidden="1">
          <a:extLst>
            <a:ext uri="{63B3BB69-23CF-44E3-9099-C40C66FF867C}">
              <a14:compatExt xmlns:a14="http://schemas.microsoft.com/office/drawing/2010/main" spid="_x0000_s113672"/>
            </a:ext>
            <a:ext uri="{FF2B5EF4-FFF2-40B4-BE49-F238E27FC236}">
              <a16:creationId xmlns:a16="http://schemas.microsoft.com/office/drawing/2014/main" id="{00000000-0008-0000-0C00-000008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1308100</xdr:colOff>
      <xdr:row>2</xdr:row>
      <xdr:rowOff>215900</xdr:rowOff>
    </xdr:to>
    <xdr:pic>
      <xdr:nvPicPr>
        <xdr:cNvPr id="2" name="cmdTechNameAndDesc">
          <a:extLst>
            <a:ext uri="{FF2B5EF4-FFF2-40B4-BE49-F238E27FC236}">
              <a16:creationId xmlns:a16="http://schemas.microsoft.com/office/drawing/2014/main" id="{3A67F412-5B7F-684B-B4D9-AE7720FB9E2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254000"/>
          <a:ext cx="1955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25400</xdr:colOff>
      <xdr:row>2</xdr:row>
      <xdr:rowOff>215900</xdr:rowOff>
    </xdr:to>
    <xdr:pic>
      <xdr:nvPicPr>
        <xdr:cNvPr id="3" name="cmdCommIN">
          <a:extLst>
            <a:ext uri="{FF2B5EF4-FFF2-40B4-BE49-F238E27FC236}">
              <a16:creationId xmlns:a16="http://schemas.microsoft.com/office/drawing/2014/main" id="{78ACDED0-A8D8-5949-9C05-96B2F5B70E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9400" y="254000"/>
          <a:ext cx="698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622300</xdr:colOff>
      <xdr:row>2</xdr:row>
      <xdr:rowOff>215900</xdr:rowOff>
    </xdr:to>
    <xdr:pic>
      <xdr:nvPicPr>
        <xdr:cNvPr id="4" name="cmdCommOUT">
          <a:extLst>
            <a:ext uri="{FF2B5EF4-FFF2-40B4-BE49-F238E27FC236}">
              <a16:creationId xmlns:a16="http://schemas.microsoft.com/office/drawing/2014/main" id="{F24B1CEE-91CC-9A46-B354-2F8186405DC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254000"/>
          <a:ext cx="6223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12700</xdr:colOff>
      <xdr:row>3</xdr:row>
      <xdr:rowOff>152400</xdr:rowOff>
    </xdr:to>
    <xdr:pic>
      <xdr:nvPicPr>
        <xdr:cNvPr id="5" name="cmdAddParameter">
          <a:extLst>
            <a:ext uri="{FF2B5EF4-FFF2-40B4-BE49-F238E27FC236}">
              <a16:creationId xmlns:a16="http://schemas.microsoft.com/office/drawing/2014/main" id="{80FED6FA-1AE6-E240-82D0-4B7672252C7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69900"/>
          <a:ext cx="939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12700</xdr:colOff>
      <xdr:row>4</xdr:row>
      <xdr:rowOff>190500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845EE0D5-BC1C-5740-9C3F-339D08D79E9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23900"/>
          <a:ext cx="939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12700</xdr:colOff>
      <xdr:row>2</xdr:row>
      <xdr:rowOff>215900</xdr:rowOff>
    </xdr:to>
    <xdr:pic>
      <xdr:nvPicPr>
        <xdr:cNvPr id="7" name="cmdCheckTechDataSheet">
          <a:extLst>
            <a:ext uri="{FF2B5EF4-FFF2-40B4-BE49-F238E27FC236}">
              <a16:creationId xmlns:a16="http://schemas.microsoft.com/office/drawing/2014/main" id="{1974566C-B569-4349-A521-F08D1767F5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12700</xdr:colOff>
      <xdr:row>6</xdr:row>
      <xdr:rowOff>38100</xdr:rowOff>
    </xdr:to>
    <xdr:pic>
      <xdr:nvPicPr>
        <xdr:cNvPr id="8" name="cmdAddParamQualifier2">
          <a:extLst>
            <a:ext uri="{FF2B5EF4-FFF2-40B4-BE49-F238E27FC236}">
              <a16:creationId xmlns:a16="http://schemas.microsoft.com/office/drawing/2014/main" id="{72DC2425-1503-4A4B-8369-45BFA4DD15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990600"/>
          <a:ext cx="939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850900</xdr:colOff>
      <xdr:row>2</xdr:row>
      <xdr:rowOff>215900</xdr:rowOff>
    </xdr:to>
    <xdr:sp macro="" textlink="">
      <xdr:nvSpPr>
        <xdr:cNvPr id="157697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00000000-0008-0000-0D00-000001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622300</xdr:colOff>
      <xdr:row>2</xdr:row>
      <xdr:rowOff>215900</xdr:rowOff>
    </xdr:to>
    <xdr:sp macro="" textlink="">
      <xdr:nvSpPr>
        <xdr:cNvPr id="157698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00000000-0008-0000-0D00-000002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622300</xdr:colOff>
      <xdr:row>2</xdr:row>
      <xdr:rowOff>215900</xdr:rowOff>
    </xdr:to>
    <xdr:sp macro="" textlink="">
      <xdr:nvSpPr>
        <xdr:cNvPr id="157699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00000000-0008-0000-0D00-000003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0</xdr:colOff>
      <xdr:row>3</xdr:row>
      <xdr:rowOff>1104</xdr:rowOff>
    </xdr:to>
    <xdr:sp macro="" textlink="">
      <xdr:nvSpPr>
        <xdr:cNvPr id="157700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00000000-0008-0000-0D00-000004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0</xdr:colOff>
      <xdr:row>4</xdr:row>
      <xdr:rowOff>139700</xdr:rowOff>
    </xdr:to>
    <xdr:sp macro="" textlink="">
      <xdr:nvSpPr>
        <xdr:cNvPr id="157701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00000000-0008-0000-0D00-000005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0</xdr:colOff>
      <xdr:row>2</xdr:row>
      <xdr:rowOff>215900</xdr:rowOff>
    </xdr:to>
    <xdr:sp macro="" textlink="">
      <xdr:nvSpPr>
        <xdr:cNvPr id="157702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00000000-0008-0000-0D00-000006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0</xdr:colOff>
      <xdr:row>6</xdr:row>
      <xdr:rowOff>38100</xdr:rowOff>
    </xdr:to>
    <xdr:sp macro="" textlink="">
      <xdr:nvSpPr>
        <xdr:cNvPr id="157703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00000000-0008-0000-0D00-000007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850900</xdr:colOff>
      <xdr:row>2</xdr:row>
      <xdr:rowOff>215900</xdr:rowOff>
    </xdr:to>
    <xdr:pic>
      <xdr:nvPicPr>
        <xdr:cNvPr id="2" name="cmdTechNameAndDesc">
          <a:extLst>
            <a:ext uri="{FF2B5EF4-FFF2-40B4-BE49-F238E27FC236}">
              <a16:creationId xmlns:a16="http://schemas.microsoft.com/office/drawing/2014/main" id="{22C590EA-41F8-524C-94F6-1B94F6CF141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254000"/>
          <a:ext cx="20193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622300</xdr:colOff>
      <xdr:row>2</xdr:row>
      <xdr:rowOff>215900</xdr:rowOff>
    </xdr:to>
    <xdr:pic>
      <xdr:nvPicPr>
        <xdr:cNvPr id="3" name="cmdCommIN">
          <a:extLst>
            <a:ext uri="{FF2B5EF4-FFF2-40B4-BE49-F238E27FC236}">
              <a16:creationId xmlns:a16="http://schemas.microsoft.com/office/drawing/2014/main" id="{9748FD78-E072-954D-B94E-B192068A3CE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1800" y="254000"/>
          <a:ext cx="6223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622300</xdr:colOff>
      <xdr:row>2</xdr:row>
      <xdr:rowOff>215900</xdr:rowOff>
    </xdr:to>
    <xdr:pic>
      <xdr:nvPicPr>
        <xdr:cNvPr id="4" name="cmdCommOUT">
          <a:extLst>
            <a:ext uri="{FF2B5EF4-FFF2-40B4-BE49-F238E27FC236}">
              <a16:creationId xmlns:a16="http://schemas.microsoft.com/office/drawing/2014/main" id="{86B449B8-195A-9E48-8AEC-75717C00A74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1600" y="254000"/>
          <a:ext cx="6223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0</xdr:colOff>
      <xdr:row>3</xdr:row>
      <xdr:rowOff>1104</xdr:rowOff>
    </xdr:to>
    <xdr:pic>
      <xdr:nvPicPr>
        <xdr:cNvPr id="5" name="cmdAddParameter">
          <a:extLst>
            <a:ext uri="{FF2B5EF4-FFF2-40B4-BE49-F238E27FC236}">
              <a16:creationId xmlns:a16="http://schemas.microsoft.com/office/drawing/2014/main" id="{C2F275FF-4AA7-6748-9763-83766D80DD4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69900"/>
          <a:ext cx="9271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0</xdr:colOff>
      <xdr:row>4</xdr:row>
      <xdr:rowOff>139700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7B4E0291-28EE-5B42-A03D-442433A113B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889000"/>
          <a:ext cx="9271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0</xdr:colOff>
      <xdr:row>2</xdr:row>
      <xdr:rowOff>215900</xdr:rowOff>
    </xdr:to>
    <xdr:pic>
      <xdr:nvPicPr>
        <xdr:cNvPr id="7" name="cmdCheckTechDataSheet">
          <a:extLst>
            <a:ext uri="{FF2B5EF4-FFF2-40B4-BE49-F238E27FC236}">
              <a16:creationId xmlns:a16="http://schemas.microsoft.com/office/drawing/2014/main" id="{2E609736-2D03-6B4D-813B-25020C25626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9271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0</xdr:colOff>
      <xdr:row>6</xdr:row>
      <xdr:rowOff>38100</xdr:rowOff>
    </xdr:to>
    <xdr:pic>
      <xdr:nvPicPr>
        <xdr:cNvPr id="8" name="cmdAddParamQualifier2">
          <a:extLst>
            <a:ext uri="{FF2B5EF4-FFF2-40B4-BE49-F238E27FC236}">
              <a16:creationId xmlns:a16="http://schemas.microsoft.com/office/drawing/2014/main" id="{4CC33A68-778A-F042-B931-52A1380A17A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06500"/>
          <a:ext cx="9271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2</xdr:row>
      <xdr:rowOff>0</xdr:rowOff>
    </xdr:from>
    <xdr:to>
      <xdr:col>2</xdr:col>
      <xdr:colOff>1092200</xdr:colOff>
      <xdr:row>2</xdr:row>
      <xdr:rowOff>190500</xdr:rowOff>
    </xdr:to>
    <xdr:sp macro="" textlink="">
      <xdr:nvSpPr>
        <xdr:cNvPr id="102401" name="cmdConstrNameAndDesc" hidden="1">
          <a:extLst>
            <a:ext uri="{63B3BB69-23CF-44E3-9099-C40C66FF867C}">
              <a14:compatExt xmlns:a14="http://schemas.microsoft.com/office/drawing/2010/main" spid="_x0000_s102401"/>
            </a:ext>
            <a:ext uri="{FF2B5EF4-FFF2-40B4-BE49-F238E27FC236}">
              <a16:creationId xmlns:a16="http://schemas.microsoft.com/office/drawing/2014/main" id="{00000000-0008-0000-0E00-000001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241300</xdr:rowOff>
    </xdr:to>
    <xdr:sp macro="" textlink="">
      <xdr:nvSpPr>
        <xdr:cNvPr id="102402" name="cmdProcName" hidden="1">
          <a:extLst>
            <a:ext uri="{63B3BB69-23CF-44E3-9099-C40C66FF867C}">
              <a14:compatExt xmlns:a14="http://schemas.microsoft.com/office/drawing/2010/main" spid="_x0000_s102402"/>
            </a:ext>
            <a:ext uri="{FF2B5EF4-FFF2-40B4-BE49-F238E27FC236}">
              <a16:creationId xmlns:a16="http://schemas.microsoft.com/office/drawing/2014/main" id="{00000000-0008-0000-0E00-000002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825500</xdr:colOff>
      <xdr:row>3</xdr:row>
      <xdr:rowOff>152400</xdr:rowOff>
    </xdr:to>
    <xdr:sp macro="" textlink="">
      <xdr:nvSpPr>
        <xdr:cNvPr id="102403" name="cmdAddParameter" hidden="1">
          <a:extLst>
            <a:ext uri="{63B3BB69-23CF-44E3-9099-C40C66FF867C}">
              <a14:compatExt xmlns:a14="http://schemas.microsoft.com/office/drawing/2010/main" spid="_x0000_s102403"/>
            </a:ext>
            <a:ext uri="{FF2B5EF4-FFF2-40B4-BE49-F238E27FC236}">
              <a16:creationId xmlns:a16="http://schemas.microsoft.com/office/drawing/2014/main" id="{00000000-0008-0000-0E00-000003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1</xdr:col>
      <xdr:colOff>0</xdr:colOff>
      <xdr:row>2</xdr:row>
      <xdr:rowOff>241300</xdr:rowOff>
    </xdr:to>
    <xdr:sp macro="" textlink="">
      <xdr:nvSpPr>
        <xdr:cNvPr id="102404" name="cmdCheckConstrDataSheet" hidden="1">
          <a:extLst>
            <a:ext uri="{63B3BB69-23CF-44E3-9099-C40C66FF867C}">
              <a14:compatExt xmlns:a14="http://schemas.microsoft.com/office/drawing/2010/main" spid="_x0000_s102404"/>
            </a:ext>
            <a:ext uri="{FF2B5EF4-FFF2-40B4-BE49-F238E27FC236}">
              <a16:creationId xmlns:a16="http://schemas.microsoft.com/office/drawing/2014/main" id="{00000000-0008-0000-0E00-000004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</xdr:row>
      <xdr:rowOff>12700</xdr:rowOff>
    </xdr:from>
    <xdr:to>
      <xdr:col>0</xdr:col>
      <xdr:colOff>825500</xdr:colOff>
      <xdr:row>5</xdr:row>
      <xdr:rowOff>25400</xdr:rowOff>
    </xdr:to>
    <xdr:sp macro="" textlink="">
      <xdr:nvSpPr>
        <xdr:cNvPr id="102405" name="cmdAddParamQualifier1" hidden="1">
          <a:extLst>
            <a:ext uri="{63B3BB69-23CF-44E3-9099-C40C66FF867C}">
              <a14:compatExt xmlns:a14="http://schemas.microsoft.com/office/drawing/2010/main" spid="_x0000_s102405"/>
            </a:ext>
            <a:ext uri="{FF2B5EF4-FFF2-40B4-BE49-F238E27FC236}">
              <a16:creationId xmlns:a16="http://schemas.microsoft.com/office/drawing/2014/main" id="{00000000-0008-0000-0E00-000005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12700</xdr:colOff>
      <xdr:row>2</xdr:row>
      <xdr:rowOff>241300</xdr:rowOff>
    </xdr:to>
    <xdr:sp macro="" textlink="">
      <xdr:nvSpPr>
        <xdr:cNvPr id="102407" name="cmdCommName" hidden="1">
          <a:extLst>
            <a:ext uri="{63B3BB69-23CF-44E3-9099-C40C66FF867C}">
              <a14:compatExt xmlns:a14="http://schemas.microsoft.com/office/drawing/2010/main" spid="_x0000_s102407"/>
            </a:ext>
            <a:ext uri="{FF2B5EF4-FFF2-40B4-BE49-F238E27FC236}">
              <a16:creationId xmlns:a16="http://schemas.microsoft.com/office/drawing/2014/main" id="{00000000-0008-0000-0E00-000007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12700</xdr:colOff>
      <xdr:row>2</xdr:row>
      <xdr:rowOff>241300</xdr:rowOff>
    </xdr:to>
    <xdr:sp macro="" textlink="">
      <xdr:nvSpPr>
        <xdr:cNvPr id="102408" name="cmdTimeSlice" hidden="1">
          <a:extLst>
            <a:ext uri="{63B3BB69-23CF-44E3-9099-C40C66FF867C}">
              <a14:compatExt xmlns:a14="http://schemas.microsoft.com/office/drawing/2010/main" spid="_x0000_s102408"/>
            </a:ext>
            <a:ext uri="{FF2B5EF4-FFF2-40B4-BE49-F238E27FC236}">
              <a16:creationId xmlns:a16="http://schemas.microsoft.com/office/drawing/2014/main" id="{00000000-0008-0000-0E00-000008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25400</xdr:rowOff>
    </xdr:from>
    <xdr:to>
      <xdr:col>0</xdr:col>
      <xdr:colOff>825500</xdr:colOff>
      <xdr:row>6</xdr:row>
      <xdr:rowOff>38100</xdr:rowOff>
    </xdr:to>
    <xdr:sp macro="" textlink="">
      <xdr:nvSpPr>
        <xdr:cNvPr id="102409" name="cmdAddParamQualifier2" hidden="1">
          <a:extLst>
            <a:ext uri="{63B3BB69-23CF-44E3-9099-C40C66FF867C}">
              <a14:compatExt xmlns:a14="http://schemas.microsoft.com/office/drawing/2010/main" spid="_x0000_s102409"/>
            </a:ext>
            <a:ext uri="{FF2B5EF4-FFF2-40B4-BE49-F238E27FC236}">
              <a16:creationId xmlns:a16="http://schemas.microsoft.com/office/drawing/2014/main" id="{00000000-0008-0000-0E00-000009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25400</xdr:colOff>
      <xdr:row>2</xdr:row>
      <xdr:rowOff>0</xdr:rowOff>
    </xdr:from>
    <xdr:to>
      <xdr:col>2</xdr:col>
      <xdr:colOff>1092200</xdr:colOff>
      <xdr:row>2</xdr:row>
      <xdr:rowOff>190500</xdr:rowOff>
    </xdr:to>
    <xdr:pic>
      <xdr:nvPicPr>
        <xdr:cNvPr id="2" name="cmdConstrNameAndDesc">
          <a:extLst>
            <a:ext uri="{FF2B5EF4-FFF2-40B4-BE49-F238E27FC236}">
              <a16:creationId xmlns:a16="http://schemas.microsoft.com/office/drawing/2014/main" id="{F9E73E3E-556D-3C49-A64C-3124BF1C031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900" y="279400"/>
          <a:ext cx="2019300" cy="1905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241300</xdr:rowOff>
    </xdr:to>
    <xdr:pic>
      <xdr:nvPicPr>
        <xdr:cNvPr id="3" name="cmdProcName">
          <a:extLst>
            <a:ext uri="{FF2B5EF4-FFF2-40B4-BE49-F238E27FC236}">
              <a16:creationId xmlns:a16="http://schemas.microsoft.com/office/drawing/2014/main" id="{7F1586BA-49D0-6F4B-956C-4CDFA25B78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794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825500</xdr:colOff>
      <xdr:row>3</xdr:row>
      <xdr:rowOff>152400</xdr:rowOff>
    </xdr:to>
    <xdr:pic>
      <xdr:nvPicPr>
        <xdr:cNvPr id="4" name="cmdAddParameter">
          <a:extLst>
            <a:ext uri="{FF2B5EF4-FFF2-40B4-BE49-F238E27FC236}">
              <a16:creationId xmlns:a16="http://schemas.microsoft.com/office/drawing/2014/main" id="{A78516D0-5EA0-324D-8CDC-95009A76B8E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900"/>
          <a:ext cx="8255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1</xdr:col>
      <xdr:colOff>0</xdr:colOff>
      <xdr:row>2</xdr:row>
      <xdr:rowOff>241300</xdr:rowOff>
    </xdr:to>
    <xdr:pic>
      <xdr:nvPicPr>
        <xdr:cNvPr id="5" name="cmdCheckConstrDataSheet">
          <a:extLst>
            <a:ext uri="{FF2B5EF4-FFF2-40B4-BE49-F238E27FC236}">
              <a16:creationId xmlns:a16="http://schemas.microsoft.com/office/drawing/2014/main" id="{F04AF077-E869-B84D-B284-ED768EB4273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</xdr:row>
      <xdr:rowOff>12700</xdr:rowOff>
    </xdr:from>
    <xdr:to>
      <xdr:col>0</xdr:col>
      <xdr:colOff>825500</xdr:colOff>
      <xdr:row>5</xdr:row>
      <xdr:rowOff>25400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1A254733-F21D-2449-A64C-8436E5E8F2A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700"/>
          <a:ext cx="8255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12700</xdr:colOff>
      <xdr:row>2</xdr:row>
      <xdr:rowOff>241300</xdr:rowOff>
    </xdr:to>
    <xdr:pic>
      <xdr:nvPicPr>
        <xdr:cNvPr id="7" name="cmdCommName">
          <a:extLst>
            <a:ext uri="{FF2B5EF4-FFF2-40B4-BE49-F238E27FC236}">
              <a16:creationId xmlns:a16="http://schemas.microsoft.com/office/drawing/2014/main" id="{98C38F23-6727-1A48-B65A-14015923C95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794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12700</xdr:colOff>
      <xdr:row>2</xdr:row>
      <xdr:rowOff>241300</xdr:rowOff>
    </xdr:to>
    <xdr:pic>
      <xdr:nvPicPr>
        <xdr:cNvPr id="8" name="cmdTimeSlice">
          <a:extLst>
            <a:ext uri="{FF2B5EF4-FFF2-40B4-BE49-F238E27FC236}">
              <a16:creationId xmlns:a16="http://schemas.microsoft.com/office/drawing/2014/main" id="{5A1E5AF3-68AE-2149-8FA5-7F4A26E07DE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4400" y="2794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25400</xdr:rowOff>
    </xdr:from>
    <xdr:to>
      <xdr:col>0</xdr:col>
      <xdr:colOff>825500</xdr:colOff>
      <xdr:row>6</xdr:row>
      <xdr:rowOff>38100</xdr:rowOff>
    </xdr:to>
    <xdr:pic>
      <xdr:nvPicPr>
        <xdr:cNvPr id="9" name="cmdAddParamQualifier2">
          <a:extLst>
            <a:ext uri="{FF2B5EF4-FFF2-40B4-BE49-F238E27FC236}">
              <a16:creationId xmlns:a16="http://schemas.microsoft.com/office/drawing/2014/main" id="{BC5F2104-93C4-E64E-A15C-B01006ABEB9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3300"/>
          <a:ext cx="8255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0</xdr:rowOff>
    </xdr:to>
    <xdr:sp macro="" textlink="">
      <xdr:nvSpPr>
        <xdr:cNvPr id="55297" name="cmdCheckItemsSheet" hidden="1">
          <a:extLst>
            <a:ext uri="{63B3BB69-23CF-44E3-9099-C40C66FF867C}">
              <a14:compatExt xmlns:a14="http://schemas.microsoft.com/office/drawing/2010/main" spid="_x0000_s55297"/>
            </a:ext>
            <a:ext uri="{FF2B5EF4-FFF2-40B4-BE49-F238E27FC236}">
              <a16:creationId xmlns:a16="http://schemas.microsoft.com/office/drawing/2014/main" id="{00000000-0008-0000-0F00-000001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12700</xdr:colOff>
      <xdr:row>3</xdr:row>
      <xdr:rowOff>0</xdr:rowOff>
    </xdr:from>
    <xdr:to>
      <xdr:col>2</xdr:col>
      <xdr:colOff>152400</xdr:colOff>
      <xdr:row>4</xdr:row>
      <xdr:rowOff>101600</xdr:rowOff>
    </xdr:to>
    <xdr:sp macro="" textlink="">
      <xdr:nvSpPr>
        <xdr:cNvPr id="55298" name="cmdSpecifyComponent" hidden="1">
          <a:extLst>
            <a:ext uri="{63B3BB69-23CF-44E3-9099-C40C66FF867C}">
              <a14:compatExt xmlns:a14="http://schemas.microsoft.com/office/drawing/2010/main" spid="_x0000_s55298"/>
            </a:ext>
            <a:ext uri="{FF2B5EF4-FFF2-40B4-BE49-F238E27FC236}">
              <a16:creationId xmlns:a16="http://schemas.microsoft.com/office/drawing/2014/main" id="{00000000-0008-0000-0F00-000002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0</xdr:colOff>
      <xdr:row>4</xdr:row>
      <xdr:rowOff>101600</xdr:rowOff>
    </xdr:to>
    <xdr:sp macro="" textlink="">
      <xdr:nvSpPr>
        <xdr:cNvPr id="55299" name="cmdSpecifyUnits" hidden="1">
          <a:extLst>
            <a:ext uri="{63B3BB69-23CF-44E3-9099-C40C66FF867C}">
              <a14:compatExt xmlns:a14="http://schemas.microsoft.com/office/drawing/2010/main" spid="_x0000_s55299"/>
            </a:ext>
            <a:ext uri="{FF2B5EF4-FFF2-40B4-BE49-F238E27FC236}">
              <a16:creationId xmlns:a16="http://schemas.microsoft.com/office/drawing/2014/main" id="{00000000-0008-0000-0F00-000003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0</xdr:colOff>
      <xdr:row>4</xdr:row>
      <xdr:rowOff>101600</xdr:rowOff>
    </xdr:to>
    <xdr:sp macro="" textlink="">
      <xdr:nvSpPr>
        <xdr:cNvPr id="55300" name="cmdSpecifySets" hidden="1">
          <a:extLst>
            <a:ext uri="{63B3BB69-23CF-44E3-9099-C40C66FF867C}">
              <a14:compatExt xmlns:a14="http://schemas.microsoft.com/office/drawing/2010/main" spid="_x0000_s55300"/>
            </a:ext>
            <a:ext uri="{FF2B5EF4-FFF2-40B4-BE49-F238E27FC236}">
              <a16:creationId xmlns:a16="http://schemas.microsoft.com/office/drawing/2014/main" id="{00000000-0008-0000-0F00-000004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0</xdr:rowOff>
    </xdr:to>
    <xdr:pic>
      <xdr:nvPicPr>
        <xdr:cNvPr id="2" name="cmdCheckItemsSheet">
          <a:extLst>
            <a:ext uri="{FF2B5EF4-FFF2-40B4-BE49-F238E27FC236}">
              <a16:creationId xmlns:a16="http://schemas.microsoft.com/office/drawing/2014/main" id="{1929B29B-F283-B24B-AD0A-4E74C99EA2C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3</xdr:row>
      <xdr:rowOff>0</xdr:rowOff>
    </xdr:from>
    <xdr:to>
      <xdr:col>2</xdr:col>
      <xdr:colOff>152400</xdr:colOff>
      <xdr:row>4</xdr:row>
      <xdr:rowOff>101600</xdr:rowOff>
    </xdr:to>
    <xdr:pic>
      <xdr:nvPicPr>
        <xdr:cNvPr id="3" name="cmdSpecifyComponent">
          <a:extLst>
            <a:ext uri="{FF2B5EF4-FFF2-40B4-BE49-F238E27FC236}">
              <a16:creationId xmlns:a16="http://schemas.microsoft.com/office/drawing/2014/main" id="{11A5FD03-0870-1149-9689-CBF4C933E76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508000"/>
          <a:ext cx="838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0</xdr:colOff>
      <xdr:row>4</xdr:row>
      <xdr:rowOff>101600</xdr:rowOff>
    </xdr:to>
    <xdr:pic>
      <xdr:nvPicPr>
        <xdr:cNvPr id="4" name="cmdSpecifyUnits">
          <a:extLst>
            <a:ext uri="{FF2B5EF4-FFF2-40B4-BE49-F238E27FC236}">
              <a16:creationId xmlns:a16="http://schemas.microsoft.com/office/drawing/2014/main" id="{D1A7BCB2-94D5-C943-A526-AB7C37438B6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508000"/>
          <a:ext cx="7620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0</xdr:colOff>
      <xdr:row>4</xdr:row>
      <xdr:rowOff>101600</xdr:rowOff>
    </xdr:to>
    <xdr:pic>
      <xdr:nvPicPr>
        <xdr:cNvPr id="5" name="cmdSpecifySets">
          <a:extLst>
            <a:ext uri="{FF2B5EF4-FFF2-40B4-BE49-F238E27FC236}">
              <a16:creationId xmlns:a16="http://schemas.microsoft.com/office/drawing/2014/main" id="{A93C6396-C4A7-224B-93B7-61A6708BCA7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508000"/>
          <a:ext cx="21717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25400</xdr:rowOff>
    </xdr:to>
    <xdr:sp macro="" textlink="">
      <xdr:nvSpPr>
        <xdr:cNvPr id="57345" name="cmdCheckTSDataSheet" hidden="1">
          <a:extLst>
            <a:ext uri="{63B3BB69-23CF-44E3-9099-C40C66FF867C}">
              <a14:compatExt xmlns:a14="http://schemas.microsoft.com/office/drawing/2010/main" spid="_x0000_s57345"/>
            </a:ext>
            <a:ext uri="{FF2B5EF4-FFF2-40B4-BE49-F238E27FC236}">
              <a16:creationId xmlns:a16="http://schemas.microsoft.com/office/drawing/2014/main" id="{00000000-0008-0000-1000-000001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12700</xdr:colOff>
      <xdr:row>3</xdr:row>
      <xdr:rowOff>0</xdr:rowOff>
    </xdr:from>
    <xdr:to>
      <xdr:col>2</xdr:col>
      <xdr:colOff>25400</xdr:colOff>
      <xdr:row>4</xdr:row>
      <xdr:rowOff>101600</xdr:rowOff>
    </xdr:to>
    <xdr:sp macro="" textlink="">
      <xdr:nvSpPr>
        <xdr:cNvPr id="57346" name="cmdSpecifyParameter" hidden="1">
          <a:extLst>
            <a:ext uri="{63B3BB69-23CF-44E3-9099-C40C66FF867C}">
              <a14:compatExt xmlns:a14="http://schemas.microsoft.com/office/drawing/2010/main" spid="_x0000_s57346"/>
            </a:ext>
            <a:ext uri="{FF2B5EF4-FFF2-40B4-BE49-F238E27FC236}">
              <a16:creationId xmlns:a16="http://schemas.microsoft.com/office/drawing/2014/main" id="{00000000-0008-0000-1000-000002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12700</xdr:colOff>
      <xdr:row>3</xdr:row>
      <xdr:rowOff>0</xdr:rowOff>
    </xdr:from>
    <xdr:to>
      <xdr:col>3</xdr:col>
      <xdr:colOff>25400</xdr:colOff>
      <xdr:row>4</xdr:row>
      <xdr:rowOff>101600</xdr:rowOff>
    </xdr:to>
    <xdr:sp macro="" textlink="">
      <xdr:nvSpPr>
        <xdr:cNvPr id="57347" name="cmdSpecifyArg1" hidden="1">
          <a:extLst>
            <a:ext uri="{63B3BB69-23CF-44E3-9099-C40C66FF867C}">
              <a14:compatExt xmlns:a14="http://schemas.microsoft.com/office/drawing/2010/main" spid="_x0000_s57347"/>
            </a:ext>
            <a:ext uri="{FF2B5EF4-FFF2-40B4-BE49-F238E27FC236}">
              <a16:creationId xmlns:a16="http://schemas.microsoft.com/office/drawing/2014/main" id="{00000000-0008-0000-1000-000003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0</xdr:rowOff>
    </xdr:from>
    <xdr:to>
      <xdr:col>4</xdr:col>
      <xdr:colOff>25400</xdr:colOff>
      <xdr:row>4</xdr:row>
      <xdr:rowOff>101600</xdr:rowOff>
    </xdr:to>
    <xdr:sp macro="" textlink="">
      <xdr:nvSpPr>
        <xdr:cNvPr id="57348" name="cmdSpecifyArg2" hidden="1">
          <a:extLst>
            <a:ext uri="{63B3BB69-23CF-44E3-9099-C40C66FF867C}">
              <a14:compatExt xmlns:a14="http://schemas.microsoft.com/office/drawing/2010/main" spid="_x0000_s57348"/>
            </a:ext>
            <a:ext uri="{FF2B5EF4-FFF2-40B4-BE49-F238E27FC236}">
              <a16:creationId xmlns:a16="http://schemas.microsoft.com/office/drawing/2014/main" id="{00000000-0008-0000-1000-000004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25400</xdr:colOff>
      <xdr:row>4</xdr:row>
      <xdr:rowOff>101600</xdr:rowOff>
    </xdr:to>
    <xdr:sp macro="" textlink="">
      <xdr:nvSpPr>
        <xdr:cNvPr id="57349" name="cmdSpecifyArg3" hidden="1">
          <a:extLst>
            <a:ext uri="{63B3BB69-23CF-44E3-9099-C40C66FF867C}">
              <a14:compatExt xmlns:a14="http://schemas.microsoft.com/office/drawing/2010/main" spid="_x0000_s57349"/>
            </a:ext>
            <a:ext uri="{FF2B5EF4-FFF2-40B4-BE49-F238E27FC236}">
              <a16:creationId xmlns:a16="http://schemas.microsoft.com/office/drawing/2014/main" id="{00000000-0008-0000-1000-000005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25400</xdr:colOff>
      <xdr:row>4</xdr:row>
      <xdr:rowOff>101600</xdr:rowOff>
    </xdr:to>
    <xdr:sp macro="" textlink="">
      <xdr:nvSpPr>
        <xdr:cNvPr id="57350" name="cmdSpecifyArg4" hidden="1">
          <a:extLst>
            <a:ext uri="{63B3BB69-23CF-44E3-9099-C40C66FF867C}">
              <a14:compatExt xmlns:a14="http://schemas.microsoft.com/office/drawing/2010/main" spid="_x0000_s57350"/>
            </a:ext>
            <a:ext uri="{FF2B5EF4-FFF2-40B4-BE49-F238E27FC236}">
              <a16:creationId xmlns:a16="http://schemas.microsoft.com/office/drawing/2014/main" id="{00000000-0008-0000-1000-000006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12700</xdr:colOff>
      <xdr:row>3</xdr:row>
      <xdr:rowOff>0</xdr:rowOff>
    </xdr:from>
    <xdr:to>
      <xdr:col>7</xdr:col>
      <xdr:colOff>25400</xdr:colOff>
      <xdr:row>4</xdr:row>
      <xdr:rowOff>101600</xdr:rowOff>
    </xdr:to>
    <xdr:sp macro="" textlink="">
      <xdr:nvSpPr>
        <xdr:cNvPr id="57351" name="cmdSpecifyArg5" hidden="1">
          <a:extLst>
            <a:ext uri="{63B3BB69-23CF-44E3-9099-C40C66FF867C}">
              <a14:compatExt xmlns:a14="http://schemas.microsoft.com/office/drawing/2010/main" spid="_x0000_s57351"/>
            </a:ext>
            <a:ext uri="{FF2B5EF4-FFF2-40B4-BE49-F238E27FC236}">
              <a16:creationId xmlns:a16="http://schemas.microsoft.com/office/drawing/2014/main" id="{00000000-0008-0000-1000-000007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12700</xdr:colOff>
      <xdr:row>3</xdr:row>
      <xdr:rowOff>0</xdr:rowOff>
    </xdr:from>
    <xdr:to>
      <xdr:col>8</xdr:col>
      <xdr:colOff>25400</xdr:colOff>
      <xdr:row>4</xdr:row>
      <xdr:rowOff>101600</xdr:rowOff>
    </xdr:to>
    <xdr:sp macro="" textlink="">
      <xdr:nvSpPr>
        <xdr:cNvPr id="57352" name="cmdSpecifyArg6" hidden="1">
          <a:extLst>
            <a:ext uri="{63B3BB69-23CF-44E3-9099-C40C66FF867C}">
              <a14:compatExt xmlns:a14="http://schemas.microsoft.com/office/drawing/2010/main" spid="_x0000_s57352"/>
            </a:ext>
            <a:ext uri="{FF2B5EF4-FFF2-40B4-BE49-F238E27FC236}">
              <a16:creationId xmlns:a16="http://schemas.microsoft.com/office/drawing/2014/main" id="{00000000-0008-0000-1000-000008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12700</xdr:colOff>
      <xdr:row>3</xdr:row>
      <xdr:rowOff>0</xdr:rowOff>
    </xdr:from>
    <xdr:to>
      <xdr:col>9</xdr:col>
      <xdr:colOff>25400</xdr:colOff>
      <xdr:row>4</xdr:row>
      <xdr:rowOff>88900</xdr:rowOff>
    </xdr:to>
    <xdr:sp macro="" textlink="">
      <xdr:nvSpPr>
        <xdr:cNvPr id="57353" name="cmdSpecifyIEOptcode" hidden="1">
          <a:extLst>
            <a:ext uri="{63B3BB69-23CF-44E3-9099-C40C66FF867C}">
              <a14:compatExt xmlns:a14="http://schemas.microsoft.com/office/drawing/2010/main" spid="_x0000_s57353"/>
            </a:ext>
            <a:ext uri="{FF2B5EF4-FFF2-40B4-BE49-F238E27FC236}">
              <a16:creationId xmlns:a16="http://schemas.microsoft.com/office/drawing/2014/main" id="{00000000-0008-0000-1000-000009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63500</xdr:rowOff>
    </xdr:from>
    <xdr:to>
      <xdr:col>0</xdr:col>
      <xdr:colOff>825500</xdr:colOff>
      <xdr:row>6</xdr:row>
      <xdr:rowOff>0</xdr:rowOff>
    </xdr:to>
    <xdr:sp macro="" textlink="">
      <xdr:nvSpPr>
        <xdr:cNvPr id="57354" name="cmdPopulateDataYears" hidden="1">
          <a:extLst>
            <a:ext uri="{63B3BB69-23CF-44E3-9099-C40C66FF867C}">
              <a14:compatExt xmlns:a14="http://schemas.microsoft.com/office/drawing/2010/main" spid="_x0000_s57354"/>
            </a:ext>
            <a:ext uri="{FF2B5EF4-FFF2-40B4-BE49-F238E27FC236}">
              <a16:creationId xmlns:a16="http://schemas.microsoft.com/office/drawing/2014/main" id="{00000000-0008-0000-1000-00000A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25400</xdr:rowOff>
    </xdr:to>
    <xdr:pic>
      <xdr:nvPicPr>
        <xdr:cNvPr id="2" name="cmdCheckTSDataSheet">
          <a:extLst>
            <a:ext uri="{FF2B5EF4-FFF2-40B4-BE49-F238E27FC236}">
              <a16:creationId xmlns:a16="http://schemas.microsoft.com/office/drawing/2014/main" id="{BE742E99-BD00-8B4A-874F-2E606E6F9E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3</xdr:row>
      <xdr:rowOff>0</xdr:rowOff>
    </xdr:from>
    <xdr:to>
      <xdr:col>2</xdr:col>
      <xdr:colOff>25400</xdr:colOff>
      <xdr:row>4</xdr:row>
      <xdr:rowOff>101600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F9ECC934-BD90-6846-8BC6-7E2077BBF1F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4953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3</xdr:row>
      <xdr:rowOff>0</xdr:rowOff>
    </xdr:from>
    <xdr:to>
      <xdr:col>3</xdr:col>
      <xdr:colOff>25400</xdr:colOff>
      <xdr:row>4</xdr:row>
      <xdr:rowOff>101600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443657BF-CCCE-444B-8447-292CBAC4A9D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0</xdr:rowOff>
    </xdr:from>
    <xdr:to>
      <xdr:col>4</xdr:col>
      <xdr:colOff>25400</xdr:colOff>
      <xdr:row>4</xdr:row>
      <xdr:rowOff>101600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3C36874C-D2AC-C444-BBC8-ED95B7CB9B9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25400</xdr:colOff>
      <xdr:row>4</xdr:row>
      <xdr:rowOff>101600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F20B94E3-4651-3F41-B161-F767C81F51B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17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25400</xdr:colOff>
      <xdr:row>4</xdr:row>
      <xdr:rowOff>101600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E2655B44-7F29-DE4F-A058-C41CE6EB47F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02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</xdr:row>
      <xdr:rowOff>0</xdr:rowOff>
    </xdr:from>
    <xdr:to>
      <xdr:col>7</xdr:col>
      <xdr:colOff>25400</xdr:colOff>
      <xdr:row>4</xdr:row>
      <xdr:rowOff>101600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A48FDF40-F5BB-3142-BADA-06834BE4FB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12700</xdr:colOff>
      <xdr:row>3</xdr:row>
      <xdr:rowOff>0</xdr:rowOff>
    </xdr:from>
    <xdr:to>
      <xdr:col>8</xdr:col>
      <xdr:colOff>25400</xdr:colOff>
      <xdr:row>4</xdr:row>
      <xdr:rowOff>101600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2308E849-8F8F-1949-B6B2-694D5BF5E85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72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12700</xdr:colOff>
      <xdr:row>3</xdr:row>
      <xdr:rowOff>0</xdr:rowOff>
    </xdr:from>
    <xdr:to>
      <xdr:col>9</xdr:col>
      <xdr:colOff>25400</xdr:colOff>
      <xdr:row>4</xdr:row>
      <xdr:rowOff>88900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33CC07A3-FFED-534B-AE6D-69212634C35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5700" y="495300"/>
          <a:ext cx="5207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63500</xdr:rowOff>
    </xdr:from>
    <xdr:to>
      <xdr:col>0</xdr:col>
      <xdr:colOff>825500</xdr:colOff>
      <xdr:row>6</xdr:row>
      <xdr:rowOff>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47A14C6E-1C23-974A-9238-7511B3B86DD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800"/>
          <a:ext cx="825500" cy="355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825500</xdr:colOff>
      <xdr:row>3</xdr:row>
      <xdr:rowOff>38100</xdr:rowOff>
    </xdr:to>
    <xdr:sp macro="" textlink="">
      <xdr:nvSpPr>
        <xdr:cNvPr id="58369" name="cmdCheckTIDDataSheet" hidden="1">
          <a:extLst>
            <a:ext uri="{63B3BB69-23CF-44E3-9099-C40C66FF867C}">
              <a14:compatExt xmlns:a14="http://schemas.microsoft.com/office/drawing/2010/main" spid="_x0000_s58369"/>
            </a:ext>
            <a:ext uri="{FF2B5EF4-FFF2-40B4-BE49-F238E27FC236}">
              <a16:creationId xmlns:a16="http://schemas.microsoft.com/office/drawing/2014/main" id="{00000000-0008-0000-1100-000001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12700</xdr:rowOff>
    </xdr:from>
    <xdr:to>
      <xdr:col>2</xdr:col>
      <xdr:colOff>25400</xdr:colOff>
      <xdr:row>4</xdr:row>
      <xdr:rowOff>101600</xdr:rowOff>
    </xdr:to>
    <xdr:sp macro="" textlink="">
      <xdr:nvSpPr>
        <xdr:cNvPr id="58370" name="cmdSpecifyParameter" hidden="1">
          <a:extLst>
            <a:ext uri="{63B3BB69-23CF-44E3-9099-C40C66FF867C}">
              <a14:compatExt xmlns:a14="http://schemas.microsoft.com/office/drawing/2010/main" spid="_x0000_s58370"/>
            </a:ext>
            <a:ext uri="{FF2B5EF4-FFF2-40B4-BE49-F238E27FC236}">
              <a16:creationId xmlns:a16="http://schemas.microsoft.com/office/drawing/2014/main" id="{00000000-0008-0000-1100-000002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12700</xdr:rowOff>
    </xdr:from>
    <xdr:to>
      <xdr:col>3</xdr:col>
      <xdr:colOff>12700</xdr:colOff>
      <xdr:row>4</xdr:row>
      <xdr:rowOff>101600</xdr:rowOff>
    </xdr:to>
    <xdr:sp macro="" textlink="">
      <xdr:nvSpPr>
        <xdr:cNvPr id="58371" name="cmdSpecifyArg1" hidden="1">
          <a:extLst>
            <a:ext uri="{63B3BB69-23CF-44E3-9099-C40C66FF867C}">
              <a14:compatExt xmlns:a14="http://schemas.microsoft.com/office/drawing/2010/main" spid="_x0000_s58371"/>
            </a:ext>
            <a:ext uri="{FF2B5EF4-FFF2-40B4-BE49-F238E27FC236}">
              <a16:creationId xmlns:a16="http://schemas.microsoft.com/office/drawing/2014/main" id="{00000000-0008-0000-1100-000003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12700</xdr:rowOff>
    </xdr:from>
    <xdr:to>
      <xdr:col>4</xdr:col>
      <xdr:colOff>12700</xdr:colOff>
      <xdr:row>4</xdr:row>
      <xdr:rowOff>101600</xdr:rowOff>
    </xdr:to>
    <xdr:sp macro="" textlink="">
      <xdr:nvSpPr>
        <xdr:cNvPr id="58372" name="cmdSpecifyArg2" hidden="1">
          <a:extLst>
            <a:ext uri="{63B3BB69-23CF-44E3-9099-C40C66FF867C}">
              <a14:compatExt xmlns:a14="http://schemas.microsoft.com/office/drawing/2010/main" spid="_x0000_s58372"/>
            </a:ext>
            <a:ext uri="{FF2B5EF4-FFF2-40B4-BE49-F238E27FC236}">
              <a16:creationId xmlns:a16="http://schemas.microsoft.com/office/drawing/2014/main" id="{00000000-0008-0000-1100-000004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12700</xdr:rowOff>
    </xdr:from>
    <xdr:to>
      <xdr:col>5</xdr:col>
      <xdr:colOff>12700</xdr:colOff>
      <xdr:row>4</xdr:row>
      <xdr:rowOff>101600</xdr:rowOff>
    </xdr:to>
    <xdr:sp macro="" textlink="">
      <xdr:nvSpPr>
        <xdr:cNvPr id="58373" name="cmdSpecifyArg3" hidden="1">
          <a:extLst>
            <a:ext uri="{63B3BB69-23CF-44E3-9099-C40C66FF867C}">
              <a14:compatExt xmlns:a14="http://schemas.microsoft.com/office/drawing/2010/main" spid="_x0000_s58373"/>
            </a:ext>
            <a:ext uri="{FF2B5EF4-FFF2-40B4-BE49-F238E27FC236}">
              <a16:creationId xmlns:a16="http://schemas.microsoft.com/office/drawing/2014/main" id="{00000000-0008-0000-1100-000005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12700</xdr:rowOff>
    </xdr:from>
    <xdr:to>
      <xdr:col>6</xdr:col>
      <xdr:colOff>12700</xdr:colOff>
      <xdr:row>4</xdr:row>
      <xdr:rowOff>101600</xdr:rowOff>
    </xdr:to>
    <xdr:sp macro="" textlink="">
      <xdr:nvSpPr>
        <xdr:cNvPr id="58374" name="cmdSpecifyArg4" hidden="1">
          <a:extLst>
            <a:ext uri="{63B3BB69-23CF-44E3-9099-C40C66FF867C}">
              <a14:compatExt xmlns:a14="http://schemas.microsoft.com/office/drawing/2010/main" spid="_x0000_s58374"/>
            </a:ext>
            <a:ext uri="{FF2B5EF4-FFF2-40B4-BE49-F238E27FC236}">
              <a16:creationId xmlns:a16="http://schemas.microsoft.com/office/drawing/2014/main" id="{00000000-0008-0000-1100-000006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12700</xdr:rowOff>
    </xdr:from>
    <xdr:to>
      <xdr:col>7</xdr:col>
      <xdr:colOff>12700</xdr:colOff>
      <xdr:row>4</xdr:row>
      <xdr:rowOff>101600</xdr:rowOff>
    </xdr:to>
    <xdr:sp macro="" textlink="">
      <xdr:nvSpPr>
        <xdr:cNvPr id="58375" name="cmdSpecifyArg5" hidden="1">
          <a:extLst>
            <a:ext uri="{63B3BB69-23CF-44E3-9099-C40C66FF867C}">
              <a14:compatExt xmlns:a14="http://schemas.microsoft.com/office/drawing/2010/main" spid="_x0000_s58375"/>
            </a:ext>
            <a:ext uri="{FF2B5EF4-FFF2-40B4-BE49-F238E27FC236}">
              <a16:creationId xmlns:a16="http://schemas.microsoft.com/office/drawing/2014/main" id="{00000000-0008-0000-1100-000007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12700</xdr:rowOff>
    </xdr:from>
    <xdr:to>
      <xdr:col>8</xdr:col>
      <xdr:colOff>12700</xdr:colOff>
      <xdr:row>4</xdr:row>
      <xdr:rowOff>101600</xdr:rowOff>
    </xdr:to>
    <xdr:sp macro="" textlink="">
      <xdr:nvSpPr>
        <xdr:cNvPr id="58376" name="cmdSpecifyArg6" hidden="1">
          <a:extLst>
            <a:ext uri="{63B3BB69-23CF-44E3-9099-C40C66FF867C}">
              <a14:compatExt xmlns:a14="http://schemas.microsoft.com/office/drawing/2010/main" spid="_x0000_s58376"/>
            </a:ext>
            <a:ext uri="{FF2B5EF4-FFF2-40B4-BE49-F238E27FC236}">
              <a16:creationId xmlns:a16="http://schemas.microsoft.com/office/drawing/2014/main" id="{00000000-0008-0000-1100-000008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825500</xdr:colOff>
      <xdr:row>3</xdr:row>
      <xdr:rowOff>38100</xdr:rowOff>
    </xdr:to>
    <xdr:pic>
      <xdr:nvPicPr>
        <xdr:cNvPr id="2" name="cmdCheckTIDDataSheet">
          <a:extLst>
            <a:ext uri="{FF2B5EF4-FFF2-40B4-BE49-F238E27FC236}">
              <a16:creationId xmlns:a16="http://schemas.microsoft.com/office/drawing/2014/main" id="{7B3A89D2-7FC7-A04F-8D2F-E5BF4C033F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400"/>
          <a:ext cx="8255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12700</xdr:rowOff>
    </xdr:from>
    <xdr:to>
      <xdr:col>2</xdr:col>
      <xdr:colOff>25400</xdr:colOff>
      <xdr:row>4</xdr:row>
      <xdr:rowOff>101600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FE9717CC-1C73-F048-8D24-83EC5D4759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826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12700</xdr:rowOff>
    </xdr:from>
    <xdr:to>
      <xdr:col>3</xdr:col>
      <xdr:colOff>12700</xdr:colOff>
      <xdr:row>4</xdr:row>
      <xdr:rowOff>101600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F57A5729-F166-6C4F-ABF5-F5C7FA3BD0B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12700</xdr:rowOff>
    </xdr:from>
    <xdr:to>
      <xdr:col>4</xdr:col>
      <xdr:colOff>12700</xdr:colOff>
      <xdr:row>4</xdr:row>
      <xdr:rowOff>101600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F38B1802-A60A-8A48-A921-5530839F24B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12700</xdr:rowOff>
    </xdr:from>
    <xdr:to>
      <xdr:col>5</xdr:col>
      <xdr:colOff>12700</xdr:colOff>
      <xdr:row>4</xdr:row>
      <xdr:rowOff>101600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A6E37E39-16E4-AB42-B212-8D9249E7C10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12700</xdr:rowOff>
    </xdr:from>
    <xdr:to>
      <xdr:col>6</xdr:col>
      <xdr:colOff>12700</xdr:colOff>
      <xdr:row>4</xdr:row>
      <xdr:rowOff>101600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E2027353-CE02-674C-BE16-1BE9007802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12700</xdr:rowOff>
    </xdr:from>
    <xdr:to>
      <xdr:col>7</xdr:col>
      <xdr:colOff>12700</xdr:colOff>
      <xdr:row>4</xdr:row>
      <xdr:rowOff>101600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6DD774D1-BA68-944F-ABE4-397424E70AE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12700</xdr:rowOff>
    </xdr:from>
    <xdr:to>
      <xdr:col>8</xdr:col>
      <xdr:colOff>12700</xdr:colOff>
      <xdr:row>4</xdr:row>
      <xdr:rowOff>101600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FBC3A00A-93C9-BE49-ADC8-2491B11723F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12700</xdr:rowOff>
    </xdr:from>
    <xdr:to>
      <xdr:col>0</xdr:col>
      <xdr:colOff>863600</xdr:colOff>
      <xdr:row>3</xdr:row>
      <xdr:rowOff>63500</xdr:rowOff>
    </xdr:to>
    <xdr:sp macro="" textlink="">
      <xdr:nvSpPr>
        <xdr:cNvPr id="59393" name="cmdCheckTSandTIDDataSheet" hidden="1">
          <a:extLst>
            <a:ext uri="{63B3BB69-23CF-44E3-9099-C40C66FF867C}">
              <a14:compatExt xmlns:a14="http://schemas.microsoft.com/office/drawing/2010/main" spid="_x0000_s59393"/>
            </a:ext>
            <a:ext uri="{FF2B5EF4-FFF2-40B4-BE49-F238E27FC236}">
              <a16:creationId xmlns:a16="http://schemas.microsoft.com/office/drawing/2014/main" id="{00000000-0008-0000-1200-000001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25400</xdr:colOff>
      <xdr:row>4</xdr:row>
      <xdr:rowOff>101600</xdr:rowOff>
    </xdr:to>
    <xdr:sp macro="" textlink="">
      <xdr:nvSpPr>
        <xdr:cNvPr id="59394" name="cmdSpecifyParameter" hidden="1">
          <a:extLst>
            <a:ext uri="{63B3BB69-23CF-44E3-9099-C40C66FF867C}">
              <a14:compatExt xmlns:a14="http://schemas.microsoft.com/office/drawing/2010/main" spid="_x0000_s59394"/>
            </a:ext>
            <a:ext uri="{FF2B5EF4-FFF2-40B4-BE49-F238E27FC236}">
              <a16:creationId xmlns:a16="http://schemas.microsoft.com/office/drawing/2014/main" id="{00000000-0008-0000-1200-000002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12700</xdr:colOff>
      <xdr:row>4</xdr:row>
      <xdr:rowOff>101600</xdr:rowOff>
    </xdr:to>
    <xdr:sp macro="" textlink="">
      <xdr:nvSpPr>
        <xdr:cNvPr id="59395" name="cmdSpecifyArg1" hidden="1">
          <a:extLst>
            <a:ext uri="{63B3BB69-23CF-44E3-9099-C40C66FF867C}">
              <a14:compatExt xmlns:a14="http://schemas.microsoft.com/office/drawing/2010/main" spid="_x0000_s59395"/>
            </a:ext>
            <a:ext uri="{FF2B5EF4-FFF2-40B4-BE49-F238E27FC236}">
              <a16:creationId xmlns:a16="http://schemas.microsoft.com/office/drawing/2014/main" id="{00000000-0008-0000-1200-000003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101600</xdr:rowOff>
    </xdr:to>
    <xdr:sp macro="" textlink="">
      <xdr:nvSpPr>
        <xdr:cNvPr id="59396" name="cmdSpecifyArg2" hidden="1">
          <a:extLst>
            <a:ext uri="{63B3BB69-23CF-44E3-9099-C40C66FF867C}">
              <a14:compatExt xmlns:a14="http://schemas.microsoft.com/office/drawing/2010/main" spid="_x0000_s59396"/>
            </a:ext>
            <a:ext uri="{FF2B5EF4-FFF2-40B4-BE49-F238E27FC236}">
              <a16:creationId xmlns:a16="http://schemas.microsoft.com/office/drawing/2014/main" id="{00000000-0008-0000-1200-000004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12700</xdr:colOff>
      <xdr:row>4</xdr:row>
      <xdr:rowOff>101600</xdr:rowOff>
    </xdr:to>
    <xdr:sp macro="" textlink="">
      <xdr:nvSpPr>
        <xdr:cNvPr id="59397" name="cmdSpecifyArg3" hidden="1">
          <a:extLst>
            <a:ext uri="{63B3BB69-23CF-44E3-9099-C40C66FF867C}">
              <a14:compatExt xmlns:a14="http://schemas.microsoft.com/office/drawing/2010/main" spid="_x0000_s59397"/>
            </a:ext>
            <a:ext uri="{FF2B5EF4-FFF2-40B4-BE49-F238E27FC236}">
              <a16:creationId xmlns:a16="http://schemas.microsoft.com/office/drawing/2014/main" id="{00000000-0008-0000-1200-000005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12700</xdr:colOff>
      <xdr:row>4</xdr:row>
      <xdr:rowOff>101600</xdr:rowOff>
    </xdr:to>
    <xdr:sp macro="" textlink="">
      <xdr:nvSpPr>
        <xdr:cNvPr id="59398" name="cmdSpecifyArg4" hidden="1">
          <a:extLst>
            <a:ext uri="{63B3BB69-23CF-44E3-9099-C40C66FF867C}">
              <a14:compatExt xmlns:a14="http://schemas.microsoft.com/office/drawing/2010/main" spid="_x0000_s59398"/>
            </a:ext>
            <a:ext uri="{FF2B5EF4-FFF2-40B4-BE49-F238E27FC236}">
              <a16:creationId xmlns:a16="http://schemas.microsoft.com/office/drawing/2014/main" id="{00000000-0008-0000-1200-000006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12700</xdr:colOff>
      <xdr:row>4</xdr:row>
      <xdr:rowOff>101600</xdr:rowOff>
    </xdr:to>
    <xdr:sp macro="" textlink="">
      <xdr:nvSpPr>
        <xdr:cNvPr id="59399" name="cmdSpecifyArg5" hidden="1">
          <a:extLst>
            <a:ext uri="{63B3BB69-23CF-44E3-9099-C40C66FF867C}">
              <a14:compatExt xmlns:a14="http://schemas.microsoft.com/office/drawing/2010/main" spid="_x0000_s59399"/>
            </a:ext>
            <a:ext uri="{FF2B5EF4-FFF2-40B4-BE49-F238E27FC236}">
              <a16:creationId xmlns:a16="http://schemas.microsoft.com/office/drawing/2014/main" id="{00000000-0008-0000-1200-000007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12700</xdr:colOff>
      <xdr:row>4</xdr:row>
      <xdr:rowOff>101600</xdr:rowOff>
    </xdr:to>
    <xdr:sp macro="" textlink="">
      <xdr:nvSpPr>
        <xdr:cNvPr id="59400" name="cmdSpecifyArg6" hidden="1">
          <a:extLst>
            <a:ext uri="{63B3BB69-23CF-44E3-9099-C40C66FF867C}">
              <a14:compatExt xmlns:a14="http://schemas.microsoft.com/office/drawing/2010/main" spid="_x0000_s59400"/>
            </a:ext>
            <a:ext uri="{FF2B5EF4-FFF2-40B4-BE49-F238E27FC236}">
              <a16:creationId xmlns:a16="http://schemas.microsoft.com/office/drawing/2014/main" id="{00000000-0008-0000-1200-000008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25400</xdr:colOff>
      <xdr:row>3</xdr:row>
      <xdr:rowOff>0</xdr:rowOff>
    </xdr:from>
    <xdr:to>
      <xdr:col>8</xdr:col>
      <xdr:colOff>482600</xdr:colOff>
      <xdr:row>4</xdr:row>
      <xdr:rowOff>101600</xdr:rowOff>
    </xdr:to>
    <xdr:sp macro="" textlink="">
      <xdr:nvSpPr>
        <xdr:cNvPr id="59401" name="cmdSpecifyIEOptcode" hidden="1">
          <a:extLst>
            <a:ext uri="{63B3BB69-23CF-44E3-9099-C40C66FF867C}">
              <a14:compatExt xmlns:a14="http://schemas.microsoft.com/office/drawing/2010/main" spid="_x0000_s59401"/>
            </a:ext>
            <a:ext uri="{FF2B5EF4-FFF2-40B4-BE49-F238E27FC236}">
              <a16:creationId xmlns:a16="http://schemas.microsoft.com/office/drawing/2014/main" id="{00000000-0008-0000-1200-000009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25400</xdr:colOff>
      <xdr:row>4</xdr:row>
      <xdr:rowOff>25400</xdr:rowOff>
    </xdr:from>
    <xdr:to>
      <xdr:col>0</xdr:col>
      <xdr:colOff>850900</xdr:colOff>
      <xdr:row>6</xdr:row>
      <xdr:rowOff>101600</xdr:rowOff>
    </xdr:to>
    <xdr:sp macro="" textlink="">
      <xdr:nvSpPr>
        <xdr:cNvPr id="59402" name="cmdPopulateDataYears" hidden="1">
          <a:extLst>
            <a:ext uri="{63B3BB69-23CF-44E3-9099-C40C66FF867C}">
              <a14:compatExt xmlns:a14="http://schemas.microsoft.com/office/drawing/2010/main" spid="_x0000_s59402"/>
            </a:ext>
            <a:ext uri="{FF2B5EF4-FFF2-40B4-BE49-F238E27FC236}">
              <a16:creationId xmlns:a16="http://schemas.microsoft.com/office/drawing/2014/main" id="{00000000-0008-0000-1200-00000A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2</xdr:row>
      <xdr:rowOff>12700</xdr:rowOff>
    </xdr:from>
    <xdr:to>
      <xdr:col>0</xdr:col>
      <xdr:colOff>863600</xdr:colOff>
      <xdr:row>3</xdr:row>
      <xdr:rowOff>63500</xdr:rowOff>
    </xdr:to>
    <xdr:pic>
      <xdr:nvPicPr>
        <xdr:cNvPr id="2" name="cmdCheckTSandTIDDataSheet">
          <a:extLst>
            <a:ext uri="{FF2B5EF4-FFF2-40B4-BE49-F238E27FC236}">
              <a16:creationId xmlns:a16="http://schemas.microsoft.com/office/drawing/2014/main" id="{1528053C-E817-0E45-B536-842996A9BA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2100"/>
          <a:ext cx="825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25400</xdr:colOff>
      <xdr:row>4</xdr:row>
      <xdr:rowOff>101600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8A745B37-D9FE-A249-980B-2C3AA2EC26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300" y="4699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12700</xdr:colOff>
      <xdr:row>4</xdr:row>
      <xdr:rowOff>101600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15BC3FBF-61CE-6F49-B0BE-6AA8B2CB0B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101600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325C2871-1BD6-C743-89DE-207466D8071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12700</xdr:colOff>
      <xdr:row>4</xdr:row>
      <xdr:rowOff>101600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7CC609D8-A09B-2540-9A10-14505D7510F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44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12700</xdr:colOff>
      <xdr:row>4</xdr:row>
      <xdr:rowOff>101600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7A8696A4-A22E-2940-B5E7-232634D28D9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12700</xdr:colOff>
      <xdr:row>4</xdr:row>
      <xdr:rowOff>101600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A57A12A8-6DB7-8D40-935B-1BC2D3D0261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12700</xdr:colOff>
      <xdr:row>4</xdr:row>
      <xdr:rowOff>101600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F5FFF70A-C533-EC47-B057-D14B097E4ED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25400</xdr:colOff>
      <xdr:row>3</xdr:row>
      <xdr:rowOff>0</xdr:rowOff>
    </xdr:from>
    <xdr:to>
      <xdr:col>8</xdr:col>
      <xdr:colOff>482600</xdr:colOff>
      <xdr:row>4</xdr:row>
      <xdr:rowOff>101600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D9F3DF3B-68D3-114E-841B-E4D55A090F7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3800" y="469900"/>
          <a:ext cx="457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25400</xdr:colOff>
      <xdr:row>4</xdr:row>
      <xdr:rowOff>25400</xdr:rowOff>
    </xdr:from>
    <xdr:to>
      <xdr:col>0</xdr:col>
      <xdr:colOff>850900</xdr:colOff>
      <xdr:row>6</xdr:row>
      <xdr:rowOff>101600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614A764A-748E-574E-BA50-BC187AABE6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635000"/>
          <a:ext cx="825500" cy="355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25400</xdr:colOff>
      <xdr:row>4</xdr:row>
      <xdr:rowOff>101600</xdr:rowOff>
    </xdr:to>
    <xdr:sp macro="" textlink="">
      <xdr:nvSpPr>
        <xdr:cNvPr id="60418" name="cmdSpecifyParameter" hidden="1">
          <a:extLst>
            <a:ext uri="{63B3BB69-23CF-44E3-9099-C40C66FF867C}">
              <a14:compatExt xmlns:a14="http://schemas.microsoft.com/office/drawing/2010/main" spid="_x0000_s60418"/>
            </a:ext>
            <a:ext uri="{FF2B5EF4-FFF2-40B4-BE49-F238E27FC236}">
              <a16:creationId xmlns:a16="http://schemas.microsoft.com/office/drawing/2014/main" id="{00000000-0008-0000-1300-000002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25400</xdr:colOff>
      <xdr:row>3</xdr:row>
      <xdr:rowOff>0</xdr:rowOff>
    </xdr:from>
    <xdr:to>
      <xdr:col>4</xdr:col>
      <xdr:colOff>12700</xdr:colOff>
      <xdr:row>4</xdr:row>
      <xdr:rowOff>101600</xdr:rowOff>
    </xdr:to>
    <xdr:sp macro="" textlink="">
      <xdr:nvSpPr>
        <xdr:cNvPr id="60419" name="cmdSpecifyArg1" hidden="1">
          <a:extLst>
            <a:ext uri="{63B3BB69-23CF-44E3-9099-C40C66FF867C}">
              <a14:compatExt xmlns:a14="http://schemas.microsoft.com/office/drawing/2010/main" spid="_x0000_s60419"/>
            </a:ext>
            <a:ext uri="{FF2B5EF4-FFF2-40B4-BE49-F238E27FC236}">
              <a16:creationId xmlns:a16="http://schemas.microsoft.com/office/drawing/2014/main" id="{00000000-0008-0000-1300-000003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12700</xdr:colOff>
      <xdr:row>4</xdr:row>
      <xdr:rowOff>101600</xdr:rowOff>
    </xdr:to>
    <xdr:sp macro="" textlink="">
      <xdr:nvSpPr>
        <xdr:cNvPr id="60420" name="cmdSpecifyArg2" hidden="1">
          <a:extLst>
            <a:ext uri="{63B3BB69-23CF-44E3-9099-C40C66FF867C}">
              <a14:compatExt xmlns:a14="http://schemas.microsoft.com/office/drawing/2010/main" spid="_x0000_s60420"/>
            </a:ext>
            <a:ext uri="{FF2B5EF4-FFF2-40B4-BE49-F238E27FC236}">
              <a16:creationId xmlns:a16="http://schemas.microsoft.com/office/drawing/2014/main" id="{00000000-0008-0000-1300-000004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25400</xdr:colOff>
      <xdr:row>4</xdr:row>
      <xdr:rowOff>101600</xdr:rowOff>
    </xdr:to>
    <xdr:sp macro="" textlink="">
      <xdr:nvSpPr>
        <xdr:cNvPr id="60421" name="cmdSpecifyArg3" hidden="1">
          <a:extLst>
            <a:ext uri="{63B3BB69-23CF-44E3-9099-C40C66FF867C}">
              <a14:compatExt xmlns:a14="http://schemas.microsoft.com/office/drawing/2010/main" spid="_x0000_s60421"/>
            </a:ext>
            <a:ext uri="{FF2B5EF4-FFF2-40B4-BE49-F238E27FC236}">
              <a16:creationId xmlns:a16="http://schemas.microsoft.com/office/drawing/2014/main" id="{00000000-0008-0000-1300-000005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12700</xdr:colOff>
      <xdr:row>3</xdr:row>
      <xdr:rowOff>0</xdr:rowOff>
    </xdr:from>
    <xdr:to>
      <xdr:col>7</xdr:col>
      <xdr:colOff>25400</xdr:colOff>
      <xdr:row>4</xdr:row>
      <xdr:rowOff>101600</xdr:rowOff>
    </xdr:to>
    <xdr:sp macro="" textlink="">
      <xdr:nvSpPr>
        <xdr:cNvPr id="60422" name="cmdSpecifyArg4" hidden="1">
          <a:extLst>
            <a:ext uri="{63B3BB69-23CF-44E3-9099-C40C66FF867C}">
              <a14:compatExt xmlns:a14="http://schemas.microsoft.com/office/drawing/2010/main" spid="_x0000_s60422"/>
            </a:ext>
            <a:ext uri="{FF2B5EF4-FFF2-40B4-BE49-F238E27FC236}">
              <a16:creationId xmlns:a16="http://schemas.microsoft.com/office/drawing/2014/main" id="{00000000-0008-0000-1300-000006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12700</xdr:colOff>
      <xdr:row>3</xdr:row>
      <xdr:rowOff>0</xdr:rowOff>
    </xdr:from>
    <xdr:to>
      <xdr:col>8</xdr:col>
      <xdr:colOff>25400</xdr:colOff>
      <xdr:row>4</xdr:row>
      <xdr:rowOff>101600</xdr:rowOff>
    </xdr:to>
    <xdr:sp macro="" textlink="">
      <xdr:nvSpPr>
        <xdr:cNvPr id="60423" name="cmdSpecifyArg5" hidden="1">
          <a:extLst>
            <a:ext uri="{63B3BB69-23CF-44E3-9099-C40C66FF867C}">
              <a14:compatExt xmlns:a14="http://schemas.microsoft.com/office/drawing/2010/main" spid="_x0000_s60423"/>
            </a:ext>
            <a:ext uri="{FF2B5EF4-FFF2-40B4-BE49-F238E27FC236}">
              <a16:creationId xmlns:a16="http://schemas.microsoft.com/office/drawing/2014/main" id="{00000000-0008-0000-1300-000007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25400</xdr:colOff>
      <xdr:row>3</xdr:row>
      <xdr:rowOff>0</xdr:rowOff>
    </xdr:from>
    <xdr:to>
      <xdr:col>9</xdr:col>
      <xdr:colOff>25400</xdr:colOff>
      <xdr:row>4</xdr:row>
      <xdr:rowOff>101600</xdr:rowOff>
    </xdr:to>
    <xdr:sp macro="" textlink="">
      <xdr:nvSpPr>
        <xdr:cNvPr id="60424" name="cmdSpecifyArg6" hidden="1">
          <a:extLst>
            <a:ext uri="{63B3BB69-23CF-44E3-9099-C40C66FF867C}">
              <a14:compatExt xmlns:a14="http://schemas.microsoft.com/office/drawing/2010/main" spid="_x0000_s60424"/>
            </a:ext>
            <a:ext uri="{FF2B5EF4-FFF2-40B4-BE49-F238E27FC236}">
              <a16:creationId xmlns:a16="http://schemas.microsoft.com/office/drawing/2014/main" id="{00000000-0008-0000-1300-000008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25400</xdr:colOff>
      <xdr:row>3</xdr:row>
      <xdr:rowOff>0</xdr:rowOff>
    </xdr:from>
    <xdr:to>
      <xdr:col>10</xdr:col>
      <xdr:colOff>0</xdr:colOff>
      <xdr:row>4</xdr:row>
      <xdr:rowOff>88900</xdr:rowOff>
    </xdr:to>
    <xdr:sp macro="" textlink="">
      <xdr:nvSpPr>
        <xdr:cNvPr id="60425" name="cmdSpecifyIEOptcode" hidden="1">
          <a:extLst>
            <a:ext uri="{63B3BB69-23CF-44E3-9099-C40C66FF867C}">
              <a14:compatExt xmlns:a14="http://schemas.microsoft.com/office/drawing/2010/main" spid="_x0000_s60425"/>
            </a:ext>
            <a:ext uri="{FF2B5EF4-FFF2-40B4-BE49-F238E27FC236}">
              <a16:creationId xmlns:a16="http://schemas.microsoft.com/office/drawing/2014/main" id="{00000000-0008-0000-1300-000009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25400</xdr:colOff>
      <xdr:row>2</xdr:row>
      <xdr:rowOff>0</xdr:rowOff>
    </xdr:from>
    <xdr:to>
      <xdr:col>0</xdr:col>
      <xdr:colOff>838200</xdr:colOff>
      <xdr:row>3</xdr:row>
      <xdr:rowOff>0</xdr:rowOff>
    </xdr:to>
    <xdr:sp macro="" textlink="">
      <xdr:nvSpPr>
        <xdr:cNvPr id="60426" name="cmdCheckTSTradeSheet" hidden="1">
          <a:extLst>
            <a:ext uri="{63B3BB69-23CF-44E3-9099-C40C66FF867C}">
              <a14:compatExt xmlns:a14="http://schemas.microsoft.com/office/drawing/2010/main" spid="_x0000_s60426"/>
            </a:ext>
            <a:ext uri="{FF2B5EF4-FFF2-40B4-BE49-F238E27FC236}">
              <a16:creationId xmlns:a16="http://schemas.microsoft.com/office/drawing/2014/main" id="{00000000-0008-0000-1300-00000A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25400</xdr:colOff>
      <xdr:row>3</xdr:row>
      <xdr:rowOff>25400</xdr:rowOff>
    </xdr:from>
    <xdr:to>
      <xdr:col>0</xdr:col>
      <xdr:colOff>838200</xdr:colOff>
      <xdr:row>5</xdr:row>
      <xdr:rowOff>101600</xdr:rowOff>
    </xdr:to>
    <xdr:sp macro="" textlink="">
      <xdr:nvSpPr>
        <xdr:cNvPr id="60427" name="cmdPopulateDataYears" hidden="1">
          <a:extLst>
            <a:ext uri="{63B3BB69-23CF-44E3-9099-C40C66FF867C}">
              <a14:compatExt xmlns:a14="http://schemas.microsoft.com/office/drawing/2010/main" spid="_x0000_s60427"/>
            </a:ext>
            <a:ext uri="{FF2B5EF4-FFF2-40B4-BE49-F238E27FC236}">
              <a16:creationId xmlns:a16="http://schemas.microsoft.com/office/drawing/2014/main" id="{00000000-0008-0000-1300-00000B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25400</xdr:colOff>
      <xdr:row>4</xdr:row>
      <xdr:rowOff>101600</xdr:rowOff>
    </xdr:to>
    <xdr:pic>
      <xdr:nvPicPr>
        <xdr:cNvPr id="2" name="cmdSpecifyParameter">
          <a:extLst>
            <a:ext uri="{FF2B5EF4-FFF2-40B4-BE49-F238E27FC236}">
              <a16:creationId xmlns:a16="http://schemas.microsoft.com/office/drawing/2014/main" id="{7628BBE9-A088-6D41-887F-96044351BED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508000"/>
          <a:ext cx="9271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3</xdr:row>
      <xdr:rowOff>0</xdr:rowOff>
    </xdr:from>
    <xdr:to>
      <xdr:col>4</xdr:col>
      <xdr:colOff>12700</xdr:colOff>
      <xdr:row>4</xdr:row>
      <xdr:rowOff>101600</xdr:rowOff>
    </xdr:to>
    <xdr:pic>
      <xdr:nvPicPr>
        <xdr:cNvPr id="3" name="cmdSpecifyArg1">
          <a:extLst>
            <a:ext uri="{FF2B5EF4-FFF2-40B4-BE49-F238E27FC236}">
              <a16:creationId xmlns:a16="http://schemas.microsoft.com/office/drawing/2014/main" id="{699FDC59-689F-D444-81E9-8281F80785B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12700</xdr:colOff>
      <xdr:row>4</xdr:row>
      <xdr:rowOff>101600</xdr:rowOff>
    </xdr:to>
    <xdr:pic>
      <xdr:nvPicPr>
        <xdr:cNvPr id="4" name="cmdSpecifyArg2">
          <a:extLst>
            <a:ext uri="{FF2B5EF4-FFF2-40B4-BE49-F238E27FC236}">
              <a16:creationId xmlns:a16="http://schemas.microsoft.com/office/drawing/2014/main" id="{CFF29973-6451-3245-B714-38DABFE606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98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25400</xdr:colOff>
      <xdr:row>4</xdr:row>
      <xdr:rowOff>101600</xdr:rowOff>
    </xdr:to>
    <xdr:pic>
      <xdr:nvPicPr>
        <xdr:cNvPr id="5" name="cmdSpecifyArg3">
          <a:extLst>
            <a:ext uri="{FF2B5EF4-FFF2-40B4-BE49-F238E27FC236}">
              <a16:creationId xmlns:a16="http://schemas.microsoft.com/office/drawing/2014/main" id="{0A0AE94D-D6CD-8140-A01A-33F347FB82A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</xdr:row>
      <xdr:rowOff>0</xdr:rowOff>
    </xdr:from>
    <xdr:to>
      <xdr:col>7</xdr:col>
      <xdr:colOff>25400</xdr:colOff>
      <xdr:row>4</xdr:row>
      <xdr:rowOff>101600</xdr:rowOff>
    </xdr:to>
    <xdr:pic>
      <xdr:nvPicPr>
        <xdr:cNvPr id="6" name="cmdSpecifyArg4">
          <a:extLst>
            <a:ext uri="{FF2B5EF4-FFF2-40B4-BE49-F238E27FC236}">
              <a16:creationId xmlns:a16="http://schemas.microsoft.com/office/drawing/2014/main" id="{C19DF6D4-DC69-A74B-8C3E-682E890F589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12700</xdr:colOff>
      <xdr:row>3</xdr:row>
      <xdr:rowOff>0</xdr:rowOff>
    </xdr:from>
    <xdr:to>
      <xdr:col>8</xdr:col>
      <xdr:colOff>25400</xdr:colOff>
      <xdr:row>4</xdr:row>
      <xdr:rowOff>101600</xdr:rowOff>
    </xdr:to>
    <xdr:pic>
      <xdr:nvPicPr>
        <xdr:cNvPr id="7" name="cmdSpecifyArg5">
          <a:extLst>
            <a:ext uri="{FF2B5EF4-FFF2-40B4-BE49-F238E27FC236}">
              <a16:creationId xmlns:a16="http://schemas.microsoft.com/office/drawing/2014/main" id="{0836BF9A-D63D-DD41-AE13-C5813140233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25400</xdr:colOff>
      <xdr:row>3</xdr:row>
      <xdr:rowOff>0</xdr:rowOff>
    </xdr:from>
    <xdr:to>
      <xdr:col>9</xdr:col>
      <xdr:colOff>25400</xdr:colOff>
      <xdr:row>4</xdr:row>
      <xdr:rowOff>101600</xdr:rowOff>
    </xdr:to>
    <xdr:pic>
      <xdr:nvPicPr>
        <xdr:cNvPr id="8" name="cmdSpecifyArg6">
          <a:extLst>
            <a:ext uri="{FF2B5EF4-FFF2-40B4-BE49-F238E27FC236}">
              <a16:creationId xmlns:a16="http://schemas.microsoft.com/office/drawing/2014/main" id="{DC470E46-4746-4C43-A508-4E08AB27DB1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9200" y="508000"/>
          <a:ext cx="698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25400</xdr:colOff>
      <xdr:row>3</xdr:row>
      <xdr:rowOff>0</xdr:rowOff>
    </xdr:from>
    <xdr:to>
      <xdr:col>10</xdr:col>
      <xdr:colOff>0</xdr:colOff>
      <xdr:row>4</xdr:row>
      <xdr:rowOff>88900</xdr:rowOff>
    </xdr:to>
    <xdr:pic>
      <xdr:nvPicPr>
        <xdr:cNvPr id="9" name="cmdSpecifyIEOptcode">
          <a:extLst>
            <a:ext uri="{FF2B5EF4-FFF2-40B4-BE49-F238E27FC236}">
              <a16:creationId xmlns:a16="http://schemas.microsoft.com/office/drawing/2014/main" id="{35FC6239-35C2-3149-A972-3D85DA1590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508000"/>
          <a:ext cx="5207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25400</xdr:colOff>
      <xdr:row>2</xdr:row>
      <xdr:rowOff>0</xdr:rowOff>
    </xdr:from>
    <xdr:to>
      <xdr:col>0</xdr:col>
      <xdr:colOff>838200</xdr:colOff>
      <xdr:row>3</xdr:row>
      <xdr:rowOff>0</xdr:rowOff>
    </xdr:to>
    <xdr:pic>
      <xdr:nvPicPr>
        <xdr:cNvPr id="10" name="cmdCheckTSTradeSheet">
          <a:extLst>
            <a:ext uri="{FF2B5EF4-FFF2-40B4-BE49-F238E27FC236}">
              <a16:creationId xmlns:a16="http://schemas.microsoft.com/office/drawing/2014/main" id="{42471160-E535-B34E-B04D-D8AFCEC01AE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2794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25400</xdr:colOff>
      <xdr:row>3</xdr:row>
      <xdr:rowOff>25400</xdr:rowOff>
    </xdr:from>
    <xdr:to>
      <xdr:col>0</xdr:col>
      <xdr:colOff>838200</xdr:colOff>
      <xdr:row>5</xdr:row>
      <xdr:rowOff>101600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255792FD-6BB1-984D-9E55-83DA907C32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533400"/>
          <a:ext cx="812800" cy="355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38100</xdr:rowOff>
    </xdr:to>
    <xdr:sp macro="" textlink="">
      <xdr:nvSpPr>
        <xdr:cNvPr id="61442" name="cmdCheckTIDTradeSheet" hidden="1">
          <a:extLst>
            <a:ext uri="{63B3BB69-23CF-44E3-9099-C40C66FF867C}">
              <a14:compatExt xmlns:a14="http://schemas.microsoft.com/office/drawing/2010/main" spid="_x0000_s61442"/>
            </a:ext>
            <a:ext uri="{FF2B5EF4-FFF2-40B4-BE49-F238E27FC236}">
              <a16:creationId xmlns:a16="http://schemas.microsoft.com/office/drawing/2014/main" id="{00000000-0008-0000-1400-000002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12700</xdr:rowOff>
    </xdr:from>
    <xdr:to>
      <xdr:col>3</xdr:col>
      <xdr:colOff>25400</xdr:colOff>
      <xdr:row>4</xdr:row>
      <xdr:rowOff>114300</xdr:rowOff>
    </xdr:to>
    <xdr:sp macro="" textlink="">
      <xdr:nvSpPr>
        <xdr:cNvPr id="61443" name="cmdSpecifyParameter" hidden="1">
          <a:extLst>
            <a:ext uri="{63B3BB69-23CF-44E3-9099-C40C66FF867C}">
              <a14:compatExt xmlns:a14="http://schemas.microsoft.com/office/drawing/2010/main" spid="_x0000_s61443"/>
            </a:ext>
            <a:ext uri="{FF2B5EF4-FFF2-40B4-BE49-F238E27FC236}">
              <a16:creationId xmlns:a16="http://schemas.microsoft.com/office/drawing/2014/main" id="{00000000-0008-0000-1400-000003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12700</xdr:rowOff>
    </xdr:from>
    <xdr:to>
      <xdr:col>4</xdr:col>
      <xdr:colOff>0</xdr:colOff>
      <xdr:row>4</xdr:row>
      <xdr:rowOff>114300</xdr:rowOff>
    </xdr:to>
    <xdr:sp macro="" textlink="">
      <xdr:nvSpPr>
        <xdr:cNvPr id="61444" name="cmdSpecifyArg1" hidden="1">
          <a:extLst>
            <a:ext uri="{63B3BB69-23CF-44E3-9099-C40C66FF867C}">
              <a14:compatExt xmlns:a14="http://schemas.microsoft.com/office/drawing/2010/main" spid="_x0000_s61444"/>
            </a:ext>
            <a:ext uri="{FF2B5EF4-FFF2-40B4-BE49-F238E27FC236}">
              <a16:creationId xmlns:a16="http://schemas.microsoft.com/office/drawing/2014/main" id="{00000000-0008-0000-1400-000004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12700</xdr:colOff>
      <xdr:row>4</xdr:row>
      <xdr:rowOff>114300</xdr:rowOff>
    </xdr:to>
    <xdr:sp macro="" textlink="">
      <xdr:nvSpPr>
        <xdr:cNvPr id="61445" name="cmdSpecifyArg2" hidden="1">
          <a:extLst>
            <a:ext uri="{63B3BB69-23CF-44E3-9099-C40C66FF867C}">
              <a14:compatExt xmlns:a14="http://schemas.microsoft.com/office/drawing/2010/main" spid="_x0000_s61445"/>
            </a:ext>
            <a:ext uri="{FF2B5EF4-FFF2-40B4-BE49-F238E27FC236}">
              <a16:creationId xmlns:a16="http://schemas.microsoft.com/office/drawing/2014/main" id="{00000000-0008-0000-1400-000005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12700</xdr:rowOff>
    </xdr:from>
    <xdr:to>
      <xdr:col>6</xdr:col>
      <xdr:colOff>25400</xdr:colOff>
      <xdr:row>4</xdr:row>
      <xdr:rowOff>114300</xdr:rowOff>
    </xdr:to>
    <xdr:sp macro="" textlink="">
      <xdr:nvSpPr>
        <xdr:cNvPr id="61446" name="cmdSpecifyArg3" hidden="1">
          <a:extLst>
            <a:ext uri="{63B3BB69-23CF-44E3-9099-C40C66FF867C}">
              <a14:compatExt xmlns:a14="http://schemas.microsoft.com/office/drawing/2010/main" spid="_x0000_s61446"/>
            </a:ext>
            <a:ext uri="{FF2B5EF4-FFF2-40B4-BE49-F238E27FC236}">
              <a16:creationId xmlns:a16="http://schemas.microsoft.com/office/drawing/2014/main" id="{00000000-0008-0000-1400-000006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12700</xdr:colOff>
      <xdr:row>3</xdr:row>
      <xdr:rowOff>12700</xdr:rowOff>
    </xdr:from>
    <xdr:to>
      <xdr:col>7</xdr:col>
      <xdr:colOff>25400</xdr:colOff>
      <xdr:row>4</xdr:row>
      <xdr:rowOff>114300</xdr:rowOff>
    </xdr:to>
    <xdr:sp macro="" textlink="">
      <xdr:nvSpPr>
        <xdr:cNvPr id="61447" name="cmdSpecifyArg4" hidden="1">
          <a:extLst>
            <a:ext uri="{63B3BB69-23CF-44E3-9099-C40C66FF867C}">
              <a14:compatExt xmlns:a14="http://schemas.microsoft.com/office/drawing/2010/main" spid="_x0000_s61447"/>
            </a:ext>
            <a:ext uri="{FF2B5EF4-FFF2-40B4-BE49-F238E27FC236}">
              <a16:creationId xmlns:a16="http://schemas.microsoft.com/office/drawing/2014/main" id="{00000000-0008-0000-1400-000007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25400</xdr:colOff>
      <xdr:row>4</xdr:row>
      <xdr:rowOff>114300</xdr:rowOff>
    </xdr:to>
    <xdr:sp macro="" textlink="">
      <xdr:nvSpPr>
        <xdr:cNvPr id="61448" name="cmdSpecifyArg5" hidden="1">
          <a:extLst>
            <a:ext uri="{63B3BB69-23CF-44E3-9099-C40C66FF867C}">
              <a14:compatExt xmlns:a14="http://schemas.microsoft.com/office/drawing/2010/main" spid="_x0000_s61448"/>
            </a:ext>
            <a:ext uri="{FF2B5EF4-FFF2-40B4-BE49-F238E27FC236}">
              <a16:creationId xmlns:a16="http://schemas.microsoft.com/office/drawing/2014/main" id="{00000000-0008-0000-1400-000008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12700</xdr:colOff>
      <xdr:row>3</xdr:row>
      <xdr:rowOff>12700</xdr:rowOff>
    </xdr:from>
    <xdr:to>
      <xdr:col>9</xdr:col>
      <xdr:colOff>25400</xdr:colOff>
      <xdr:row>4</xdr:row>
      <xdr:rowOff>114300</xdr:rowOff>
    </xdr:to>
    <xdr:sp macro="" textlink="">
      <xdr:nvSpPr>
        <xdr:cNvPr id="61449" name="cmdSpecifyArg6" hidden="1">
          <a:extLst>
            <a:ext uri="{63B3BB69-23CF-44E3-9099-C40C66FF867C}">
              <a14:compatExt xmlns:a14="http://schemas.microsoft.com/office/drawing/2010/main" spid="_x0000_s61449"/>
            </a:ext>
            <a:ext uri="{FF2B5EF4-FFF2-40B4-BE49-F238E27FC236}">
              <a16:creationId xmlns:a16="http://schemas.microsoft.com/office/drawing/2014/main" id="{00000000-0008-0000-1400-000009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38100</xdr:rowOff>
    </xdr:to>
    <xdr:pic>
      <xdr:nvPicPr>
        <xdr:cNvPr id="2" name="cmdCheckTIDTradeSheet">
          <a:extLst>
            <a:ext uri="{FF2B5EF4-FFF2-40B4-BE49-F238E27FC236}">
              <a16:creationId xmlns:a16="http://schemas.microsoft.com/office/drawing/2014/main" id="{BFB360FA-97F4-2845-8196-C1651D73C0E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12700</xdr:rowOff>
    </xdr:from>
    <xdr:to>
      <xdr:col>3</xdr:col>
      <xdr:colOff>25400</xdr:colOff>
      <xdr:row>4</xdr:row>
      <xdr:rowOff>114300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AFA3C6E9-611E-4C41-97A4-884AD661BF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100" y="482600"/>
          <a:ext cx="9271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12700</xdr:rowOff>
    </xdr:from>
    <xdr:to>
      <xdr:col>4</xdr:col>
      <xdr:colOff>0</xdr:colOff>
      <xdr:row>4</xdr:row>
      <xdr:rowOff>114300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FDE81E73-DBDD-BA4D-857E-9B67F55BAF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12700</xdr:colOff>
      <xdr:row>4</xdr:row>
      <xdr:rowOff>114300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828B69A5-EE27-C442-9E8F-542D2485087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44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12700</xdr:rowOff>
    </xdr:from>
    <xdr:to>
      <xdr:col>6</xdr:col>
      <xdr:colOff>25400</xdr:colOff>
      <xdr:row>4</xdr:row>
      <xdr:rowOff>114300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AC00FAA1-5363-4B4F-99D8-F48D6391B5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56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</xdr:row>
      <xdr:rowOff>12700</xdr:rowOff>
    </xdr:from>
    <xdr:to>
      <xdr:col>7</xdr:col>
      <xdr:colOff>25400</xdr:colOff>
      <xdr:row>4</xdr:row>
      <xdr:rowOff>114300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E7A06A81-84AF-9642-8DD3-C7CA3563E64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41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25400</xdr:colOff>
      <xdr:row>4</xdr:row>
      <xdr:rowOff>114300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B81CAB6C-500C-2148-8CF2-FF60256983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12700</xdr:colOff>
      <xdr:row>3</xdr:row>
      <xdr:rowOff>12700</xdr:rowOff>
    </xdr:from>
    <xdr:to>
      <xdr:col>9</xdr:col>
      <xdr:colOff>25400</xdr:colOff>
      <xdr:row>4</xdr:row>
      <xdr:rowOff>114300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4B4505EE-7333-7643-A1C2-656BE8A34FF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11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295275</xdr:colOff>
      <xdr:row>11</xdr:row>
      <xdr:rowOff>117835</xdr:rowOff>
    </xdr:from>
    <xdr:to>
      <xdr:col>44</xdr:col>
      <xdr:colOff>474633</xdr:colOff>
      <xdr:row>38</xdr:row>
      <xdr:rowOff>94417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1550" y="4689835"/>
          <a:ext cx="9932958" cy="512008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25400</xdr:rowOff>
    </xdr:from>
    <xdr:to>
      <xdr:col>0</xdr:col>
      <xdr:colOff>825500</xdr:colOff>
      <xdr:row>3</xdr:row>
      <xdr:rowOff>0</xdr:rowOff>
    </xdr:to>
    <xdr:sp macro="" textlink="">
      <xdr:nvSpPr>
        <xdr:cNvPr id="62466" name="cmdCheckTSandTIDTradeSheet" hidden="1">
          <a:extLst>
            <a:ext uri="{63B3BB69-23CF-44E3-9099-C40C66FF867C}">
              <a14:compatExt xmlns:a14="http://schemas.microsoft.com/office/drawing/2010/main" spid="_x0000_s62466"/>
            </a:ext>
            <a:ext uri="{FF2B5EF4-FFF2-40B4-BE49-F238E27FC236}">
              <a16:creationId xmlns:a16="http://schemas.microsoft.com/office/drawing/2014/main" id="{00000000-0008-0000-1500-000002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12700</xdr:colOff>
      <xdr:row>3</xdr:row>
      <xdr:rowOff>12700</xdr:rowOff>
    </xdr:from>
    <xdr:to>
      <xdr:col>3</xdr:col>
      <xdr:colOff>12700</xdr:colOff>
      <xdr:row>4</xdr:row>
      <xdr:rowOff>88900</xdr:rowOff>
    </xdr:to>
    <xdr:sp macro="" textlink="">
      <xdr:nvSpPr>
        <xdr:cNvPr id="62467" name="cmdSpecifyParameter" hidden="1">
          <a:extLst>
            <a:ext uri="{63B3BB69-23CF-44E3-9099-C40C66FF867C}">
              <a14:compatExt xmlns:a14="http://schemas.microsoft.com/office/drawing/2010/main" spid="_x0000_s62467"/>
            </a:ext>
            <a:ext uri="{FF2B5EF4-FFF2-40B4-BE49-F238E27FC236}">
              <a16:creationId xmlns:a16="http://schemas.microsoft.com/office/drawing/2014/main" id="{00000000-0008-0000-1500-000003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12700</xdr:rowOff>
    </xdr:from>
    <xdr:to>
      <xdr:col>4</xdr:col>
      <xdr:colOff>25400</xdr:colOff>
      <xdr:row>4</xdr:row>
      <xdr:rowOff>88900</xdr:rowOff>
    </xdr:to>
    <xdr:sp macro="" textlink="">
      <xdr:nvSpPr>
        <xdr:cNvPr id="62468" name="cmdSpecifyArg1" hidden="1">
          <a:extLst>
            <a:ext uri="{63B3BB69-23CF-44E3-9099-C40C66FF867C}">
              <a14:compatExt xmlns:a14="http://schemas.microsoft.com/office/drawing/2010/main" spid="_x0000_s62468"/>
            </a:ext>
            <a:ext uri="{FF2B5EF4-FFF2-40B4-BE49-F238E27FC236}">
              <a16:creationId xmlns:a16="http://schemas.microsoft.com/office/drawing/2014/main" id="{00000000-0008-0000-1500-000004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25400</xdr:colOff>
      <xdr:row>4</xdr:row>
      <xdr:rowOff>88900</xdr:rowOff>
    </xdr:to>
    <xdr:sp macro="" textlink="">
      <xdr:nvSpPr>
        <xdr:cNvPr id="62469" name="cmdSpecifyArg2" hidden="1">
          <a:extLst>
            <a:ext uri="{63B3BB69-23CF-44E3-9099-C40C66FF867C}">
              <a14:compatExt xmlns:a14="http://schemas.microsoft.com/office/drawing/2010/main" spid="_x0000_s62469"/>
            </a:ext>
            <a:ext uri="{FF2B5EF4-FFF2-40B4-BE49-F238E27FC236}">
              <a16:creationId xmlns:a16="http://schemas.microsoft.com/office/drawing/2014/main" id="{00000000-0008-0000-1500-000005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12700</xdr:rowOff>
    </xdr:from>
    <xdr:to>
      <xdr:col>6</xdr:col>
      <xdr:colOff>25400</xdr:colOff>
      <xdr:row>4</xdr:row>
      <xdr:rowOff>88900</xdr:rowOff>
    </xdr:to>
    <xdr:sp macro="" textlink="">
      <xdr:nvSpPr>
        <xdr:cNvPr id="62470" name="cmdSpecifyArg3" hidden="1">
          <a:extLst>
            <a:ext uri="{63B3BB69-23CF-44E3-9099-C40C66FF867C}">
              <a14:compatExt xmlns:a14="http://schemas.microsoft.com/office/drawing/2010/main" spid="_x0000_s62470"/>
            </a:ext>
            <a:ext uri="{FF2B5EF4-FFF2-40B4-BE49-F238E27FC236}">
              <a16:creationId xmlns:a16="http://schemas.microsoft.com/office/drawing/2014/main" id="{00000000-0008-0000-1500-000006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12700</xdr:colOff>
      <xdr:row>3</xdr:row>
      <xdr:rowOff>12700</xdr:rowOff>
    </xdr:from>
    <xdr:to>
      <xdr:col>7</xdr:col>
      <xdr:colOff>25400</xdr:colOff>
      <xdr:row>4</xdr:row>
      <xdr:rowOff>88900</xdr:rowOff>
    </xdr:to>
    <xdr:sp macro="" textlink="">
      <xdr:nvSpPr>
        <xdr:cNvPr id="62471" name="cmdSpecifyArg4" hidden="1">
          <a:extLst>
            <a:ext uri="{63B3BB69-23CF-44E3-9099-C40C66FF867C}">
              <a14:compatExt xmlns:a14="http://schemas.microsoft.com/office/drawing/2010/main" spid="_x0000_s62471"/>
            </a:ext>
            <a:ext uri="{FF2B5EF4-FFF2-40B4-BE49-F238E27FC236}">
              <a16:creationId xmlns:a16="http://schemas.microsoft.com/office/drawing/2014/main" id="{00000000-0008-0000-1500-000007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25400</xdr:colOff>
      <xdr:row>4</xdr:row>
      <xdr:rowOff>88900</xdr:rowOff>
    </xdr:to>
    <xdr:sp macro="" textlink="">
      <xdr:nvSpPr>
        <xdr:cNvPr id="62472" name="cmdSpecifyArg5" hidden="1">
          <a:extLst>
            <a:ext uri="{63B3BB69-23CF-44E3-9099-C40C66FF867C}">
              <a14:compatExt xmlns:a14="http://schemas.microsoft.com/office/drawing/2010/main" spid="_x0000_s62472"/>
            </a:ext>
            <a:ext uri="{FF2B5EF4-FFF2-40B4-BE49-F238E27FC236}">
              <a16:creationId xmlns:a16="http://schemas.microsoft.com/office/drawing/2014/main" id="{00000000-0008-0000-1500-000008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12700</xdr:colOff>
      <xdr:row>3</xdr:row>
      <xdr:rowOff>12700</xdr:rowOff>
    </xdr:from>
    <xdr:to>
      <xdr:col>9</xdr:col>
      <xdr:colOff>25400</xdr:colOff>
      <xdr:row>4</xdr:row>
      <xdr:rowOff>88900</xdr:rowOff>
    </xdr:to>
    <xdr:sp macro="" textlink="">
      <xdr:nvSpPr>
        <xdr:cNvPr id="62473" name="cmdSpecifyArg6" hidden="1">
          <a:extLst>
            <a:ext uri="{63B3BB69-23CF-44E3-9099-C40C66FF867C}">
              <a14:compatExt xmlns:a14="http://schemas.microsoft.com/office/drawing/2010/main" spid="_x0000_s62473"/>
            </a:ext>
            <a:ext uri="{FF2B5EF4-FFF2-40B4-BE49-F238E27FC236}">
              <a16:creationId xmlns:a16="http://schemas.microsoft.com/office/drawing/2014/main" id="{00000000-0008-0000-1500-000009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25400</xdr:colOff>
      <xdr:row>3</xdr:row>
      <xdr:rowOff>12700</xdr:rowOff>
    </xdr:from>
    <xdr:to>
      <xdr:col>10</xdr:col>
      <xdr:colOff>12700</xdr:colOff>
      <xdr:row>4</xdr:row>
      <xdr:rowOff>88900</xdr:rowOff>
    </xdr:to>
    <xdr:sp macro="" textlink="">
      <xdr:nvSpPr>
        <xdr:cNvPr id="62474" name="cmdSpecifyIEOptcode" hidden="1">
          <a:extLst>
            <a:ext uri="{63B3BB69-23CF-44E3-9099-C40C66FF867C}">
              <a14:compatExt xmlns:a14="http://schemas.microsoft.com/office/drawing/2010/main" spid="_x0000_s62474"/>
            </a:ext>
            <a:ext uri="{FF2B5EF4-FFF2-40B4-BE49-F238E27FC236}">
              <a16:creationId xmlns:a16="http://schemas.microsoft.com/office/drawing/2014/main" id="{00000000-0008-0000-1500-00000A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673100</xdr:colOff>
      <xdr:row>6</xdr:row>
      <xdr:rowOff>38100</xdr:rowOff>
    </xdr:to>
    <xdr:sp macro="" textlink="">
      <xdr:nvSpPr>
        <xdr:cNvPr id="62475" name="cmdPopulateDataYears" hidden="1">
          <a:extLst>
            <a:ext uri="{63B3BB69-23CF-44E3-9099-C40C66FF867C}">
              <a14:compatExt xmlns:a14="http://schemas.microsoft.com/office/drawing/2010/main" spid="_x0000_s62475"/>
            </a:ext>
            <a:ext uri="{FF2B5EF4-FFF2-40B4-BE49-F238E27FC236}">
              <a16:creationId xmlns:a16="http://schemas.microsoft.com/office/drawing/2014/main" id="{00000000-0008-0000-1500-00000B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25400</xdr:rowOff>
    </xdr:from>
    <xdr:to>
      <xdr:col>0</xdr:col>
      <xdr:colOff>825500</xdr:colOff>
      <xdr:row>3</xdr:row>
      <xdr:rowOff>0</xdr:rowOff>
    </xdr:to>
    <xdr:pic>
      <xdr:nvPicPr>
        <xdr:cNvPr id="2" name="cmdCheckTSandTIDTradeSheet">
          <a:extLst>
            <a:ext uri="{FF2B5EF4-FFF2-40B4-BE49-F238E27FC236}">
              <a16:creationId xmlns:a16="http://schemas.microsoft.com/office/drawing/2014/main" id="{C39CB786-3C0A-8145-BF51-A3C2FE8886D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3556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3</xdr:row>
      <xdr:rowOff>12700</xdr:rowOff>
    </xdr:from>
    <xdr:to>
      <xdr:col>3</xdr:col>
      <xdr:colOff>12700</xdr:colOff>
      <xdr:row>4</xdr:row>
      <xdr:rowOff>88900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AA83A694-99FA-F945-9F39-CFB61E6014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700" y="5969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12700</xdr:rowOff>
    </xdr:from>
    <xdr:to>
      <xdr:col>4</xdr:col>
      <xdr:colOff>25400</xdr:colOff>
      <xdr:row>4</xdr:row>
      <xdr:rowOff>88900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E0DCCD90-80BA-FF44-A1A1-EE428C19CE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25400</xdr:colOff>
      <xdr:row>4</xdr:row>
      <xdr:rowOff>88900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1D7A884B-A1F2-4B4A-9FB4-0561664003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12700</xdr:rowOff>
    </xdr:from>
    <xdr:to>
      <xdr:col>6</xdr:col>
      <xdr:colOff>25400</xdr:colOff>
      <xdr:row>4</xdr:row>
      <xdr:rowOff>88900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FF109EAD-2E38-174D-B816-2A9075777A8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</xdr:row>
      <xdr:rowOff>12700</xdr:rowOff>
    </xdr:from>
    <xdr:to>
      <xdr:col>7</xdr:col>
      <xdr:colOff>25400</xdr:colOff>
      <xdr:row>4</xdr:row>
      <xdr:rowOff>88900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6EEF3A6F-64E9-0141-B4BF-18252F4EFD5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90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25400</xdr:colOff>
      <xdr:row>4</xdr:row>
      <xdr:rowOff>88900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87086E64-8B20-904C-89F3-C07EA2375A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75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12700</xdr:colOff>
      <xdr:row>3</xdr:row>
      <xdr:rowOff>12700</xdr:rowOff>
    </xdr:from>
    <xdr:to>
      <xdr:col>9</xdr:col>
      <xdr:colOff>25400</xdr:colOff>
      <xdr:row>4</xdr:row>
      <xdr:rowOff>88900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474265FD-57AD-754B-9C1E-22EFF875F5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25400</xdr:colOff>
      <xdr:row>3</xdr:row>
      <xdr:rowOff>12700</xdr:rowOff>
    </xdr:from>
    <xdr:to>
      <xdr:col>10</xdr:col>
      <xdr:colOff>12700</xdr:colOff>
      <xdr:row>4</xdr:row>
      <xdr:rowOff>88900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42A4D62B-7DBA-5F4D-9EE1-1EE2CAF5EA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7200" y="596900"/>
          <a:ext cx="558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673100</xdr:colOff>
      <xdr:row>6</xdr:row>
      <xdr:rowOff>38100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C61183E1-FE6F-F349-B74B-AE4647D74B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74700"/>
          <a:ext cx="660400" cy="3429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12700</xdr:rowOff>
    </xdr:to>
    <xdr:sp macro="" textlink="">
      <xdr:nvSpPr>
        <xdr:cNvPr id="63489" name="cmdCheckRegionsSheet" hidden="1">
          <a:extLst>
            <a:ext uri="{63B3BB69-23CF-44E3-9099-C40C66FF867C}">
              <a14:compatExt xmlns:a14="http://schemas.microsoft.com/office/drawing/2010/main" spid="_x0000_s63489"/>
            </a:ext>
            <a:ext uri="{FF2B5EF4-FFF2-40B4-BE49-F238E27FC236}">
              <a16:creationId xmlns:a16="http://schemas.microsoft.com/office/drawing/2014/main" id="{00000000-0008-0000-0400-000001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12700</xdr:colOff>
      <xdr:row>3</xdr:row>
      <xdr:rowOff>25400</xdr:rowOff>
    </xdr:from>
    <xdr:to>
      <xdr:col>3</xdr:col>
      <xdr:colOff>12700</xdr:colOff>
      <xdr:row>4</xdr:row>
      <xdr:rowOff>114300</xdr:rowOff>
    </xdr:to>
    <xdr:sp macro="" textlink="">
      <xdr:nvSpPr>
        <xdr:cNvPr id="63490" name="cmdSpecifySets" hidden="1">
          <a:extLst>
            <a:ext uri="{63B3BB69-23CF-44E3-9099-C40C66FF867C}">
              <a14:compatExt xmlns:a14="http://schemas.microsoft.com/office/drawing/2010/main" spid="_x0000_s63490"/>
            </a:ext>
            <a:ext uri="{FF2B5EF4-FFF2-40B4-BE49-F238E27FC236}">
              <a16:creationId xmlns:a16="http://schemas.microsoft.com/office/drawing/2014/main" id="{00000000-0008-0000-0400-000002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12700</xdr:rowOff>
    </xdr:to>
    <xdr:pic>
      <xdr:nvPicPr>
        <xdr:cNvPr id="2" name="cmdCheckRegionsSheet">
          <a:extLst>
            <a:ext uri="{FF2B5EF4-FFF2-40B4-BE49-F238E27FC236}">
              <a16:creationId xmlns:a16="http://schemas.microsoft.com/office/drawing/2014/main" id="{82951ED3-8C36-4F4F-87E0-98B3D65BF98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3</xdr:row>
      <xdr:rowOff>25400</xdr:rowOff>
    </xdr:from>
    <xdr:to>
      <xdr:col>3</xdr:col>
      <xdr:colOff>12700</xdr:colOff>
      <xdr:row>4</xdr:row>
      <xdr:rowOff>114300</xdr:rowOff>
    </xdr:to>
    <xdr:pic>
      <xdr:nvPicPr>
        <xdr:cNvPr id="3" name="cmdSpecifySets">
          <a:extLst>
            <a:ext uri="{FF2B5EF4-FFF2-40B4-BE49-F238E27FC236}">
              <a16:creationId xmlns:a16="http://schemas.microsoft.com/office/drawing/2014/main" id="{7646CDA9-626F-CD40-8ECD-F9A260B3AE5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6100" y="533400"/>
          <a:ext cx="21717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4</xdr:row>
      <xdr:rowOff>152400</xdr:rowOff>
    </xdr:to>
    <xdr:sp macro="" textlink="">
      <xdr:nvSpPr>
        <xdr:cNvPr id="71681" name="cmdSpecifySets" hidden="1">
          <a:extLst>
            <a:ext uri="{63B3BB69-23CF-44E3-9099-C40C66FF867C}">
              <a14:compatExt xmlns:a14="http://schemas.microsoft.com/office/drawing/2010/main" spid="_x0000_s71681"/>
            </a:ext>
            <a:ext uri="{FF2B5EF4-FFF2-40B4-BE49-F238E27FC236}">
              <a16:creationId xmlns:a16="http://schemas.microsoft.com/office/drawing/2014/main" id="{00000000-0008-0000-0500-000001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sp macro="" textlink="">
      <xdr:nvSpPr>
        <xdr:cNvPr id="71682" name="cmdCheckCommoditiesSheet" hidden="1">
          <a:extLst>
            <a:ext uri="{63B3BB69-23CF-44E3-9099-C40C66FF867C}">
              <a14:compatExt xmlns:a14="http://schemas.microsoft.com/office/drawing/2010/main" spid="_x0000_s71682"/>
            </a:ext>
            <a:ext uri="{FF2B5EF4-FFF2-40B4-BE49-F238E27FC236}">
              <a16:creationId xmlns:a16="http://schemas.microsoft.com/office/drawing/2014/main" id="{00000000-0008-0000-0500-000002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673100</xdr:colOff>
      <xdr:row>4</xdr:row>
      <xdr:rowOff>152400</xdr:rowOff>
    </xdr:to>
    <xdr:sp macro="" textlink="">
      <xdr:nvSpPr>
        <xdr:cNvPr id="71683" name="cmdCommUnit" hidden="1">
          <a:extLst>
            <a:ext uri="{63B3BB69-23CF-44E3-9099-C40C66FF867C}">
              <a14:compatExt xmlns:a14="http://schemas.microsoft.com/office/drawing/2010/main" spid="_x0000_s71683"/>
            </a:ext>
            <a:ext uri="{FF2B5EF4-FFF2-40B4-BE49-F238E27FC236}">
              <a16:creationId xmlns:a16="http://schemas.microsoft.com/office/drawing/2014/main" id="{00000000-0008-0000-0500-000003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4</xdr:row>
      <xdr:rowOff>152400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AA5825C1-1A79-994F-B195-5C10079213D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0700" y="558800"/>
          <a:ext cx="190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pic>
      <xdr:nvPicPr>
        <xdr:cNvPr id="3" name="cmdCheckCommoditiesSheet">
          <a:extLst>
            <a:ext uri="{FF2B5EF4-FFF2-40B4-BE49-F238E27FC236}">
              <a16:creationId xmlns:a16="http://schemas.microsoft.com/office/drawing/2014/main" id="{CAC735D1-4D8D-FC42-8D54-16D33E5B0B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673100</xdr:colOff>
      <xdr:row>4</xdr:row>
      <xdr:rowOff>152400</xdr:rowOff>
    </xdr:to>
    <xdr:pic>
      <xdr:nvPicPr>
        <xdr:cNvPr id="4" name="cmdCommUnit">
          <a:extLst>
            <a:ext uri="{FF2B5EF4-FFF2-40B4-BE49-F238E27FC236}">
              <a16:creationId xmlns:a16="http://schemas.microsoft.com/office/drawing/2014/main" id="{14116079-094E-B846-80B8-91C1DEE08F4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0600" y="558800"/>
          <a:ext cx="6604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4</xdr:row>
      <xdr:rowOff>152400</xdr:rowOff>
    </xdr:to>
    <xdr:sp macro="" textlink="">
      <xdr:nvSpPr>
        <xdr:cNvPr id="125953" name="cmdSpecifySets" hidden="1">
          <a:extLst>
            <a:ext uri="{63B3BB69-23CF-44E3-9099-C40C66FF867C}">
              <a14:compatExt xmlns:a14="http://schemas.microsoft.com/office/drawing/2010/main" spid="_x0000_s125953"/>
            </a:ext>
            <a:ext uri="{FF2B5EF4-FFF2-40B4-BE49-F238E27FC236}">
              <a16:creationId xmlns:a16="http://schemas.microsoft.com/office/drawing/2014/main" id="{00000000-0008-0000-0600-000001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sp macro="" textlink="">
      <xdr:nvSpPr>
        <xdr:cNvPr id="125954" name="cmdCheckCommoditiesSheet" hidden="1">
          <a:extLst>
            <a:ext uri="{63B3BB69-23CF-44E3-9099-C40C66FF867C}">
              <a14:compatExt xmlns:a14="http://schemas.microsoft.com/office/drawing/2010/main" spid="_x0000_s125954"/>
            </a:ext>
            <a:ext uri="{FF2B5EF4-FFF2-40B4-BE49-F238E27FC236}">
              <a16:creationId xmlns:a16="http://schemas.microsoft.com/office/drawing/2014/main" id="{00000000-0008-0000-0600-000002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673100</xdr:colOff>
      <xdr:row>4</xdr:row>
      <xdr:rowOff>152400</xdr:rowOff>
    </xdr:to>
    <xdr:sp macro="" textlink="">
      <xdr:nvSpPr>
        <xdr:cNvPr id="125955" name="cmdCommUnit" hidden="1">
          <a:extLst>
            <a:ext uri="{63B3BB69-23CF-44E3-9099-C40C66FF867C}">
              <a14:compatExt xmlns:a14="http://schemas.microsoft.com/office/drawing/2010/main" spid="_x0000_s125955"/>
            </a:ext>
            <a:ext uri="{FF2B5EF4-FFF2-40B4-BE49-F238E27FC236}">
              <a16:creationId xmlns:a16="http://schemas.microsoft.com/office/drawing/2014/main" id="{00000000-0008-0000-0600-000003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4</xdr:row>
      <xdr:rowOff>152400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3BF4B185-5F64-354F-B319-5539CA55255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0700" y="584200"/>
          <a:ext cx="190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pic>
      <xdr:nvPicPr>
        <xdr:cNvPr id="3" name="cmdCheckCommoditiesSheet">
          <a:extLst>
            <a:ext uri="{FF2B5EF4-FFF2-40B4-BE49-F238E27FC236}">
              <a16:creationId xmlns:a16="http://schemas.microsoft.com/office/drawing/2014/main" id="{63B1DD98-A804-7242-87A5-62E23C63B92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3048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673100</xdr:colOff>
      <xdr:row>4</xdr:row>
      <xdr:rowOff>152400</xdr:rowOff>
    </xdr:to>
    <xdr:pic>
      <xdr:nvPicPr>
        <xdr:cNvPr id="4" name="cmdCommUnit">
          <a:extLst>
            <a:ext uri="{FF2B5EF4-FFF2-40B4-BE49-F238E27FC236}">
              <a16:creationId xmlns:a16="http://schemas.microsoft.com/office/drawing/2014/main" id="{86D17251-25FD-B842-92EB-EC6694EF5A4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0600" y="584200"/>
          <a:ext cx="6604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5</xdr:row>
      <xdr:rowOff>0</xdr:rowOff>
    </xdr:to>
    <xdr:sp macro="" textlink="">
      <xdr:nvSpPr>
        <xdr:cNvPr id="80897" name="cmdSpecifySets" hidden="1">
          <a:extLst>
            <a:ext uri="{63B3BB69-23CF-44E3-9099-C40C66FF867C}">
              <a14:compatExt xmlns:a14="http://schemas.microsoft.com/office/drawing/2010/main" spid="_x0000_s80897"/>
            </a:ext>
            <a:ext uri="{FF2B5EF4-FFF2-40B4-BE49-F238E27FC236}">
              <a16:creationId xmlns:a16="http://schemas.microsoft.com/office/drawing/2014/main" id="{00000000-0008-0000-0700-000001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sp macro="" textlink="">
      <xdr:nvSpPr>
        <xdr:cNvPr id="80898" name="cmdCheckTechnologiesSheet" hidden="1">
          <a:extLst>
            <a:ext uri="{63B3BB69-23CF-44E3-9099-C40C66FF867C}">
              <a14:compatExt xmlns:a14="http://schemas.microsoft.com/office/drawing/2010/main" spid="_x0000_s80898"/>
            </a:ext>
            <a:ext uri="{FF2B5EF4-FFF2-40B4-BE49-F238E27FC236}">
              <a16:creationId xmlns:a16="http://schemas.microsoft.com/office/drawing/2014/main" id="{00000000-0008-0000-0700-000002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647700</xdr:colOff>
      <xdr:row>5</xdr:row>
      <xdr:rowOff>0</xdr:rowOff>
    </xdr:to>
    <xdr:sp macro="" textlink="">
      <xdr:nvSpPr>
        <xdr:cNvPr id="80899" name="cmdProcUnits" hidden="1">
          <a:extLst>
            <a:ext uri="{63B3BB69-23CF-44E3-9099-C40C66FF867C}">
              <a14:compatExt xmlns:a14="http://schemas.microsoft.com/office/drawing/2010/main" spid="_x0000_s80899"/>
            </a:ext>
            <a:ext uri="{FF2B5EF4-FFF2-40B4-BE49-F238E27FC236}">
              <a16:creationId xmlns:a16="http://schemas.microsoft.com/office/drawing/2014/main" id="{00000000-0008-0000-0700-000003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5</xdr:row>
      <xdr:rowOff>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26C208C1-D03B-164A-9236-9E627548F97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558800"/>
          <a:ext cx="190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pic>
      <xdr:nvPicPr>
        <xdr:cNvPr id="3" name="cmdCheckTechnologiesSheet">
          <a:extLst>
            <a:ext uri="{FF2B5EF4-FFF2-40B4-BE49-F238E27FC236}">
              <a16:creationId xmlns:a16="http://schemas.microsoft.com/office/drawing/2014/main" id="{09651584-1CD8-2849-A992-7DB6B921930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647700</xdr:colOff>
      <xdr:row>5</xdr:row>
      <xdr:rowOff>0</xdr:rowOff>
    </xdr:to>
    <xdr:pic>
      <xdr:nvPicPr>
        <xdr:cNvPr id="4" name="cmdProcUnits">
          <a:extLst>
            <a:ext uri="{FF2B5EF4-FFF2-40B4-BE49-F238E27FC236}">
              <a16:creationId xmlns:a16="http://schemas.microsoft.com/office/drawing/2014/main" id="{363AF184-C5B6-3F42-8E24-3AA4A307708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5100" y="558800"/>
          <a:ext cx="63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4</xdr:row>
      <xdr:rowOff>25400</xdr:rowOff>
    </xdr:from>
    <xdr:to>
      <xdr:col>5</xdr:col>
      <xdr:colOff>25400</xdr:colOff>
      <xdr:row>5</xdr:row>
      <xdr:rowOff>25400</xdr:rowOff>
    </xdr:to>
    <xdr:sp macro="" textlink="">
      <xdr:nvSpPr>
        <xdr:cNvPr id="101377" name="cmdConstraintSets" hidden="1">
          <a:extLst>
            <a:ext uri="{63B3BB69-23CF-44E3-9099-C40C66FF867C}">
              <a14:compatExt xmlns:a14="http://schemas.microsoft.com/office/drawing/2010/main" spid="_x0000_s101377"/>
            </a:ext>
            <a:ext uri="{FF2B5EF4-FFF2-40B4-BE49-F238E27FC236}">
              <a16:creationId xmlns:a16="http://schemas.microsoft.com/office/drawing/2014/main" id="{00000000-0008-0000-0800-000001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0</xdr:rowOff>
    </xdr:from>
    <xdr:to>
      <xdr:col>0</xdr:col>
      <xdr:colOff>787400</xdr:colOff>
      <xdr:row>4</xdr:row>
      <xdr:rowOff>0</xdr:rowOff>
    </xdr:to>
    <xdr:sp macro="" textlink="">
      <xdr:nvSpPr>
        <xdr:cNvPr id="101378" name="cmdCheckConstraintsSheet" hidden="1">
          <a:extLst>
            <a:ext uri="{63B3BB69-23CF-44E3-9099-C40C66FF867C}">
              <a14:compatExt xmlns:a14="http://schemas.microsoft.com/office/drawing/2010/main" spid="_x0000_s101378"/>
            </a:ext>
            <a:ext uri="{FF2B5EF4-FFF2-40B4-BE49-F238E27FC236}">
              <a16:creationId xmlns:a16="http://schemas.microsoft.com/office/drawing/2014/main" id="{00000000-0008-0000-0800-000002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25400</xdr:colOff>
      <xdr:row>4</xdr:row>
      <xdr:rowOff>12700</xdr:rowOff>
    </xdr:from>
    <xdr:to>
      <xdr:col>3</xdr:col>
      <xdr:colOff>571500</xdr:colOff>
      <xdr:row>5</xdr:row>
      <xdr:rowOff>25400</xdr:rowOff>
    </xdr:to>
    <xdr:sp macro="" textlink="">
      <xdr:nvSpPr>
        <xdr:cNvPr id="101379" name="cmdConstraintUnit" hidden="1">
          <a:extLst>
            <a:ext uri="{63B3BB69-23CF-44E3-9099-C40C66FF867C}">
              <a14:compatExt xmlns:a14="http://schemas.microsoft.com/office/drawing/2010/main" spid="_x0000_s101379"/>
            </a:ext>
            <a:ext uri="{FF2B5EF4-FFF2-40B4-BE49-F238E27FC236}">
              <a16:creationId xmlns:a16="http://schemas.microsoft.com/office/drawing/2014/main" id="{00000000-0008-0000-0800-000003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4</xdr:row>
      <xdr:rowOff>25400</xdr:rowOff>
    </xdr:from>
    <xdr:to>
      <xdr:col>5</xdr:col>
      <xdr:colOff>25400</xdr:colOff>
      <xdr:row>5</xdr:row>
      <xdr:rowOff>25400</xdr:rowOff>
    </xdr:to>
    <xdr:pic>
      <xdr:nvPicPr>
        <xdr:cNvPr id="2" name="cmdConstraintSets">
          <a:extLst>
            <a:ext uri="{FF2B5EF4-FFF2-40B4-BE49-F238E27FC236}">
              <a16:creationId xmlns:a16="http://schemas.microsoft.com/office/drawing/2014/main" id="{63882125-A5F6-4240-9976-07130572A4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0" y="673100"/>
          <a:ext cx="2171700" cy="2159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3</xdr:row>
      <xdr:rowOff>0</xdr:rowOff>
    </xdr:from>
    <xdr:to>
      <xdr:col>0</xdr:col>
      <xdr:colOff>787400</xdr:colOff>
      <xdr:row>4</xdr:row>
      <xdr:rowOff>0</xdr:rowOff>
    </xdr:to>
    <xdr:pic>
      <xdr:nvPicPr>
        <xdr:cNvPr id="3" name="cmdCheckConstraintsSheet">
          <a:extLst>
            <a:ext uri="{FF2B5EF4-FFF2-40B4-BE49-F238E27FC236}">
              <a16:creationId xmlns:a16="http://schemas.microsoft.com/office/drawing/2014/main" id="{44CA108B-54D1-0044-ADB9-C05AE84115F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19100"/>
          <a:ext cx="7747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4</xdr:row>
      <xdr:rowOff>12700</xdr:rowOff>
    </xdr:from>
    <xdr:to>
      <xdr:col>3</xdr:col>
      <xdr:colOff>571500</xdr:colOff>
      <xdr:row>5</xdr:row>
      <xdr:rowOff>25400</xdr:rowOff>
    </xdr:to>
    <xdr:pic>
      <xdr:nvPicPr>
        <xdr:cNvPr id="4" name="cmdConstraintUnit">
          <a:extLst>
            <a:ext uri="{FF2B5EF4-FFF2-40B4-BE49-F238E27FC236}">
              <a16:creationId xmlns:a16="http://schemas.microsoft.com/office/drawing/2014/main" id="{BE389301-6AFB-F042-92C1-F44A199A38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00" y="660400"/>
          <a:ext cx="5461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3</xdr:row>
      <xdr:rowOff>38100</xdr:rowOff>
    </xdr:from>
    <xdr:to>
      <xdr:col>0</xdr:col>
      <xdr:colOff>825500</xdr:colOff>
      <xdr:row>4</xdr:row>
      <xdr:rowOff>25400</xdr:rowOff>
    </xdr:to>
    <xdr:sp macro="" textlink="">
      <xdr:nvSpPr>
        <xdr:cNvPr id="90113" name="cmdAddParameter" hidden="1">
          <a:extLst>
            <a:ext uri="{63B3BB69-23CF-44E3-9099-C40C66FF867C}">
              <a14:compatExt xmlns:a14="http://schemas.microsoft.com/office/drawing/2010/main" spid="_x0000_s90113"/>
            </a:ext>
            <a:ext uri="{FF2B5EF4-FFF2-40B4-BE49-F238E27FC236}">
              <a16:creationId xmlns:a16="http://schemas.microsoft.com/office/drawing/2014/main" id="{00000000-0008-0000-0900-000001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25400</xdr:colOff>
      <xdr:row>2</xdr:row>
      <xdr:rowOff>0</xdr:rowOff>
    </xdr:from>
    <xdr:to>
      <xdr:col>3</xdr:col>
      <xdr:colOff>0</xdr:colOff>
      <xdr:row>3</xdr:row>
      <xdr:rowOff>50800</xdr:rowOff>
    </xdr:to>
    <xdr:sp macro="" textlink="">
      <xdr:nvSpPr>
        <xdr:cNvPr id="90114" name="cmdCommNameAndDesc" hidden="1">
          <a:extLst>
            <a:ext uri="{63B3BB69-23CF-44E3-9099-C40C66FF867C}">
              <a14:compatExt xmlns:a14="http://schemas.microsoft.com/office/drawing/2010/main" spid="_x0000_s90114"/>
            </a:ext>
            <a:ext uri="{FF2B5EF4-FFF2-40B4-BE49-F238E27FC236}">
              <a16:creationId xmlns:a16="http://schemas.microsoft.com/office/drawing/2014/main" id="{00000000-0008-0000-0900-000002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825500</xdr:colOff>
      <xdr:row>5</xdr:row>
      <xdr:rowOff>12700</xdr:rowOff>
    </xdr:to>
    <xdr:sp macro="" textlink="">
      <xdr:nvSpPr>
        <xdr:cNvPr id="90115" name="cmdAddParamQualifier1" hidden="1">
          <a:extLst>
            <a:ext uri="{63B3BB69-23CF-44E3-9099-C40C66FF867C}">
              <a14:compatExt xmlns:a14="http://schemas.microsoft.com/office/drawing/2010/main" spid="_x0000_s90115"/>
            </a:ext>
            <a:ext uri="{FF2B5EF4-FFF2-40B4-BE49-F238E27FC236}">
              <a16:creationId xmlns:a16="http://schemas.microsoft.com/office/drawing/2014/main" id="{00000000-0008-0000-0900-000003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127000</xdr:rowOff>
    </xdr:from>
    <xdr:to>
      <xdr:col>0</xdr:col>
      <xdr:colOff>825500</xdr:colOff>
      <xdr:row>3</xdr:row>
      <xdr:rowOff>25400</xdr:rowOff>
    </xdr:to>
    <xdr:sp macro="" textlink="">
      <xdr:nvSpPr>
        <xdr:cNvPr id="90116" name="cmdCheckCommDataSheet" hidden="1">
          <a:extLst>
            <a:ext uri="{63B3BB69-23CF-44E3-9099-C40C66FF867C}">
              <a14:compatExt xmlns:a14="http://schemas.microsoft.com/office/drawing/2010/main" spid="_x0000_s90116"/>
            </a:ext>
            <a:ext uri="{FF2B5EF4-FFF2-40B4-BE49-F238E27FC236}">
              <a16:creationId xmlns:a16="http://schemas.microsoft.com/office/drawing/2014/main" id="{00000000-0008-0000-0900-000004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0</xdr:col>
      <xdr:colOff>825500</xdr:colOff>
      <xdr:row>6</xdr:row>
      <xdr:rowOff>12700</xdr:rowOff>
    </xdr:to>
    <xdr:sp macro="" textlink="">
      <xdr:nvSpPr>
        <xdr:cNvPr id="90118" name="cmdAddParamQualifier2" hidden="1">
          <a:extLst>
            <a:ext uri="{63B3BB69-23CF-44E3-9099-C40C66FF867C}">
              <a14:compatExt xmlns:a14="http://schemas.microsoft.com/office/drawing/2010/main" spid="_x0000_s90118"/>
            </a:ext>
            <a:ext uri="{FF2B5EF4-FFF2-40B4-BE49-F238E27FC236}">
              <a16:creationId xmlns:a16="http://schemas.microsoft.com/office/drawing/2014/main" id="{00000000-0008-0000-0900-000006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38100</xdr:rowOff>
    </xdr:from>
    <xdr:to>
      <xdr:col>0</xdr:col>
      <xdr:colOff>825500</xdr:colOff>
      <xdr:row>4</xdr:row>
      <xdr:rowOff>25400</xdr:rowOff>
    </xdr:to>
    <xdr:pic>
      <xdr:nvPicPr>
        <xdr:cNvPr id="2" name="cmdAddParameter">
          <a:extLst>
            <a:ext uri="{FF2B5EF4-FFF2-40B4-BE49-F238E27FC236}">
              <a16:creationId xmlns:a16="http://schemas.microsoft.com/office/drawing/2014/main" id="{CBACF07C-230B-7A4A-87DB-1C0A2C85B5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5080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25400</xdr:colOff>
      <xdr:row>2</xdr:row>
      <xdr:rowOff>0</xdr:rowOff>
    </xdr:from>
    <xdr:to>
      <xdr:col>3</xdr:col>
      <xdr:colOff>0</xdr:colOff>
      <xdr:row>3</xdr:row>
      <xdr:rowOff>50800</xdr:rowOff>
    </xdr:to>
    <xdr:pic>
      <xdr:nvPicPr>
        <xdr:cNvPr id="3" name="cmdCommNameAndDesc">
          <a:extLst>
            <a:ext uri="{FF2B5EF4-FFF2-40B4-BE49-F238E27FC236}">
              <a16:creationId xmlns:a16="http://schemas.microsoft.com/office/drawing/2014/main" id="{6A0E779B-C83F-B44D-A7F2-EF8487F09F1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279400"/>
          <a:ext cx="2476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825500</xdr:colOff>
      <xdr:row>5</xdr:row>
      <xdr:rowOff>12700</xdr:rowOff>
    </xdr:to>
    <xdr:pic>
      <xdr:nvPicPr>
        <xdr:cNvPr id="4" name="cmdAddParamQualifier1">
          <a:extLst>
            <a:ext uri="{FF2B5EF4-FFF2-40B4-BE49-F238E27FC236}">
              <a16:creationId xmlns:a16="http://schemas.microsoft.com/office/drawing/2014/main" id="{B6EC6A9F-6565-F440-A648-15A74C4FC98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493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127000</xdr:rowOff>
    </xdr:from>
    <xdr:to>
      <xdr:col>0</xdr:col>
      <xdr:colOff>825500</xdr:colOff>
      <xdr:row>3</xdr:row>
      <xdr:rowOff>25400</xdr:rowOff>
    </xdr:to>
    <xdr:pic>
      <xdr:nvPicPr>
        <xdr:cNvPr id="5" name="cmdCheckCommDataSheet">
          <a:extLst>
            <a:ext uri="{FF2B5EF4-FFF2-40B4-BE49-F238E27FC236}">
              <a16:creationId xmlns:a16="http://schemas.microsoft.com/office/drawing/2014/main" id="{7D657BDA-064B-9B4E-A637-B49061F2B9B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667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0</xdr:col>
      <xdr:colOff>825500</xdr:colOff>
      <xdr:row>6</xdr:row>
      <xdr:rowOff>12700</xdr:rowOff>
    </xdr:to>
    <xdr:pic>
      <xdr:nvPicPr>
        <xdr:cNvPr id="6" name="cmdAddParamQualifier2">
          <a:extLst>
            <a:ext uri="{FF2B5EF4-FFF2-40B4-BE49-F238E27FC236}">
              <a16:creationId xmlns:a16="http://schemas.microsoft.com/office/drawing/2014/main" id="{56DF0BBF-1A4A-764F-AD14-2FA2AB596F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9906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3</xdr:row>
      <xdr:rowOff>38100</xdr:rowOff>
    </xdr:from>
    <xdr:to>
      <xdr:col>0</xdr:col>
      <xdr:colOff>825500</xdr:colOff>
      <xdr:row>4</xdr:row>
      <xdr:rowOff>25400</xdr:rowOff>
    </xdr:to>
    <xdr:sp macro="" textlink="">
      <xdr:nvSpPr>
        <xdr:cNvPr id="126977" name="cmdAddParameter" hidden="1">
          <a:extLst>
            <a:ext uri="{63B3BB69-23CF-44E3-9099-C40C66FF867C}">
              <a14:compatExt xmlns:a14="http://schemas.microsoft.com/office/drawing/2010/main" spid="_x0000_s126977"/>
            </a:ext>
            <a:ext uri="{FF2B5EF4-FFF2-40B4-BE49-F238E27FC236}">
              <a16:creationId xmlns:a16="http://schemas.microsoft.com/office/drawing/2014/main" id="{00000000-0008-0000-0A00-000001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25400</xdr:colOff>
      <xdr:row>2</xdr:row>
      <xdr:rowOff>0</xdr:rowOff>
    </xdr:from>
    <xdr:to>
      <xdr:col>3</xdr:col>
      <xdr:colOff>0</xdr:colOff>
      <xdr:row>3</xdr:row>
      <xdr:rowOff>50800</xdr:rowOff>
    </xdr:to>
    <xdr:sp macro="" textlink="">
      <xdr:nvSpPr>
        <xdr:cNvPr id="126978" name="cmdCommNameAndDesc" hidden="1">
          <a:extLst>
            <a:ext uri="{63B3BB69-23CF-44E3-9099-C40C66FF867C}">
              <a14:compatExt xmlns:a14="http://schemas.microsoft.com/office/drawing/2010/main" spid="_x0000_s126978"/>
            </a:ext>
            <a:ext uri="{FF2B5EF4-FFF2-40B4-BE49-F238E27FC236}">
              <a16:creationId xmlns:a16="http://schemas.microsoft.com/office/drawing/2014/main" id="{00000000-0008-0000-0A00-000002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825500</xdr:colOff>
      <xdr:row>5</xdr:row>
      <xdr:rowOff>12700</xdr:rowOff>
    </xdr:to>
    <xdr:sp macro="" textlink="">
      <xdr:nvSpPr>
        <xdr:cNvPr id="126979" name="cmdAddParamQualifier1" hidden="1">
          <a:extLst>
            <a:ext uri="{63B3BB69-23CF-44E3-9099-C40C66FF867C}">
              <a14:compatExt xmlns:a14="http://schemas.microsoft.com/office/drawing/2010/main" spid="_x0000_s126979"/>
            </a:ext>
            <a:ext uri="{FF2B5EF4-FFF2-40B4-BE49-F238E27FC236}">
              <a16:creationId xmlns:a16="http://schemas.microsoft.com/office/drawing/2014/main" id="{00000000-0008-0000-0A00-000003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127000</xdr:rowOff>
    </xdr:from>
    <xdr:to>
      <xdr:col>0</xdr:col>
      <xdr:colOff>825500</xdr:colOff>
      <xdr:row>3</xdr:row>
      <xdr:rowOff>12700</xdr:rowOff>
    </xdr:to>
    <xdr:sp macro="" textlink="">
      <xdr:nvSpPr>
        <xdr:cNvPr id="126980" name="cmdCheckCommDataSheet" hidden="1">
          <a:extLst>
            <a:ext uri="{63B3BB69-23CF-44E3-9099-C40C66FF867C}">
              <a14:compatExt xmlns:a14="http://schemas.microsoft.com/office/drawing/2010/main" spid="_x0000_s126980"/>
            </a:ext>
            <a:ext uri="{FF2B5EF4-FFF2-40B4-BE49-F238E27FC236}">
              <a16:creationId xmlns:a16="http://schemas.microsoft.com/office/drawing/2014/main" id="{00000000-0008-0000-0A00-000004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0</xdr:col>
      <xdr:colOff>825500</xdr:colOff>
      <xdr:row>6</xdr:row>
      <xdr:rowOff>12700</xdr:rowOff>
    </xdr:to>
    <xdr:sp macro="" textlink="">
      <xdr:nvSpPr>
        <xdr:cNvPr id="126981" name="cmdAddParamQualifier2" hidden="1">
          <a:extLst>
            <a:ext uri="{63B3BB69-23CF-44E3-9099-C40C66FF867C}">
              <a14:compatExt xmlns:a14="http://schemas.microsoft.com/office/drawing/2010/main" spid="_x0000_s126981"/>
            </a:ext>
            <a:ext uri="{FF2B5EF4-FFF2-40B4-BE49-F238E27FC236}">
              <a16:creationId xmlns:a16="http://schemas.microsoft.com/office/drawing/2014/main" id="{00000000-0008-0000-0A00-000005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38100</xdr:rowOff>
    </xdr:from>
    <xdr:to>
      <xdr:col>0</xdr:col>
      <xdr:colOff>825500</xdr:colOff>
      <xdr:row>4</xdr:row>
      <xdr:rowOff>25400</xdr:rowOff>
    </xdr:to>
    <xdr:pic>
      <xdr:nvPicPr>
        <xdr:cNvPr id="2" name="cmdAddParameter">
          <a:extLst>
            <a:ext uri="{FF2B5EF4-FFF2-40B4-BE49-F238E27FC236}">
              <a16:creationId xmlns:a16="http://schemas.microsoft.com/office/drawing/2014/main" id="{91F741D3-A2B5-D842-A549-8BBC4C0AC02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533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25400</xdr:colOff>
      <xdr:row>2</xdr:row>
      <xdr:rowOff>0</xdr:rowOff>
    </xdr:from>
    <xdr:to>
      <xdr:col>3</xdr:col>
      <xdr:colOff>0</xdr:colOff>
      <xdr:row>3</xdr:row>
      <xdr:rowOff>50800</xdr:rowOff>
    </xdr:to>
    <xdr:pic>
      <xdr:nvPicPr>
        <xdr:cNvPr id="3" name="cmdCommNameAndDesc">
          <a:extLst>
            <a:ext uri="{FF2B5EF4-FFF2-40B4-BE49-F238E27FC236}">
              <a16:creationId xmlns:a16="http://schemas.microsoft.com/office/drawing/2014/main" id="{371C6085-B4E5-2042-860B-4115D34A7AD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304800"/>
          <a:ext cx="2476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825500</xdr:colOff>
      <xdr:row>5</xdr:row>
      <xdr:rowOff>12700</xdr:rowOff>
    </xdr:to>
    <xdr:pic>
      <xdr:nvPicPr>
        <xdr:cNvPr id="4" name="cmdAddParamQualifier1">
          <a:extLst>
            <a:ext uri="{FF2B5EF4-FFF2-40B4-BE49-F238E27FC236}">
              <a16:creationId xmlns:a16="http://schemas.microsoft.com/office/drawing/2014/main" id="{E719C455-61F3-BF42-B867-47F463C67D6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747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127000</xdr:rowOff>
    </xdr:from>
    <xdr:to>
      <xdr:col>0</xdr:col>
      <xdr:colOff>825500</xdr:colOff>
      <xdr:row>3</xdr:row>
      <xdr:rowOff>12700</xdr:rowOff>
    </xdr:to>
    <xdr:pic>
      <xdr:nvPicPr>
        <xdr:cNvPr id="5" name="cmdCheckCommDataSheet">
          <a:extLst>
            <a:ext uri="{FF2B5EF4-FFF2-40B4-BE49-F238E27FC236}">
              <a16:creationId xmlns:a16="http://schemas.microsoft.com/office/drawing/2014/main" id="{A2AD6570-D96F-D943-A184-34304824D03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667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0</xdr:col>
      <xdr:colOff>825500</xdr:colOff>
      <xdr:row>6</xdr:row>
      <xdr:rowOff>12700</xdr:rowOff>
    </xdr:to>
    <xdr:pic>
      <xdr:nvPicPr>
        <xdr:cNvPr id="6" name="cmdAddParamQualifier2">
          <a:extLst>
            <a:ext uri="{FF2B5EF4-FFF2-40B4-BE49-F238E27FC236}">
              <a16:creationId xmlns:a16="http://schemas.microsoft.com/office/drawing/2014/main" id="{D9CE726C-ACB8-424C-9354-B69A8E3A59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0160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ColWidth="8.85546875" defaultRowHeight="12.75"/>
  <cols>
    <col min="1" max="1" width="16.42578125" customWidth="1"/>
  </cols>
  <sheetData>
    <row r="1" spans="1:4">
      <c r="A1" s="1" t="s">
        <v>114</v>
      </c>
    </row>
    <row r="15" spans="1:4">
      <c r="B15" s="2"/>
      <c r="C15" s="3"/>
      <c r="D15" s="4"/>
    </row>
    <row r="16" spans="1:4">
      <c r="B16" s="5"/>
      <c r="C16" s="6"/>
      <c r="D16" s="7"/>
    </row>
    <row r="17" spans="2:4">
      <c r="B17" s="5"/>
      <c r="C17" s="6"/>
      <c r="D17" s="7"/>
    </row>
    <row r="18" spans="2:4">
      <c r="B18" s="5"/>
      <c r="C18" s="6"/>
      <c r="D18" s="7"/>
    </row>
    <row r="19" spans="2:4">
      <c r="B19" s="5"/>
      <c r="C19" s="6"/>
      <c r="D19" s="7"/>
    </row>
    <row r="20" spans="2:4">
      <c r="B20" s="5"/>
      <c r="C20" s="6"/>
      <c r="D20" s="7"/>
    </row>
    <row r="21" spans="2:4">
      <c r="B21" s="5"/>
      <c r="C21" s="6"/>
      <c r="D21" s="7"/>
    </row>
    <row r="22" spans="2:4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.85546875" defaultRowHeight="11.25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>
      <c r="A1" s="11" t="s">
        <v>104</v>
      </c>
    </row>
    <row r="3" spans="1:4" ht="15" customHeight="1"/>
    <row r="4" spans="1:4" ht="20.25" customHeight="1"/>
    <row r="5" spans="1:4" ht="19.5" customHeight="1"/>
    <row r="6" spans="1:4" ht="19.5" customHeight="1"/>
    <row r="7" spans="1:4">
      <c r="B7" s="11" t="s">
        <v>40</v>
      </c>
      <c r="C7" s="11" t="s">
        <v>41</v>
      </c>
      <c r="D7" s="11" t="s">
        <v>43</v>
      </c>
    </row>
    <row r="9" spans="1:4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F11"/>
  <sheetViews>
    <sheetView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7" sqref="F7"/>
    </sheetView>
  </sheetViews>
  <sheetFormatPr defaultColWidth="8.85546875" defaultRowHeight="11.25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6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6" ht="12.75">
      <c r="A2" t="str">
        <f ca="1">MID(CELL("filename",A2),FIND("]",CELL("filename",A2))+1,255)</f>
        <v>CommData_BASE</v>
      </c>
      <c r="F2" s="53"/>
    </row>
    <row r="3" spans="1:6" ht="15" customHeight="1">
      <c r="F3" s="53"/>
    </row>
    <row r="4" spans="1:6" ht="20.25" customHeight="1">
      <c r="E4" s="26" t="s">
        <v>135</v>
      </c>
      <c r="F4" s="26" t="s">
        <v>135</v>
      </c>
    </row>
    <row r="5" spans="1:6" ht="19.5" customHeight="1">
      <c r="E5" s="64"/>
      <c r="F5" s="53"/>
    </row>
    <row r="6" spans="1:6" ht="19.5" customHeight="1">
      <c r="E6" s="64"/>
      <c r="F6" s="53"/>
    </row>
    <row r="7" spans="1:6">
      <c r="B7" s="11" t="s">
        <v>40</v>
      </c>
      <c r="C7" s="11" t="s">
        <v>41</v>
      </c>
      <c r="D7" s="11" t="s">
        <v>43</v>
      </c>
      <c r="E7" s="12">
        <v>2012</v>
      </c>
      <c r="F7" s="53">
        <v>2017</v>
      </c>
    </row>
    <row r="8" spans="1:6" s="53" customFormat="1">
      <c r="B8" s="50" t="str">
        <f>RES!O2</f>
        <v>IFAMN</v>
      </c>
      <c r="C8" s="50" t="str">
        <f>RES!O3</f>
        <v>Industry - Ferro Alloy Metals production</v>
      </c>
      <c r="D8" s="50" t="s">
        <v>117</v>
      </c>
      <c r="E8" s="96">
        <f>EB_Exist!O17</f>
        <v>0.4587</v>
      </c>
      <c r="F8" s="96">
        <f>E8</f>
        <v>0.4587</v>
      </c>
    </row>
    <row r="9" spans="1:6" s="53" customFormat="1">
      <c r="B9" s="50"/>
    </row>
    <row r="10" spans="1:6" s="53" customFormat="1"/>
    <row r="11" spans="1:6" s="53" customFormat="1"/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40"/>
  <sheetViews>
    <sheetView zoomScaleNormal="100" workbookViewId="0">
      <pane ySplit="7" topLeftCell="A8" activePane="bottomLeft" state="frozen"/>
      <selection pane="bottomLeft" activeCell="L18" sqref="L18"/>
    </sheetView>
  </sheetViews>
  <sheetFormatPr defaultColWidth="9.140625" defaultRowHeight="11.25"/>
  <cols>
    <col min="1" max="1" width="13.42578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>
      <c r="A2" t="str">
        <f ca="1">MID(CELL("filename",A2),FIND("]",CELL("filename",A2))+1,255)</f>
        <v>Processes_BASE</v>
      </c>
    </row>
    <row r="4" spans="1:6" ht="18" customHeight="1"/>
    <row r="7" spans="1:6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>
      <c r="A8" s="58" t="s">
        <v>147</v>
      </c>
      <c r="B8" s="50"/>
      <c r="C8" s="50"/>
      <c r="D8" s="29"/>
      <c r="E8" s="29"/>
    </row>
    <row r="9" spans="1:6" s="53" customFormat="1">
      <c r="A9" s="50"/>
      <c r="B9" s="53" t="s">
        <v>241</v>
      </c>
      <c r="C9" s="53" t="s">
        <v>229</v>
      </c>
      <c r="D9" s="29" t="s">
        <v>123</v>
      </c>
      <c r="E9" s="153" t="s">
        <v>132</v>
      </c>
    </row>
    <row r="10" spans="1:6" s="53" customFormat="1">
      <c r="A10" s="50"/>
      <c r="B10" s="50" t="str">
        <f>EB_Exist!C4</f>
        <v>IFMEAF-E</v>
      </c>
      <c r="C10" s="50" t="str">
        <f>EB_Exist!D4</f>
        <v>FerroMn existing</v>
      </c>
      <c r="D10" s="29" t="s">
        <v>123</v>
      </c>
      <c r="E10" s="31" t="s">
        <v>136</v>
      </c>
    </row>
    <row r="11" spans="1:6" s="53" customFormat="1">
      <c r="A11" s="50"/>
      <c r="B11" s="50" t="str">
        <f>RES!M15</f>
        <v>IFMEAF-N</v>
      </c>
      <c r="C11" s="50" t="str">
        <f>RES!M12</f>
        <v>FerroMn New</v>
      </c>
      <c r="D11" s="29" t="s">
        <v>123</v>
      </c>
      <c r="E11" s="31" t="s">
        <v>136</v>
      </c>
    </row>
    <row r="12" spans="1:6" s="53" customFormat="1" ht="12">
      <c r="A12" s="59"/>
      <c r="B12" s="50" t="str">
        <f>RES!M22</f>
        <v>IFMEAFB-N</v>
      </c>
      <c r="C12" s="50" t="str">
        <f>RES!M18</f>
        <v>FerroMn with biomass</v>
      </c>
      <c r="D12" s="29" t="s">
        <v>123</v>
      </c>
      <c r="E12" s="31" t="s">
        <v>136</v>
      </c>
    </row>
    <row r="13" spans="1:6" s="53" customFormat="1" ht="12">
      <c r="A13" s="59"/>
      <c r="B13" s="59"/>
      <c r="C13" s="59"/>
      <c r="D13" s="59"/>
      <c r="E13" s="58"/>
    </row>
    <row r="14" spans="1:6" s="53" customFormat="1" ht="12">
      <c r="A14" s="59"/>
      <c r="B14" s="50"/>
      <c r="C14" s="50"/>
      <c r="D14" s="29"/>
      <c r="E14" s="29"/>
    </row>
    <row r="15" spans="1:6" s="53" customFormat="1" ht="12">
      <c r="A15" s="59"/>
      <c r="B15" s="50"/>
      <c r="C15" s="50"/>
      <c r="D15" s="29"/>
      <c r="E15" s="29"/>
    </row>
    <row r="16" spans="1:6" s="53" customFormat="1" ht="12">
      <c r="A16" s="59"/>
      <c r="B16" s="50"/>
      <c r="C16" s="50"/>
      <c r="D16" s="29"/>
      <c r="E16" s="29"/>
    </row>
    <row r="17" spans="1:10" s="53" customFormat="1" ht="12">
      <c r="A17" s="59"/>
      <c r="B17" s="50"/>
      <c r="C17" s="50"/>
      <c r="D17" s="29"/>
      <c r="E17" s="29"/>
    </row>
    <row r="18" spans="1:10" s="53" customFormat="1" ht="12">
      <c r="A18" s="59"/>
      <c r="B18" s="50"/>
      <c r="C18" s="50"/>
      <c r="D18" s="29"/>
      <c r="E18" s="29"/>
    </row>
    <row r="19" spans="1:10" s="53" customFormat="1" ht="12">
      <c r="A19" s="59"/>
      <c r="B19" s="59"/>
      <c r="C19" s="59"/>
      <c r="D19" s="12"/>
      <c r="E19" s="12"/>
    </row>
    <row r="20" spans="1:10" s="53" customFormat="1" ht="12">
      <c r="A20" s="59"/>
      <c r="B20" s="50"/>
      <c r="C20" s="50"/>
      <c r="D20" s="29"/>
      <c r="E20" s="29"/>
    </row>
    <row r="21" spans="1:10" s="53" customFormat="1" ht="12">
      <c r="A21" s="59"/>
      <c r="B21" s="50"/>
      <c r="C21" s="50"/>
      <c r="D21" s="29"/>
      <c r="E21" s="29"/>
    </row>
    <row r="22" spans="1:10" s="53" customFormat="1" ht="12">
      <c r="A22" s="59"/>
      <c r="B22" s="50"/>
      <c r="C22" s="50"/>
      <c r="D22" s="29"/>
      <c r="E22" s="29"/>
    </row>
    <row r="23" spans="1:10" s="53" customFormat="1" ht="12">
      <c r="A23" s="59"/>
      <c r="B23" s="50"/>
      <c r="C23" s="50"/>
      <c r="D23" s="29"/>
      <c r="E23" s="29"/>
    </row>
    <row r="24" spans="1:10" s="53" customFormat="1" ht="12.75">
      <c r="A24" s="59"/>
      <c r="B24" s="18"/>
      <c r="C24" s="18"/>
      <c r="D24" s="18"/>
      <c r="E24" s="18"/>
      <c r="G24" s="52"/>
      <c r="H24" s="52"/>
      <c r="I24" s="19"/>
      <c r="J24" s="19"/>
    </row>
    <row r="25" spans="1:10" s="53" customFormat="1">
      <c r="A25" s="60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>
      <c r="A26" s="60"/>
      <c r="B26" s="22"/>
      <c r="C26" s="22"/>
      <c r="D26" s="29"/>
      <c r="E26" s="29"/>
      <c r="F26" s="19"/>
      <c r="G26" s="48"/>
      <c r="H26" s="48"/>
      <c r="I26" s="29"/>
      <c r="J26" s="29"/>
    </row>
    <row r="27" spans="1:10" s="53" customFormat="1">
      <c r="A27" s="60"/>
      <c r="B27" s="22"/>
      <c r="C27" s="22"/>
      <c r="D27" s="29"/>
      <c r="E27" s="29"/>
      <c r="F27" s="19"/>
      <c r="G27" s="48"/>
      <c r="H27" s="48"/>
      <c r="I27" s="29"/>
      <c r="J27" s="29"/>
    </row>
    <row r="28" spans="1:10" s="53" customFormat="1">
      <c r="A28" s="60"/>
      <c r="B28" s="22"/>
      <c r="C28" s="22"/>
      <c r="D28" s="29"/>
      <c r="E28" s="29"/>
      <c r="F28" s="19"/>
      <c r="G28" s="48"/>
      <c r="H28" s="48"/>
      <c r="I28" s="29"/>
      <c r="J28" s="29"/>
    </row>
    <row r="29" spans="1:10" s="53" customFormat="1">
      <c r="A29" s="19"/>
      <c r="B29" s="22"/>
      <c r="C29" s="22"/>
      <c r="D29" s="29"/>
      <c r="E29" s="29"/>
      <c r="F29" s="19"/>
      <c r="G29" s="48"/>
      <c r="H29" s="48"/>
      <c r="I29" s="29"/>
      <c r="J29" s="29"/>
    </row>
    <row r="30" spans="1:10" s="53" customFormat="1" ht="12" customHeight="1">
      <c r="A30" s="60"/>
      <c r="B30" s="22"/>
      <c r="C30" s="22"/>
      <c r="D30" s="29"/>
      <c r="E30" s="29"/>
      <c r="G30" s="51"/>
      <c r="H30" s="51"/>
      <c r="I30" s="19"/>
      <c r="J30" s="19"/>
    </row>
    <row r="31" spans="1:10" s="53" customFormat="1">
      <c r="A31" s="60"/>
      <c r="B31" s="22"/>
      <c r="C31" s="22"/>
      <c r="D31" s="29"/>
      <c r="E31" s="29"/>
    </row>
    <row r="32" spans="1:10" s="53" customFormat="1">
      <c r="A32" s="60"/>
      <c r="B32" s="22"/>
      <c r="C32" s="22"/>
      <c r="D32" s="29"/>
      <c r="E32" s="29"/>
      <c r="F32" s="56"/>
      <c r="G32" s="48"/>
      <c r="H32" s="48"/>
      <c r="I32" s="29"/>
      <c r="J32" s="29"/>
    </row>
    <row r="33" spans="1:10" s="53" customFormat="1">
      <c r="A33" s="60"/>
      <c r="B33" s="22"/>
      <c r="C33" s="22"/>
      <c r="D33" s="29"/>
      <c r="E33" s="29"/>
      <c r="F33" s="56"/>
      <c r="G33" s="48"/>
      <c r="H33" s="48"/>
      <c r="I33" s="29"/>
      <c r="J33" s="29"/>
    </row>
    <row r="34" spans="1:10" s="53" customFormat="1">
      <c r="A34" s="60"/>
      <c r="B34" s="22"/>
      <c r="C34" s="22"/>
      <c r="D34" s="29"/>
      <c r="E34" s="29"/>
      <c r="F34" s="56"/>
      <c r="G34" s="48"/>
      <c r="H34" s="48"/>
      <c r="I34" s="29"/>
      <c r="J34" s="29"/>
    </row>
    <row r="35" spans="1:10" s="53" customFormat="1" ht="11.45" customHeight="1">
      <c r="A35" s="60"/>
      <c r="B35" s="22"/>
      <c r="C35" s="22"/>
      <c r="D35" s="29"/>
      <c r="E35" s="29"/>
      <c r="F35" s="19"/>
      <c r="G35" s="18"/>
      <c r="H35" s="18"/>
      <c r="I35" s="18"/>
      <c r="J35" s="18"/>
    </row>
    <row r="36" spans="1:10" s="53" customFormat="1">
      <c r="A36" s="60"/>
      <c r="B36" s="22"/>
      <c r="C36" s="22"/>
      <c r="D36" s="29"/>
      <c r="E36" s="29"/>
    </row>
    <row r="37" spans="1:10" s="53" customFormat="1">
      <c r="A37" s="60"/>
      <c r="B37" s="22"/>
      <c r="C37" s="22"/>
      <c r="D37" s="29"/>
      <c r="E37" s="29"/>
      <c r="F37" s="19"/>
      <c r="G37" s="48"/>
      <c r="H37" s="48"/>
      <c r="I37" s="29"/>
      <c r="J37" s="29"/>
    </row>
    <row r="38" spans="1:10" s="53" customFormat="1">
      <c r="A38" s="60"/>
      <c r="B38" s="22"/>
      <c r="C38" s="22"/>
      <c r="D38" s="29"/>
      <c r="E38" s="29"/>
      <c r="F38" s="56"/>
      <c r="G38" s="48"/>
      <c r="H38" s="48"/>
      <c r="I38" s="29"/>
      <c r="J38" s="29"/>
    </row>
    <row r="39" spans="1:10">
      <c r="A39" s="60"/>
      <c r="B39" s="22"/>
      <c r="C39" s="22"/>
      <c r="D39" s="29"/>
      <c r="E39" s="29"/>
    </row>
    <row r="40" spans="1:10">
      <c r="A40" s="60"/>
      <c r="B40" s="22"/>
      <c r="C40" s="22"/>
      <c r="D40" s="29"/>
      <c r="E40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>
      <pane xSplit="7" ySplit="7" topLeftCell="H8" activePane="bottomRight" state="frozen"/>
      <selection pane="topRight" activeCell="J1" sqref="J1"/>
      <selection pane="bottomLeft" activeCell="A8" sqref="A8"/>
      <selection pane="bottomRight"/>
    </sheetView>
  </sheetViews>
  <sheetFormatPr defaultColWidth="9.140625" defaultRowHeight="11.25" customHeight="1"/>
  <cols>
    <col min="1" max="1" width="12.28515625" style="12" customWidth="1"/>
    <col min="2" max="2" width="8.42578125" style="12" customWidth="1"/>
    <col min="3" max="3" width="24.28515625" style="12" customWidth="1"/>
    <col min="4" max="4" width="8.42578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>
      <c r="A1" s="11" t="s">
        <v>110</v>
      </c>
    </row>
    <row r="2" spans="1:7" ht="11.25" customHeight="1">
      <c r="A2" s="22"/>
    </row>
    <row r="3" spans="1:7" ht="21.75" customHeight="1">
      <c r="A3" s="22"/>
    </row>
    <row r="4" spans="1:7" ht="17.25" customHeight="1">
      <c r="A4" s="22"/>
      <c r="E4" s="46" t="s">
        <v>92</v>
      </c>
      <c r="F4" s="46"/>
      <c r="G4" s="46"/>
    </row>
    <row r="5" spans="1:7" ht="16.5" customHeight="1">
      <c r="A5" s="22"/>
    </row>
    <row r="6" spans="1:7" ht="17.25" customHeight="1">
      <c r="A6" s="22"/>
    </row>
    <row r="7" spans="1:7" ht="21.75" customHeight="1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D23"/>
  <sheetViews>
    <sheetView tabSelected="1" zoomScale="115" zoomScaleNormal="115" workbookViewId="0">
      <pane xSplit="7" ySplit="7" topLeftCell="Q8" activePane="bottomRight" state="frozen"/>
      <selection pane="topRight" activeCell="J1" sqref="J1"/>
      <selection pane="bottomLeft" activeCell="A8" sqref="A8"/>
      <selection pane="bottomRight" activeCell="AD19" sqref="AD19"/>
    </sheetView>
  </sheetViews>
  <sheetFormatPr defaultColWidth="9.140625" defaultRowHeight="11.25" customHeight="1"/>
  <cols>
    <col min="1" max="1" width="12.28515625" style="12" customWidth="1"/>
    <col min="2" max="2" width="15.28515625" style="12" customWidth="1"/>
    <col min="3" max="3" width="36.140625" style="12" customWidth="1"/>
    <col min="4" max="4" width="8.42578125" style="12" customWidth="1"/>
    <col min="5" max="5" width="12.28515625" style="12" customWidth="1"/>
    <col min="6" max="6" width="10.140625" style="12" customWidth="1"/>
    <col min="7" max="7" width="6.85546875" style="45" customWidth="1"/>
    <col min="8" max="25" width="9.140625" style="12"/>
    <col min="26" max="26" width="7.85546875" style="12" customWidth="1"/>
    <col min="27" max="27" width="7.42578125" style="12" customWidth="1"/>
    <col min="28" max="29" width="7.85546875" style="12" customWidth="1"/>
    <col min="30" max="16384" width="9.140625" style="12"/>
  </cols>
  <sheetData>
    <row r="1" spans="1:30" ht="11.25" customHeight="1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30" ht="11.25" customHeight="1">
      <c r="A2" t="str">
        <f ca="1">MID(CELL("filename",A2),FIND("]",CELL("filename",A2))+1,255)</f>
        <v>ProcData_IFM</v>
      </c>
      <c r="H2" s="50"/>
      <c r="I2" s="53" t="s">
        <v>206</v>
      </c>
      <c r="J2" s="53"/>
      <c r="K2" s="53"/>
      <c r="L2" s="53"/>
      <c r="M2" s="53"/>
      <c r="N2" s="53"/>
      <c r="O2" s="53"/>
    </row>
    <row r="3" spans="1:30" ht="34.5" customHeight="1">
      <c r="A3" s="22"/>
      <c r="H3" s="122" t="s">
        <v>156</v>
      </c>
      <c r="I3" s="122" t="s">
        <v>151</v>
      </c>
      <c r="J3" s="122" t="s">
        <v>151</v>
      </c>
      <c r="K3" s="122" t="s">
        <v>151</v>
      </c>
      <c r="L3" s="122" t="s">
        <v>151</v>
      </c>
      <c r="M3" s="122" t="s">
        <v>151</v>
      </c>
      <c r="N3" s="122" t="s">
        <v>169</v>
      </c>
      <c r="O3" s="122" t="s">
        <v>169</v>
      </c>
      <c r="P3" s="122" t="s">
        <v>158</v>
      </c>
      <c r="Q3" s="122" t="s">
        <v>212</v>
      </c>
      <c r="R3" s="122" t="s">
        <v>214</v>
      </c>
      <c r="S3" s="122" t="s">
        <v>214</v>
      </c>
      <c r="T3" s="122" t="s">
        <v>155</v>
      </c>
      <c r="U3" s="12" t="s">
        <v>154</v>
      </c>
      <c r="V3" s="12" t="s">
        <v>154</v>
      </c>
      <c r="W3" s="122" t="s">
        <v>167</v>
      </c>
      <c r="X3" s="122" t="s">
        <v>168</v>
      </c>
      <c r="Y3" s="12" t="s">
        <v>152</v>
      </c>
      <c r="Z3" s="12" t="s">
        <v>153</v>
      </c>
    </row>
    <row r="4" spans="1:30" ht="21.75" customHeight="1">
      <c r="A4" s="22"/>
      <c r="E4" s="46"/>
      <c r="F4" s="46"/>
      <c r="G4" s="46"/>
      <c r="H4" s="63" t="s">
        <v>125</v>
      </c>
      <c r="I4" s="63" t="s">
        <v>157</v>
      </c>
      <c r="J4" s="63" t="s">
        <v>157</v>
      </c>
      <c r="K4" s="63" t="s">
        <v>157</v>
      </c>
      <c r="L4" s="63" t="s">
        <v>157</v>
      </c>
      <c r="M4" s="63" t="s">
        <v>157</v>
      </c>
      <c r="N4" s="120" t="s">
        <v>170</v>
      </c>
      <c r="O4" s="120" t="s">
        <v>170</v>
      </c>
      <c r="P4" s="63" t="s">
        <v>159</v>
      </c>
      <c r="Q4" s="63" t="s">
        <v>213</v>
      </c>
      <c r="R4" s="63" t="s">
        <v>215</v>
      </c>
      <c r="S4" s="63" t="s">
        <v>215</v>
      </c>
      <c r="T4" s="63" t="s">
        <v>124</v>
      </c>
      <c r="U4" s="120" t="s">
        <v>148</v>
      </c>
      <c r="V4" s="120" t="s">
        <v>148</v>
      </c>
      <c r="W4" s="120" t="s">
        <v>150</v>
      </c>
      <c r="X4" s="120" t="s">
        <v>150</v>
      </c>
      <c r="Y4" s="26" t="s">
        <v>133</v>
      </c>
      <c r="Z4" s="120" t="s">
        <v>149</v>
      </c>
      <c r="AA4" s="120" t="s">
        <v>149</v>
      </c>
      <c r="AB4" s="120" t="s">
        <v>149</v>
      </c>
      <c r="AC4" s="120" t="s">
        <v>149</v>
      </c>
      <c r="AD4" s="12" t="s">
        <v>243</v>
      </c>
    </row>
    <row r="5" spans="1:30" ht="16.5" customHeight="1">
      <c r="A5" s="22"/>
      <c r="H5" s="63" t="s">
        <v>27</v>
      </c>
      <c r="I5" s="63"/>
      <c r="J5" s="63"/>
      <c r="K5" s="63"/>
      <c r="L5" s="63"/>
      <c r="M5" s="63"/>
      <c r="N5" s="63"/>
      <c r="O5" s="63"/>
      <c r="R5" s="12" t="str">
        <f>EB_Exist!A9</f>
        <v>CO2SPIFM</v>
      </c>
      <c r="S5" s="12" t="str">
        <f>EB_Exist!A10</f>
        <v>CH4S</v>
      </c>
      <c r="T5" s="57"/>
      <c r="U5" s="12" t="s">
        <v>126</v>
      </c>
      <c r="V5" s="12" t="s">
        <v>126</v>
      </c>
      <c r="W5" s="12" t="s">
        <v>126</v>
      </c>
      <c r="X5" s="12" t="s">
        <v>126</v>
      </c>
      <c r="Y5" s="26" t="str">
        <f>F13</f>
        <v>IFAMN</v>
      </c>
      <c r="Z5" s="12" t="str">
        <f>E10</f>
        <v>IISCKE</v>
      </c>
      <c r="AA5" s="12" t="str">
        <f>E11</f>
        <v>IISCOA</v>
      </c>
      <c r="AB5" s="12" t="str">
        <f>E12</f>
        <v>IFAELC</v>
      </c>
      <c r="AC5" s="12" t="str">
        <f>E17</f>
        <v>INDBIO</v>
      </c>
    </row>
    <row r="6" spans="1:30" ht="17.25" customHeight="1">
      <c r="A6" s="22"/>
      <c r="H6" s="63" t="s">
        <v>126</v>
      </c>
      <c r="I6" s="63"/>
      <c r="J6" s="63"/>
      <c r="K6" s="63"/>
      <c r="L6" s="63"/>
      <c r="M6" s="63"/>
      <c r="R6" s="12" t="s">
        <v>126</v>
      </c>
      <c r="S6" s="12" t="s">
        <v>126</v>
      </c>
      <c r="T6" s="57"/>
    </row>
    <row r="7" spans="1:30" ht="21.75" customHeight="1">
      <c r="A7" s="22"/>
      <c r="B7" s="11" t="s">
        <v>56</v>
      </c>
      <c r="C7" s="11" t="s">
        <v>57</v>
      </c>
      <c r="D7" s="15" t="s">
        <v>93</v>
      </c>
      <c r="E7" s="127" t="s">
        <v>80</v>
      </c>
      <c r="F7" s="127" t="s">
        <v>81</v>
      </c>
      <c r="G7" s="15" t="s">
        <v>94</v>
      </c>
      <c r="H7" s="49"/>
      <c r="I7" s="49">
        <v>2012</v>
      </c>
      <c r="J7" s="49">
        <v>2017</v>
      </c>
      <c r="K7" s="49">
        <v>2035</v>
      </c>
      <c r="L7" s="49">
        <v>2040</v>
      </c>
      <c r="M7" s="49">
        <v>2050</v>
      </c>
      <c r="N7" s="49"/>
      <c r="O7" s="49">
        <v>0</v>
      </c>
      <c r="T7" s="61" t="s">
        <v>44</v>
      </c>
      <c r="U7" s="45">
        <v>0</v>
      </c>
      <c r="W7" s="45">
        <v>0</v>
      </c>
      <c r="Y7" s="61" t="s">
        <v>44</v>
      </c>
      <c r="AD7" s="12" t="s">
        <v>44</v>
      </c>
    </row>
    <row r="8" spans="1:30">
      <c r="A8" s="22"/>
      <c r="B8" s="12" t="str">
        <f>Processes_BASE!B9</f>
        <v>XINDBIO</v>
      </c>
      <c r="C8" s="12" t="str">
        <f>Processes_BASE!C9</f>
        <v>Industry Biochar</v>
      </c>
      <c r="D8" s="161" t="s">
        <v>123</v>
      </c>
      <c r="E8" s="129" t="s">
        <v>242</v>
      </c>
      <c r="F8" s="129" t="str">
        <f>Commodities_BASE!B12</f>
        <v>INDBIO</v>
      </c>
      <c r="G8" s="160"/>
      <c r="H8" s="49">
        <v>0.35</v>
      </c>
      <c r="I8" s="49"/>
      <c r="J8" s="49"/>
      <c r="K8" s="49"/>
      <c r="L8" s="49"/>
      <c r="M8" s="49"/>
      <c r="N8" s="49"/>
      <c r="O8" s="49"/>
      <c r="Q8" s="12">
        <v>43</v>
      </c>
      <c r="T8" s="61">
        <v>1</v>
      </c>
      <c r="U8" s="45"/>
      <c r="W8" s="45"/>
      <c r="Y8" s="61"/>
    </row>
    <row r="9" spans="1:30" ht="11.25" customHeight="1">
      <c r="A9" s="58" t="str">
        <f>Processes_BASE!A8</f>
        <v>* Conversion technologies</v>
      </c>
      <c r="B9" s="50"/>
      <c r="E9" s="129"/>
      <c r="F9" s="128"/>
      <c r="H9" s="123"/>
      <c r="I9" s="123"/>
      <c r="J9" s="123"/>
      <c r="K9" s="123"/>
      <c r="L9" s="123"/>
      <c r="M9" s="123"/>
      <c r="N9" s="123"/>
      <c r="O9" s="123"/>
    </row>
    <row r="10" spans="1:30" s="45" customFormat="1" ht="11.25" customHeight="1">
      <c r="A10" s="12"/>
      <c r="B10" s="50" t="str">
        <f>Processes_BASE!B10</f>
        <v>IFMEAF-E</v>
      </c>
      <c r="C10" s="50" t="str">
        <f>Processes_BASE!C10</f>
        <v>FerroMn existing</v>
      </c>
      <c r="D10" s="50" t="str">
        <f>Processes_BASE!D10</f>
        <v>PJ,PJa</v>
      </c>
      <c r="E10" s="129" t="str">
        <f>RES!D2</f>
        <v>IISCKE</v>
      </c>
      <c r="F10" s="129"/>
      <c r="H10" s="123"/>
      <c r="O10" s="123"/>
      <c r="P10" s="119"/>
      <c r="Q10" s="119"/>
      <c r="U10" s="12"/>
      <c r="V10" s="12"/>
      <c r="W10" s="12"/>
      <c r="X10" s="12"/>
      <c r="Z10" s="124">
        <f>EB_Exist!K6</f>
        <v>9.8455813953488391</v>
      </c>
      <c r="AA10" s="12"/>
    </row>
    <row r="11" spans="1:30" s="45" customFormat="1" ht="11.25" customHeight="1">
      <c r="A11" s="12"/>
      <c r="E11" s="129" t="str">
        <f>RES!E2</f>
        <v>IISCOA</v>
      </c>
      <c r="F11" s="129"/>
      <c r="H11" s="123"/>
      <c r="I11" s="123"/>
      <c r="J11" s="123"/>
      <c r="K11" s="123"/>
      <c r="L11" s="123"/>
      <c r="M11" s="123"/>
      <c r="N11" s="123"/>
      <c r="O11" s="123"/>
      <c r="P11" s="12"/>
      <c r="Q11" s="12"/>
      <c r="R11" s="12"/>
      <c r="S11" s="12"/>
      <c r="U11" s="12"/>
      <c r="V11" s="12"/>
      <c r="W11" s="12"/>
      <c r="X11" s="12"/>
      <c r="AA11" s="165">
        <f>EB_Exist!K7</f>
        <v>3.2818604651162797</v>
      </c>
    </row>
    <row r="12" spans="1:30" s="45" customFormat="1" ht="11.25" customHeight="1">
      <c r="A12" s="12"/>
      <c r="E12" s="128" t="str">
        <f>RES!F2</f>
        <v>IFAELC</v>
      </c>
      <c r="H12" s="123"/>
      <c r="I12" s="123"/>
      <c r="J12" s="123"/>
      <c r="K12" s="123"/>
      <c r="L12" s="123"/>
      <c r="M12" s="123"/>
      <c r="N12" s="123"/>
      <c r="O12" s="123"/>
      <c r="P12" s="12"/>
      <c r="Q12" s="12"/>
      <c r="R12" s="12"/>
      <c r="S12" s="12"/>
      <c r="U12" s="12"/>
      <c r="V12" s="12"/>
      <c r="W12" s="12"/>
      <c r="X12" s="12"/>
      <c r="AB12" s="165">
        <f>EB_Exist!K8</f>
        <v>12.96</v>
      </c>
    </row>
    <row r="13" spans="1:30" s="45" customFormat="1" ht="11.25" customHeight="1">
      <c r="A13" s="12"/>
      <c r="B13" s="12"/>
      <c r="C13" s="12"/>
      <c r="D13" s="12"/>
      <c r="E13" s="129"/>
      <c r="F13" s="128" t="str">
        <f>RES!O2</f>
        <v>IFAMN</v>
      </c>
      <c r="H13" s="123"/>
      <c r="I13" s="123">
        <f>EB_Exist!K5*0.9</f>
        <v>0.68490000000000006</v>
      </c>
      <c r="J13" s="123">
        <f>I13</f>
        <v>0.68490000000000006</v>
      </c>
      <c r="K13" s="123">
        <f>J13</f>
        <v>0.68490000000000006</v>
      </c>
      <c r="L13" s="123">
        <v>0</v>
      </c>
      <c r="M13" s="123">
        <f>L13</f>
        <v>0</v>
      </c>
      <c r="N13" s="123">
        <f>I13</f>
        <v>0.68490000000000006</v>
      </c>
      <c r="O13" s="130"/>
      <c r="P13" s="12"/>
      <c r="Q13" s="12"/>
      <c r="R13" s="119">
        <f>EB_Exist!F9</f>
        <v>3225</v>
      </c>
      <c r="S13" s="159">
        <f>EB_Exist!F10</f>
        <v>0</v>
      </c>
      <c r="T13" s="12">
        <v>1</v>
      </c>
      <c r="U13" s="12"/>
      <c r="V13" s="12"/>
      <c r="W13" s="12"/>
      <c r="X13" s="12"/>
      <c r="Y13" s="45">
        <v>1</v>
      </c>
    </row>
    <row r="14" spans="1:30" s="45" customFormat="1" ht="11.25" customHeight="1">
      <c r="A14" s="12"/>
      <c r="B14" s="50" t="str">
        <f>RES!M15</f>
        <v>IFMEAF-N</v>
      </c>
      <c r="C14" s="50" t="str">
        <f>RES!M12</f>
        <v>FerroMn New</v>
      </c>
      <c r="D14" s="50" t="str">
        <f>Processes_BASE!D11</f>
        <v>PJ,PJa</v>
      </c>
      <c r="E14" s="129" t="str">
        <f>RES!D2</f>
        <v>IISCKE</v>
      </c>
      <c r="F14" s="128"/>
      <c r="H14" s="123"/>
      <c r="I14" s="123"/>
      <c r="J14" s="123"/>
      <c r="K14" s="123"/>
      <c r="L14" s="123"/>
      <c r="M14" s="123"/>
      <c r="N14" s="131"/>
      <c r="P14" s="12"/>
      <c r="Q14" s="12"/>
      <c r="R14" s="12"/>
      <c r="S14" s="12"/>
      <c r="T14" s="12"/>
      <c r="U14" s="12"/>
      <c r="V14" s="12"/>
      <c r="W14" s="12"/>
      <c r="X14" s="12"/>
      <c r="Z14" s="162">
        <f>Z10/2</f>
        <v>4.9227906976744196</v>
      </c>
      <c r="AA14" s="162"/>
      <c r="AB14" s="162"/>
      <c r="AC14" s="162"/>
      <c r="AD14" s="162">
        <v>2040</v>
      </c>
    </row>
    <row r="15" spans="1:30" s="45" customFormat="1" ht="11.25" customHeight="1">
      <c r="A15" s="12"/>
      <c r="B15" s="12"/>
      <c r="C15" s="12"/>
      <c r="D15" s="12"/>
      <c r="E15" s="129" t="str">
        <f>RES!E2</f>
        <v>IISCOA</v>
      </c>
      <c r="F15" s="128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U15" s="12"/>
      <c r="V15" s="12"/>
      <c r="W15" s="12"/>
      <c r="X15" s="12"/>
      <c r="Z15" s="162"/>
      <c r="AA15" s="175">
        <f>AA11</f>
        <v>3.2818604651162797</v>
      </c>
      <c r="AB15" s="162"/>
      <c r="AC15" s="162"/>
    </row>
    <row r="16" spans="1:30" s="45" customFormat="1" ht="11.25" customHeight="1">
      <c r="A16" s="12"/>
      <c r="B16" s="12"/>
      <c r="C16" s="12"/>
      <c r="D16" s="12"/>
      <c r="E16" s="129" t="str">
        <f>RES!F2</f>
        <v>IFAELC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Z16" s="162"/>
      <c r="AA16" s="162"/>
      <c r="AB16" s="162">
        <f>EB_Exist!U38</f>
        <v>10.08</v>
      </c>
      <c r="AC16" s="162"/>
    </row>
    <row r="17" spans="1:30" s="45" customFormat="1" ht="11.25" customHeight="1">
      <c r="A17" s="12"/>
      <c r="B17" s="12"/>
      <c r="C17" s="12"/>
      <c r="D17" s="12"/>
      <c r="E17" s="129" t="str">
        <f>RES!G2</f>
        <v>INDBIO</v>
      </c>
      <c r="F17" s="6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Z17" s="162"/>
      <c r="AA17" s="162"/>
      <c r="AB17" s="162"/>
      <c r="AC17" s="162">
        <f>Z14*1.1</f>
        <v>5.415069767441862</v>
      </c>
    </row>
    <row r="18" spans="1:30" ht="11.25" customHeight="1">
      <c r="F18" s="129" t="str">
        <f>RES!O2</f>
        <v>IFAMN</v>
      </c>
      <c r="P18" s="163">
        <f>2%*Q18</f>
        <v>201.44</v>
      </c>
      <c r="Q18" s="163">
        <v>10072</v>
      </c>
      <c r="R18" s="163">
        <v>2102</v>
      </c>
      <c r="S18" s="163">
        <f>S13*0.8</f>
        <v>0</v>
      </c>
      <c r="Y18" s="45">
        <v>1</v>
      </c>
    </row>
    <row r="19" spans="1:30" ht="11.25" customHeight="1">
      <c r="B19" s="50" t="str">
        <f>RES!M22</f>
        <v>IFMEAFB-N</v>
      </c>
      <c r="C19" s="50" t="str">
        <f>RES!M18</f>
        <v>FerroMn with biomass</v>
      </c>
      <c r="D19" s="50" t="str">
        <f>D14</f>
        <v>PJ,PJa</v>
      </c>
      <c r="E19" s="129" t="str">
        <f>E14</f>
        <v>IISCKE</v>
      </c>
      <c r="F19" s="128"/>
      <c r="H19" s="123"/>
      <c r="I19" s="123"/>
      <c r="J19" s="123"/>
      <c r="K19" s="123"/>
      <c r="L19" s="123"/>
      <c r="M19" s="123"/>
      <c r="N19" s="131"/>
      <c r="O19" s="45"/>
      <c r="Y19" s="45"/>
      <c r="Z19" s="162">
        <f>Z10*0.25</f>
        <v>2.4613953488372098</v>
      </c>
      <c r="AA19" s="162"/>
      <c r="AB19" s="162"/>
      <c r="AC19" s="162"/>
      <c r="AD19" s="163">
        <v>2040</v>
      </c>
    </row>
    <row r="20" spans="1:30" ht="11.25" customHeight="1">
      <c r="E20" s="129" t="str">
        <f t="shared" ref="E20:E22" si="0">E15</f>
        <v>IISCOA</v>
      </c>
      <c r="F20" s="128"/>
      <c r="T20" s="45"/>
      <c r="Y20" s="45"/>
      <c r="Z20" s="162"/>
      <c r="AA20" s="175">
        <f>AA11</f>
        <v>3.2818604651162797</v>
      </c>
      <c r="AB20" s="162"/>
      <c r="AC20" s="162"/>
    </row>
    <row r="21" spans="1:30" ht="11.25" customHeight="1">
      <c r="E21" s="129" t="str">
        <f t="shared" si="0"/>
        <v>IFAELC</v>
      </c>
      <c r="F21" s="45"/>
      <c r="Y21" s="45"/>
      <c r="Z21" s="162"/>
      <c r="AA21" s="162"/>
      <c r="AB21" s="162">
        <f>AB16</f>
        <v>10.08</v>
      </c>
      <c r="AC21" s="162"/>
    </row>
    <row r="22" spans="1:30" ht="11.25" customHeight="1">
      <c r="E22" s="129" t="str">
        <f t="shared" si="0"/>
        <v>INDBIO</v>
      </c>
      <c r="F22" s="62"/>
      <c r="Y22" s="45"/>
      <c r="Z22" s="162"/>
      <c r="AA22" s="162"/>
      <c r="AB22" s="162"/>
      <c r="AC22" s="162">
        <f>Z10*0.75*1.1</f>
        <v>8.1226046511627938</v>
      </c>
    </row>
    <row r="23" spans="1:30" ht="11.25" customHeight="1">
      <c r="F23" s="129" t="str">
        <f>F18</f>
        <v>IFAMN</v>
      </c>
      <c r="P23" s="163">
        <f>2%*Q23</f>
        <v>221.58</v>
      </c>
      <c r="Q23" s="163">
        <v>11079</v>
      </c>
      <c r="R23" s="163">
        <v>933</v>
      </c>
      <c r="S23" s="163">
        <f>S18*0.8</f>
        <v>0</v>
      </c>
      <c r="Y23" s="45">
        <v>1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zoomScaleNormal="100" workbookViewId="0">
      <pane xSplit="7" ySplit="7" topLeftCell="H8" activePane="bottomRight" state="frozen"/>
      <selection pane="topRight" activeCell="G1" sqref="G1"/>
      <selection pane="bottomLeft" activeCell="A8" sqref="A8"/>
      <selection pane="bottomRight"/>
    </sheetView>
  </sheetViews>
  <sheetFormatPr defaultColWidth="9.140625" defaultRowHeight="12.75"/>
  <cols>
    <col min="1" max="2" width="12.42578125" style="18" customWidth="1"/>
    <col min="3" max="3" width="20.42578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>
      <c r="A1" s="21" t="s">
        <v>106</v>
      </c>
    </row>
    <row r="2" spans="1:24" s="19" customFormat="1" ht="11.25" customHeight="1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>
      <pane ySplit="7" topLeftCell="A8" activePane="bottomLeft" state="frozen"/>
      <selection pane="bottomLeft"/>
    </sheetView>
  </sheetViews>
  <sheetFormatPr defaultColWidth="9.140625" defaultRowHeight="11.25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>
      <c r="A1" s="11" t="s">
        <v>107</v>
      </c>
    </row>
    <row r="3" spans="1:7" ht="18.75" customHeight="1"/>
    <row r="7" spans="1:7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>
      <c r="A9" s="11" t="s">
        <v>25</v>
      </c>
    </row>
    <row r="10" spans="1:7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>
      <c r="A1" s="11" t="s">
        <v>10</v>
      </c>
    </row>
    <row r="3" spans="1:18" ht="17.25" customHeight="1"/>
    <row r="7" spans="1:18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6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>
      <pane ySplit="7" topLeftCell="A8" activePane="bottomLeft" state="frozen"/>
      <selection pane="bottomLeft"/>
    </sheetView>
  </sheetViews>
  <sheetFormatPr defaultColWidth="9.140625" defaultRowHeight="11.25"/>
  <cols>
    <col min="1" max="1" width="15.42578125" style="12" customWidth="1"/>
    <col min="2" max="2" width="12" style="12" customWidth="1"/>
    <col min="3" max="16384" width="9.140625" style="12"/>
  </cols>
  <sheetData>
    <row r="1" spans="1:9">
      <c r="A1" s="11" t="s">
        <v>23</v>
      </c>
    </row>
    <row r="3" spans="1:9" ht="15.75" customHeight="1"/>
    <row r="4" spans="1:9" ht="12.75" customHeight="1"/>
    <row r="7" spans="1:9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>
      <c r="A1" s="11" t="s">
        <v>108</v>
      </c>
    </row>
    <row r="3" spans="1:18" ht="15" customHeight="1"/>
    <row r="7" spans="1:18" ht="22.5" customHeight="1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6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>
      <selection activeCell="D11" sqref="D11"/>
    </sheetView>
  </sheetViews>
  <sheetFormatPr defaultColWidth="8.85546875" defaultRowHeight="12.75"/>
  <cols>
    <col min="2" max="3" width="18.140625" customWidth="1"/>
    <col min="4" max="4" width="21" customWidth="1"/>
    <col min="5" max="5" width="7" customWidth="1"/>
  </cols>
  <sheetData>
    <row r="3" spans="2:5" ht="18" thickBot="1">
      <c r="B3" s="97" t="s">
        <v>160</v>
      </c>
      <c r="C3" s="97"/>
      <c r="D3" s="97"/>
      <c r="E3" s="94" t="s">
        <v>163</v>
      </c>
    </row>
    <row r="4" spans="2:5" ht="13.5" thickTop="1"/>
    <row r="5" spans="2:5">
      <c r="B5" s="94" t="s">
        <v>161</v>
      </c>
      <c r="C5" s="94" t="s">
        <v>15</v>
      </c>
      <c r="D5" s="94" t="s">
        <v>164</v>
      </c>
    </row>
    <row r="6" spans="2:5" ht="15">
      <c r="B6" s="94" t="s">
        <v>162</v>
      </c>
      <c r="C6" s="94" t="s">
        <v>165</v>
      </c>
      <c r="E6" s="125">
        <v>1</v>
      </c>
    </row>
    <row r="7" spans="2:5">
      <c r="D7" t="str">
        <f ca="1">Commodities_BASE!A2</f>
        <v>Commodities_BASE</v>
      </c>
      <c r="E7" s="126">
        <f t="shared" ref="E7:E11" si="0">$E$6</f>
        <v>1</v>
      </c>
    </row>
    <row r="8" spans="2:5">
      <c r="D8" t="str">
        <f ca="1">CommData_BASE!A2</f>
        <v>CommData_BASE</v>
      </c>
      <c r="E8" s="126">
        <f t="shared" si="0"/>
        <v>1</v>
      </c>
    </row>
    <row r="9" spans="2:5">
      <c r="D9" t="str">
        <f ca="1">Processes_BASE!A2</f>
        <v>Processes_BASE</v>
      </c>
      <c r="E9" s="126">
        <f t="shared" si="0"/>
        <v>1</v>
      </c>
    </row>
    <row r="10" spans="2:5">
      <c r="D10" t="e">
        <f>#REF!</f>
        <v>#REF!</v>
      </c>
      <c r="E10" s="126">
        <f t="shared" si="0"/>
        <v>1</v>
      </c>
    </row>
    <row r="11" spans="2:5">
      <c r="D11" t="str">
        <f ca="1">ProcData_IFM!A2</f>
        <v>ProcData_IFM</v>
      </c>
      <c r="E11" s="126">
        <f t="shared" si="0"/>
        <v>1</v>
      </c>
    </row>
    <row r="12" spans="2:5">
      <c r="E12" s="126"/>
    </row>
    <row r="13" spans="2:5">
      <c r="E13" s="126"/>
    </row>
    <row r="14" spans="2:5">
      <c r="E14" s="126"/>
    </row>
    <row r="15" spans="2:5">
      <c r="E15" s="126"/>
    </row>
    <row r="16" spans="2:5">
      <c r="E16" s="126"/>
    </row>
    <row r="17" spans="5:5">
      <c r="E17" s="126"/>
    </row>
    <row r="18" spans="5:5">
      <c r="E18" s="126"/>
    </row>
    <row r="19" spans="5:5">
      <c r="E19" s="126"/>
    </row>
    <row r="20" spans="5:5">
      <c r="E20" s="126"/>
    </row>
    <row r="21" spans="5:5">
      <c r="E21" s="126"/>
    </row>
    <row r="22" spans="5:5">
      <c r="E22" s="126"/>
    </row>
    <row r="23" spans="5:5">
      <c r="E23" s="126"/>
    </row>
    <row r="24" spans="5:5">
      <c r="E24" s="126"/>
    </row>
    <row r="25" spans="5:5">
      <c r="E25" s="126"/>
    </row>
    <row r="26" spans="5:5">
      <c r="E26" s="126"/>
    </row>
    <row r="27" spans="5:5">
      <c r="E27" s="12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1.25"/>
  <cols>
    <col min="1" max="1" width="12.7109375" style="12" customWidth="1"/>
    <col min="2" max="2" width="11.42578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>
      <c r="A1" s="11" t="s">
        <v>11</v>
      </c>
    </row>
    <row r="3" spans="1:19" ht="18.75" customHeight="1"/>
    <row r="7" spans="1:19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>
      <c r="A9" s="11" t="s">
        <v>113</v>
      </c>
    </row>
  </sheetData>
  <phoneticPr fontId="16" type="noConversion"/>
  <pageMargins left="0.75" right="0.75" top="1" bottom="1" header="0.5" footer="0.5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>
      <pane ySplit="7" topLeftCell="A8" activePane="bottomLeft" state="frozen"/>
      <selection pane="bottomLeft" activeCell="A9" sqref="A9"/>
    </sheetView>
  </sheetViews>
  <sheetFormatPr defaultColWidth="9.140625" defaultRowHeight="11.25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>
      <c r="A1" s="11" t="s">
        <v>12</v>
      </c>
    </row>
    <row r="3" spans="1:10" ht="15.75" customHeight="1"/>
    <row r="7" spans="1:10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>
      <c r="A9" s="11" t="s">
        <v>112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3.5" customHeight="1"/>
  <cols>
    <col min="1" max="1" width="12.42578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>
      <c r="A1" s="11" t="s">
        <v>109</v>
      </c>
    </row>
    <row r="3" spans="1:19" ht="20.25" customHeight="1"/>
    <row r="7" spans="1:19" ht="23.25" customHeight="1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>
      <c r="A9" s="11" t="s">
        <v>111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E105"/>
  <sheetViews>
    <sheetView zoomScaleNormal="100" workbookViewId="0">
      <selection activeCell="M22" sqref="M22"/>
    </sheetView>
  </sheetViews>
  <sheetFormatPr defaultColWidth="9.140625" defaultRowHeight="15"/>
  <cols>
    <col min="1" max="1" width="9.140625" style="65"/>
    <col min="2" max="2" width="9.140625" style="65" customWidth="1"/>
    <col min="3" max="3" width="20.7109375" style="65" customWidth="1"/>
    <col min="4" max="10" width="3.42578125" style="65" customWidth="1"/>
    <col min="11" max="11" width="4" style="65" customWidth="1"/>
    <col min="12" max="12" width="4.42578125" style="65" customWidth="1"/>
    <col min="13" max="13" width="29.85546875" style="65" customWidth="1"/>
    <col min="14" max="14" width="4" style="65" customWidth="1"/>
    <col min="15" max="16" width="3.42578125" style="65" customWidth="1"/>
    <col min="17" max="17" width="3.7109375" style="65" customWidth="1"/>
    <col min="18" max="18" width="3.85546875" style="65" customWidth="1"/>
    <col min="19" max="19" width="4" style="65" customWidth="1"/>
    <col min="20" max="20" width="25.42578125" style="65" customWidth="1"/>
    <col min="21" max="27" width="3.42578125" style="65" customWidth="1"/>
    <col min="28" max="16384" width="9.140625" style="65"/>
  </cols>
  <sheetData>
    <row r="1" spans="3:31">
      <c r="N1" s="65" t="s">
        <v>129</v>
      </c>
      <c r="U1" s="142" t="s">
        <v>179</v>
      </c>
    </row>
    <row r="2" spans="3:31" ht="84" customHeight="1">
      <c r="C2" s="71"/>
      <c r="D2" s="154" t="s">
        <v>224</v>
      </c>
      <c r="E2" s="155" t="s">
        <v>226</v>
      </c>
      <c r="F2" s="166" t="s">
        <v>222</v>
      </c>
      <c r="G2" s="155" t="s">
        <v>228</v>
      </c>
      <c r="H2" s="143"/>
      <c r="I2" s="143"/>
      <c r="J2" s="91"/>
      <c r="K2" s="92"/>
      <c r="L2" s="93"/>
      <c r="M2" s="71"/>
      <c r="O2" s="166" t="s">
        <v>252</v>
      </c>
      <c r="P2" s="143"/>
      <c r="U2" s="143"/>
      <c r="V2" s="143"/>
      <c r="W2" s="143"/>
      <c r="X2" s="95"/>
      <c r="Y2" s="91"/>
      <c r="Z2" s="132"/>
      <c r="AA2" s="134"/>
    </row>
    <row r="3" spans="3:31" ht="141" customHeight="1">
      <c r="C3" s="71" t="s">
        <v>128</v>
      </c>
      <c r="D3" s="154" t="s">
        <v>225</v>
      </c>
      <c r="E3" s="155" t="s">
        <v>227</v>
      </c>
      <c r="F3" s="166" t="s">
        <v>223</v>
      </c>
      <c r="G3" s="155" t="s">
        <v>229</v>
      </c>
      <c r="H3" s="143"/>
      <c r="I3" s="143"/>
      <c r="J3" s="91"/>
      <c r="K3" s="92"/>
      <c r="L3" s="93"/>
      <c r="M3" s="71" t="s">
        <v>127</v>
      </c>
      <c r="O3" s="155" t="s">
        <v>232</v>
      </c>
      <c r="P3" s="143"/>
      <c r="U3" s="143"/>
      <c r="V3" s="143"/>
      <c r="W3" s="143"/>
      <c r="X3" s="143"/>
      <c r="Y3" s="91"/>
      <c r="Z3" s="134"/>
      <c r="AA3" s="140"/>
    </row>
    <row r="4" spans="3:31">
      <c r="D4" s="68"/>
      <c r="E4" s="68"/>
      <c r="F4" s="68"/>
      <c r="G4" s="68"/>
      <c r="H4" s="68"/>
      <c r="I4" s="68"/>
      <c r="J4" s="68"/>
      <c r="K4" s="72"/>
      <c r="L4" s="71"/>
      <c r="O4" s="68"/>
      <c r="P4" s="68"/>
      <c r="U4" s="68"/>
      <c r="V4" s="68"/>
      <c r="W4" s="68"/>
      <c r="X4" s="68"/>
      <c r="Y4" s="68"/>
      <c r="Z4" s="68"/>
      <c r="AA4" s="68"/>
    </row>
    <row r="5" spans="3:31">
      <c r="D5" s="68"/>
      <c r="E5" s="73"/>
      <c r="F5" s="76"/>
      <c r="G5" s="73"/>
      <c r="H5" s="73"/>
      <c r="I5" s="73"/>
      <c r="J5" s="76"/>
      <c r="K5" s="80"/>
      <c r="L5" s="76"/>
      <c r="M5" s="81" t="s">
        <v>253</v>
      </c>
      <c r="N5" s="80"/>
      <c r="O5" s="76"/>
      <c r="P5" s="82"/>
      <c r="U5" s="68"/>
      <c r="V5" s="68"/>
      <c r="W5" s="68"/>
      <c r="X5" s="68"/>
      <c r="Y5" s="68"/>
      <c r="Z5" s="68"/>
      <c r="AA5" s="68"/>
      <c r="AD5" s="142" t="s">
        <v>173</v>
      </c>
      <c r="AE5" s="90"/>
    </row>
    <row r="6" spans="3:31">
      <c r="C6" s="71"/>
      <c r="D6" s="68"/>
      <c r="E6" s="68"/>
      <c r="F6" s="77"/>
      <c r="G6" s="77"/>
      <c r="H6" s="84"/>
      <c r="I6" s="77"/>
      <c r="J6" s="84"/>
      <c r="K6" s="135"/>
      <c r="L6" s="84"/>
      <c r="M6" s="89"/>
      <c r="N6" s="79"/>
      <c r="O6" s="78"/>
      <c r="P6" s="70"/>
      <c r="U6" s="68"/>
      <c r="V6" s="68"/>
      <c r="W6" s="68"/>
      <c r="X6" s="68"/>
      <c r="Y6" s="68"/>
      <c r="Z6" s="68"/>
      <c r="AA6" s="68"/>
      <c r="AD6" s="142" t="s">
        <v>174</v>
      </c>
      <c r="AE6" s="86"/>
    </row>
    <row r="7" spans="3:31">
      <c r="C7" s="71"/>
      <c r="D7" s="68"/>
      <c r="E7" s="68"/>
      <c r="F7" s="68"/>
      <c r="G7" s="77"/>
      <c r="H7" s="84"/>
      <c r="I7" s="77"/>
      <c r="J7" s="84"/>
      <c r="K7" s="135"/>
      <c r="L7" s="84"/>
      <c r="M7" s="156" t="s">
        <v>230</v>
      </c>
      <c r="P7" s="70"/>
      <c r="U7" s="68"/>
      <c r="V7" s="68"/>
      <c r="W7" s="68"/>
      <c r="X7" s="68"/>
      <c r="Y7" s="68"/>
      <c r="Z7" s="68"/>
      <c r="AA7" s="68"/>
      <c r="AD7" s="142" t="s">
        <v>175</v>
      </c>
      <c r="AE7" s="88"/>
    </row>
    <row r="8" spans="3:31">
      <c r="C8" s="71"/>
      <c r="D8" s="68"/>
      <c r="E8" s="68"/>
      <c r="F8" s="68"/>
      <c r="G8" s="68"/>
      <c r="H8" s="68"/>
      <c r="I8" s="68"/>
      <c r="J8" s="83"/>
      <c r="K8" s="79"/>
      <c r="L8" s="78"/>
      <c r="M8" s="75"/>
      <c r="N8" s="71"/>
      <c r="O8" s="69"/>
      <c r="P8" s="70"/>
      <c r="U8" s="68"/>
      <c r="V8" s="68"/>
      <c r="W8" s="68"/>
      <c r="X8" s="70"/>
      <c r="Y8" s="68"/>
      <c r="Z8" s="68"/>
      <c r="AA8" s="68"/>
      <c r="AD8" s="142" t="s">
        <v>176</v>
      </c>
      <c r="AE8" s="85"/>
    </row>
    <row r="9" spans="3:31">
      <c r="C9" s="71"/>
      <c r="D9" s="68"/>
      <c r="E9" s="68"/>
      <c r="F9" s="68"/>
      <c r="G9" s="68"/>
      <c r="H9" s="68"/>
      <c r="I9" s="68"/>
      <c r="J9" s="68"/>
      <c r="K9" s="72"/>
      <c r="L9" s="69"/>
      <c r="M9" s="164" t="s">
        <v>249</v>
      </c>
      <c r="N9" s="69"/>
      <c r="O9" s="68"/>
      <c r="P9" s="70"/>
      <c r="U9" s="68"/>
      <c r="V9" s="68"/>
      <c r="W9" s="68"/>
      <c r="X9" s="68"/>
      <c r="Y9" s="68"/>
      <c r="Z9" s="68"/>
      <c r="AA9" s="68"/>
      <c r="AB9" s="74"/>
      <c r="AD9" s="142" t="s">
        <v>177</v>
      </c>
      <c r="AE9" s="87"/>
    </row>
    <row r="10" spans="3:31">
      <c r="C10" s="71"/>
      <c r="D10" s="68"/>
      <c r="E10" s="68"/>
      <c r="F10" s="68"/>
      <c r="G10" s="68"/>
      <c r="H10" s="68"/>
      <c r="I10" s="68"/>
      <c r="J10" s="68"/>
      <c r="K10" s="72"/>
      <c r="L10" s="69"/>
      <c r="M10" s="67"/>
      <c r="N10" s="69"/>
      <c r="O10" s="68"/>
      <c r="P10" s="70"/>
      <c r="U10" s="68"/>
      <c r="V10" s="68"/>
      <c r="W10" s="68"/>
      <c r="X10" s="68"/>
      <c r="Y10" s="68"/>
      <c r="Z10" s="68"/>
      <c r="AA10" s="68"/>
    </row>
    <row r="11" spans="3:31">
      <c r="C11" s="71"/>
      <c r="D11" s="68"/>
      <c r="E11" s="68"/>
      <c r="F11" s="68"/>
      <c r="G11" s="68"/>
      <c r="H11" s="68"/>
      <c r="I11" s="68"/>
      <c r="J11" s="68"/>
      <c r="K11" s="72"/>
      <c r="L11" s="69"/>
      <c r="N11" s="71"/>
      <c r="O11" s="68"/>
      <c r="P11" s="70"/>
      <c r="U11" s="68"/>
      <c r="V11" s="68"/>
      <c r="W11" s="68"/>
      <c r="X11" s="68"/>
      <c r="Y11" s="68"/>
      <c r="Z11" s="68"/>
      <c r="AA11" s="68"/>
      <c r="AE11" s="67"/>
    </row>
    <row r="12" spans="3:31">
      <c r="C12" s="71"/>
      <c r="D12" s="68"/>
      <c r="E12" s="73"/>
      <c r="F12" s="76"/>
      <c r="G12" s="73"/>
      <c r="H12" s="73"/>
      <c r="I12" s="73"/>
      <c r="J12" s="76"/>
      <c r="K12" s="80"/>
      <c r="L12" s="76"/>
      <c r="M12" s="81" t="s">
        <v>254</v>
      </c>
      <c r="N12" s="80"/>
      <c r="O12" s="76"/>
      <c r="P12" s="70"/>
      <c r="U12" s="68"/>
      <c r="V12" s="68"/>
      <c r="W12" s="68"/>
      <c r="X12" s="68"/>
      <c r="Y12" s="68"/>
      <c r="Z12" s="68"/>
      <c r="AA12" s="68"/>
    </row>
    <row r="13" spans="3:31">
      <c r="C13" s="71"/>
      <c r="D13" s="68"/>
      <c r="E13" s="68"/>
      <c r="F13" s="77"/>
      <c r="G13" s="77"/>
      <c r="H13" s="84"/>
      <c r="I13" s="77"/>
      <c r="J13" s="84"/>
      <c r="K13" s="135"/>
      <c r="L13" s="84"/>
      <c r="M13" s="89"/>
      <c r="N13" s="79"/>
      <c r="O13" s="78"/>
      <c r="P13" s="70"/>
      <c r="U13" s="68"/>
      <c r="V13" s="68"/>
      <c r="W13" s="68"/>
      <c r="X13" s="68"/>
      <c r="Y13" s="68"/>
      <c r="Z13" s="68"/>
      <c r="AA13" s="68"/>
      <c r="AD13" s="66"/>
    </row>
    <row r="14" spans="3:31">
      <c r="C14" s="71"/>
      <c r="D14" s="68"/>
      <c r="E14" s="68"/>
      <c r="F14" s="68"/>
      <c r="G14" s="77"/>
      <c r="H14" s="84"/>
      <c r="I14" s="77"/>
      <c r="J14" s="84"/>
      <c r="K14" s="135"/>
      <c r="L14" s="84"/>
      <c r="M14" s="75"/>
      <c r="P14" s="70"/>
      <c r="U14" s="68"/>
      <c r="V14" s="68"/>
      <c r="W14" s="68"/>
      <c r="X14" s="68"/>
      <c r="Y14" s="68"/>
      <c r="Z14" s="68"/>
      <c r="AA14" s="68"/>
    </row>
    <row r="15" spans="3:31">
      <c r="C15" s="71"/>
      <c r="D15" s="68"/>
      <c r="E15" s="68"/>
      <c r="F15" s="68"/>
      <c r="G15" s="68"/>
      <c r="H15" s="68"/>
      <c r="I15" s="68"/>
      <c r="J15" s="68"/>
      <c r="K15" s="72"/>
      <c r="L15" s="69"/>
      <c r="M15" s="164" t="s">
        <v>250</v>
      </c>
      <c r="N15" s="71"/>
      <c r="O15" s="69"/>
      <c r="P15" s="70"/>
      <c r="U15" s="68"/>
      <c r="V15" s="68"/>
      <c r="W15" s="68"/>
      <c r="X15" s="68"/>
      <c r="Y15" s="68"/>
      <c r="Z15" s="68"/>
      <c r="AA15" s="68"/>
    </row>
    <row r="16" spans="3:31">
      <c r="C16" s="71"/>
      <c r="D16" s="68"/>
      <c r="E16" s="68"/>
      <c r="F16" s="68"/>
      <c r="G16" s="68"/>
      <c r="H16" s="68"/>
      <c r="I16" s="68"/>
      <c r="J16" s="68"/>
      <c r="K16" s="72"/>
      <c r="L16" s="69"/>
      <c r="N16" s="71"/>
      <c r="O16" s="68"/>
      <c r="P16" s="70"/>
      <c r="U16" s="68"/>
      <c r="V16" s="68"/>
      <c r="W16" s="68"/>
      <c r="X16" s="68"/>
      <c r="Y16" s="68"/>
      <c r="Z16" s="68"/>
      <c r="AA16" s="68"/>
    </row>
    <row r="17" spans="3:30">
      <c r="C17" s="71"/>
      <c r="D17" s="68"/>
      <c r="E17" s="68"/>
      <c r="F17" s="68"/>
      <c r="G17" s="68"/>
      <c r="H17" s="68"/>
      <c r="I17" s="68"/>
      <c r="J17" s="68"/>
      <c r="K17" s="72"/>
      <c r="L17" s="69"/>
      <c r="N17" s="71"/>
      <c r="O17" s="68"/>
      <c r="P17" s="70"/>
      <c r="U17" s="68"/>
      <c r="V17" s="68"/>
      <c r="W17" s="68"/>
      <c r="X17" s="68"/>
      <c r="Y17" s="68"/>
      <c r="Z17" s="68"/>
      <c r="AA17" s="68"/>
      <c r="AD17" s="66"/>
    </row>
    <row r="18" spans="3:30">
      <c r="C18" s="71"/>
      <c r="D18" s="68"/>
      <c r="E18" s="73"/>
      <c r="F18" s="76"/>
      <c r="G18" s="73"/>
      <c r="H18" s="73"/>
      <c r="I18" s="73"/>
      <c r="J18" s="76"/>
      <c r="K18" s="80"/>
      <c r="L18" s="76"/>
      <c r="M18" s="81" t="s">
        <v>255</v>
      </c>
      <c r="N18" s="80"/>
      <c r="O18" s="76"/>
      <c r="P18" s="70"/>
      <c r="U18" s="68"/>
      <c r="V18" s="68"/>
      <c r="W18" s="68"/>
      <c r="X18" s="68"/>
      <c r="Y18" s="68"/>
      <c r="Z18" s="68"/>
      <c r="AA18" s="68"/>
      <c r="AD18" s="86"/>
    </row>
    <row r="19" spans="3:30">
      <c r="C19" s="71"/>
      <c r="D19" s="68"/>
      <c r="E19" s="68"/>
      <c r="F19" s="77"/>
      <c r="G19" s="77"/>
      <c r="H19" s="84"/>
      <c r="I19" s="77"/>
      <c r="J19" s="84"/>
      <c r="K19" s="135"/>
      <c r="L19" s="84"/>
      <c r="M19" s="89"/>
      <c r="N19" s="79"/>
      <c r="O19" s="78"/>
      <c r="P19" s="70"/>
      <c r="U19" s="68"/>
      <c r="V19" s="68"/>
      <c r="W19" s="68"/>
      <c r="X19" s="68"/>
      <c r="Y19" s="68"/>
      <c r="Z19" s="68"/>
      <c r="AA19" s="68"/>
      <c r="AD19" s="86"/>
    </row>
    <row r="20" spans="3:30">
      <c r="C20" s="71"/>
      <c r="D20" s="68"/>
      <c r="E20" s="68"/>
      <c r="F20" s="68"/>
      <c r="G20" s="77"/>
      <c r="H20" s="84"/>
      <c r="I20" s="77"/>
      <c r="J20" s="84"/>
      <c r="K20" s="135"/>
      <c r="L20" s="84"/>
      <c r="M20" s="75"/>
      <c r="P20" s="70"/>
      <c r="U20" s="68"/>
      <c r="V20" s="68"/>
      <c r="W20" s="68"/>
      <c r="X20" s="68"/>
      <c r="Y20" s="68"/>
      <c r="Z20" s="68"/>
      <c r="AA20" s="68"/>
      <c r="AD20" s="86"/>
    </row>
    <row r="21" spans="3:30">
      <c r="C21" s="71"/>
      <c r="D21" s="68"/>
      <c r="E21" s="68"/>
      <c r="F21" s="68"/>
      <c r="G21" s="68"/>
      <c r="H21" s="77"/>
      <c r="I21" s="84"/>
      <c r="J21" s="84"/>
      <c r="K21" s="135"/>
      <c r="L21" s="84"/>
      <c r="M21" s="75"/>
      <c r="N21" s="71"/>
      <c r="O21" s="69"/>
      <c r="P21" s="70"/>
      <c r="U21" s="68"/>
      <c r="V21" s="68"/>
      <c r="W21" s="68"/>
      <c r="X21" s="68"/>
      <c r="Y21" s="68"/>
      <c r="Z21" s="68"/>
      <c r="AA21" s="68"/>
      <c r="AD21" s="85"/>
    </row>
    <row r="22" spans="3:30">
      <c r="C22" s="71"/>
      <c r="D22" s="68"/>
      <c r="E22" s="68"/>
      <c r="F22" s="68"/>
      <c r="G22" s="68"/>
      <c r="H22" s="68"/>
      <c r="I22" s="68"/>
      <c r="J22" s="68"/>
      <c r="K22" s="72"/>
      <c r="L22" s="69"/>
      <c r="M22" s="164" t="s">
        <v>251</v>
      </c>
      <c r="N22" s="71"/>
      <c r="O22" s="68"/>
      <c r="P22" s="70"/>
      <c r="U22" s="68"/>
      <c r="V22" s="68"/>
      <c r="W22" s="68"/>
      <c r="X22" s="68"/>
      <c r="Y22" s="68"/>
      <c r="Z22" s="68"/>
      <c r="AA22" s="68"/>
    </row>
    <row r="23" spans="3:30">
      <c r="C23" s="71"/>
      <c r="D23" s="68"/>
      <c r="E23" s="68"/>
      <c r="F23" s="68"/>
      <c r="G23" s="68"/>
      <c r="H23" s="68"/>
      <c r="I23" s="68"/>
      <c r="J23" s="68"/>
      <c r="K23" s="72"/>
      <c r="L23" s="69"/>
      <c r="N23" s="71"/>
      <c r="O23" s="68"/>
      <c r="P23" s="70"/>
      <c r="U23" s="68"/>
      <c r="V23" s="68"/>
      <c r="W23" s="68"/>
      <c r="X23" s="68"/>
      <c r="Y23" s="68"/>
      <c r="Z23" s="68"/>
      <c r="AA23" s="68"/>
    </row>
    <row r="24" spans="3:30">
      <c r="C24" s="71"/>
      <c r="D24" s="68"/>
      <c r="E24" s="68"/>
      <c r="F24" s="68"/>
      <c r="G24" s="68"/>
      <c r="H24" s="68"/>
      <c r="I24" s="68"/>
      <c r="J24" s="68"/>
      <c r="K24" s="72"/>
      <c r="L24" s="69"/>
      <c r="N24" s="71"/>
      <c r="O24" s="68"/>
      <c r="P24" s="70"/>
      <c r="U24" s="68"/>
      <c r="V24" s="68"/>
      <c r="W24" s="68"/>
      <c r="X24" s="68"/>
      <c r="Y24" s="68"/>
      <c r="Z24" s="68"/>
      <c r="AA24" s="68"/>
      <c r="AD24" s="85"/>
    </row>
    <row r="25" spans="3:30">
      <c r="C25" s="71"/>
      <c r="D25" s="68"/>
      <c r="E25" s="68"/>
      <c r="F25" s="68"/>
      <c r="G25" s="68"/>
      <c r="H25" s="68"/>
      <c r="I25" s="68"/>
      <c r="J25" s="68"/>
      <c r="K25" s="72"/>
      <c r="L25" s="69"/>
      <c r="N25" s="71"/>
      <c r="O25" s="68"/>
      <c r="P25" s="70"/>
      <c r="U25" s="68"/>
      <c r="V25" s="68"/>
      <c r="W25" s="68"/>
      <c r="X25" s="68"/>
      <c r="Y25" s="68"/>
      <c r="Z25" s="68"/>
      <c r="AA25" s="68"/>
    </row>
    <row r="26" spans="3:30">
      <c r="C26" s="71"/>
      <c r="D26" s="68"/>
      <c r="E26" s="68"/>
      <c r="F26" s="68"/>
      <c r="G26" s="68"/>
      <c r="H26" s="68"/>
      <c r="I26" s="68"/>
      <c r="J26" s="68"/>
      <c r="K26" s="72"/>
      <c r="L26" s="69"/>
      <c r="N26" s="71"/>
      <c r="O26" s="68"/>
      <c r="P26" s="70"/>
      <c r="U26" s="68"/>
      <c r="V26" s="68"/>
      <c r="W26" s="68"/>
      <c r="X26" s="68"/>
      <c r="Y26" s="68"/>
      <c r="Z26" s="68"/>
      <c r="AA26" s="68"/>
    </row>
    <row r="27" spans="3:30">
      <c r="C27" s="71"/>
      <c r="D27" s="68"/>
      <c r="E27" s="68"/>
      <c r="F27" s="68"/>
      <c r="G27" s="68"/>
      <c r="H27" s="68"/>
      <c r="I27" s="68"/>
      <c r="J27" s="68"/>
      <c r="K27" s="72"/>
      <c r="L27" s="69"/>
      <c r="N27" s="71"/>
      <c r="O27" s="68"/>
      <c r="P27" s="70"/>
      <c r="U27" s="68"/>
      <c r="V27" s="68"/>
      <c r="W27" s="68"/>
      <c r="X27" s="68"/>
      <c r="Y27" s="68"/>
      <c r="Z27" s="68"/>
      <c r="AA27" s="68"/>
    </row>
    <row r="28" spans="3:30">
      <c r="C28" s="71"/>
      <c r="D28" s="68"/>
      <c r="E28" s="68"/>
      <c r="F28" s="68"/>
      <c r="G28" s="68"/>
      <c r="H28" s="68"/>
      <c r="I28" s="68"/>
      <c r="J28" s="68"/>
      <c r="K28" s="72"/>
      <c r="L28" s="69"/>
      <c r="N28" s="71"/>
      <c r="O28" s="68"/>
      <c r="P28" s="70"/>
      <c r="U28" s="68"/>
      <c r="V28" s="68"/>
      <c r="W28" s="68"/>
      <c r="X28" s="68"/>
      <c r="Y28" s="68"/>
      <c r="Z28" s="68"/>
      <c r="AA28" s="68"/>
    </row>
    <row r="29" spans="3:30">
      <c r="C29" s="71"/>
      <c r="D29" s="68"/>
      <c r="E29" s="68"/>
      <c r="F29" s="68"/>
      <c r="G29" s="68"/>
      <c r="H29" s="68"/>
      <c r="I29" s="68"/>
      <c r="J29" s="68"/>
      <c r="K29" s="72"/>
      <c r="L29" s="69"/>
      <c r="N29" s="71"/>
      <c r="O29" s="68"/>
      <c r="P29" s="70"/>
      <c r="U29" s="68"/>
      <c r="V29" s="68"/>
      <c r="W29" s="68"/>
      <c r="X29" s="68"/>
      <c r="Y29" s="68"/>
      <c r="Z29" s="68"/>
      <c r="AA29" s="68"/>
    </row>
    <row r="30" spans="3:30">
      <c r="C30" s="71"/>
      <c r="D30" s="68"/>
      <c r="E30" s="68"/>
      <c r="F30" s="68"/>
      <c r="G30" s="68"/>
      <c r="H30" s="68"/>
      <c r="I30" s="68"/>
      <c r="J30" s="68"/>
      <c r="K30" s="72"/>
      <c r="L30" s="69"/>
      <c r="N30" s="71"/>
      <c r="O30" s="68"/>
      <c r="P30" s="70"/>
      <c r="U30" s="68"/>
      <c r="V30" s="68"/>
      <c r="W30" s="68"/>
      <c r="X30" s="68"/>
      <c r="Y30" s="68"/>
      <c r="Z30" s="68"/>
      <c r="AA30" s="68"/>
    </row>
    <row r="31" spans="3:30">
      <c r="C31" s="71"/>
      <c r="D31" s="68"/>
      <c r="E31" s="68"/>
      <c r="F31" s="68"/>
      <c r="G31" s="68"/>
      <c r="H31" s="68"/>
      <c r="I31" s="68"/>
      <c r="J31" s="68"/>
      <c r="K31" s="72"/>
      <c r="L31" s="69"/>
      <c r="N31" s="71"/>
      <c r="O31" s="68"/>
      <c r="P31" s="70"/>
      <c r="U31" s="68"/>
      <c r="V31" s="68"/>
      <c r="W31" s="68"/>
      <c r="X31" s="68"/>
      <c r="Y31" s="68"/>
      <c r="Z31" s="68"/>
      <c r="AA31" s="68"/>
    </row>
    <row r="32" spans="3:30">
      <c r="C32" s="71"/>
      <c r="D32" s="68"/>
      <c r="E32" s="68"/>
      <c r="F32" s="68"/>
      <c r="G32" s="68"/>
      <c r="H32" s="68"/>
      <c r="I32" s="68"/>
      <c r="J32" s="68"/>
      <c r="K32" s="72"/>
      <c r="L32" s="69"/>
      <c r="N32" s="71"/>
      <c r="O32" s="68"/>
      <c r="P32" s="70"/>
      <c r="U32" s="68"/>
      <c r="V32" s="68"/>
      <c r="W32" s="68"/>
      <c r="X32" s="68"/>
      <c r="Y32" s="68"/>
      <c r="Z32" s="68"/>
      <c r="AA32" s="68"/>
    </row>
    <row r="33" spans="3:27">
      <c r="C33" s="71"/>
      <c r="D33" s="68"/>
      <c r="E33" s="68"/>
      <c r="F33" s="68"/>
      <c r="G33" s="68"/>
      <c r="H33" s="68"/>
      <c r="I33" s="68"/>
      <c r="J33" s="68"/>
      <c r="K33" s="72"/>
      <c r="L33" s="69"/>
      <c r="N33" s="71"/>
      <c r="O33" s="68"/>
      <c r="P33" s="70"/>
      <c r="U33" s="68"/>
      <c r="V33" s="68"/>
      <c r="W33" s="68"/>
      <c r="X33" s="68"/>
      <c r="Y33" s="68"/>
      <c r="Z33" s="68"/>
      <c r="AA33" s="68"/>
    </row>
    <row r="34" spans="3:27">
      <c r="C34" s="71"/>
      <c r="D34" s="68"/>
      <c r="E34" s="68"/>
      <c r="F34" s="68"/>
      <c r="G34" s="68"/>
      <c r="H34" s="68"/>
      <c r="I34" s="68"/>
      <c r="J34" s="68"/>
      <c r="K34" s="72"/>
      <c r="L34" s="69"/>
      <c r="N34" s="71"/>
      <c r="O34" s="68"/>
      <c r="P34" s="70"/>
      <c r="U34" s="68"/>
      <c r="V34" s="68"/>
      <c r="W34" s="68"/>
      <c r="X34" s="68"/>
      <c r="Y34" s="68"/>
      <c r="Z34" s="68"/>
      <c r="AA34" s="68"/>
    </row>
    <row r="35" spans="3:27">
      <c r="C35" s="71"/>
      <c r="D35" s="68"/>
      <c r="E35" s="68"/>
      <c r="F35" s="68"/>
      <c r="G35" s="68"/>
      <c r="H35" s="68"/>
      <c r="I35" s="68"/>
      <c r="J35" s="68"/>
      <c r="K35" s="72"/>
      <c r="L35" s="69"/>
      <c r="N35" s="71"/>
      <c r="O35" s="68"/>
      <c r="P35" s="70"/>
      <c r="U35" s="68"/>
      <c r="V35" s="68"/>
      <c r="W35" s="68"/>
      <c r="X35" s="68"/>
      <c r="Y35" s="68"/>
      <c r="Z35" s="68"/>
      <c r="AA35" s="68"/>
    </row>
    <row r="36" spans="3:27">
      <c r="C36" s="71"/>
      <c r="D36" s="68"/>
      <c r="E36" s="68"/>
      <c r="F36" s="68"/>
      <c r="G36" s="68"/>
      <c r="H36" s="68"/>
      <c r="I36" s="68"/>
      <c r="J36" s="68"/>
      <c r="K36" s="72"/>
      <c r="L36" s="69"/>
      <c r="N36" s="71"/>
      <c r="O36" s="68"/>
      <c r="P36" s="70"/>
      <c r="U36" s="68"/>
      <c r="V36" s="68"/>
      <c r="W36" s="68"/>
      <c r="X36" s="68"/>
      <c r="Y36" s="68"/>
      <c r="Z36" s="68"/>
      <c r="AA36" s="68"/>
    </row>
    <row r="37" spans="3:27">
      <c r="C37" s="71"/>
      <c r="D37" s="68"/>
      <c r="E37" s="68"/>
      <c r="F37" s="68"/>
      <c r="G37" s="68"/>
      <c r="H37" s="68"/>
      <c r="I37" s="68"/>
      <c r="J37" s="68"/>
      <c r="K37" s="72"/>
      <c r="L37" s="69"/>
      <c r="N37" s="71"/>
      <c r="O37" s="68"/>
      <c r="P37" s="70"/>
      <c r="U37" s="68"/>
      <c r="V37" s="68"/>
      <c r="W37" s="68"/>
      <c r="X37" s="68"/>
      <c r="Y37" s="68"/>
      <c r="Z37" s="68"/>
      <c r="AA37" s="68"/>
    </row>
    <row r="38" spans="3:27">
      <c r="D38" s="68"/>
      <c r="E38" s="68"/>
      <c r="F38" s="68"/>
      <c r="G38" s="68"/>
      <c r="H38" s="68"/>
      <c r="I38" s="68"/>
      <c r="J38" s="68"/>
      <c r="K38" s="72"/>
      <c r="L38" s="69"/>
      <c r="N38" s="71"/>
      <c r="O38" s="68"/>
      <c r="P38" s="70"/>
      <c r="U38" s="68"/>
      <c r="V38" s="68"/>
      <c r="W38" s="68"/>
      <c r="X38" s="68"/>
      <c r="Y38" s="68"/>
      <c r="Z38" s="68"/>
      <c r="AA38" s="68"/>
    </row>
    <row r="39" spans="3:27">
      <c r="D39" s="68"/>
      <c r="E39" s="68"/>
      <c r="F39" s="68"/>
      <c r="G39" s="68"/>
      <c r="H39" s="68"/>
      <c r="I39" s="68"/>
      <c r="J39" s="68"/>
      <c r="K39" s="72"/>
      <c r="L39" s="69"/>
      <c r="N39" s="71"/>
      <c r="O39" s="68"/>
      <c r="P39" s="70"/>
      <c r="U39" s="68"/>
      <c r="V39" s="68"/>
      <c r="W39" s="68"/>
      <c r="X39" s="68"/>
      <c r="Y39" s="68"/>
      <c r="Z39" s="68"/>
      <c r="AA39" s="68"/>
    </row>
    <row r="40" spans="3:27">
      <c r="D40" s="68"/>
      <c r="E40" s="68"/>
      <c r="F40" s="68"/>
      <c r="G40" s="68"/>
      <c r="H40" s="68"/>
      <c r="I40" s="68"/>
      <c r="J40" s="68"/>
      <c r="K40" s="72"/>
      <c r="L40" s="69"/>
      <c r="N40" s="71"/>
      <c r="O40" s="68"/>
      <c r="P40" s="70"/>
      <c r="U40" s="68"/>
      <c r="V40" s="68"/>
      <c r="W40" s="68"/>
      <c r="X40" s="68"/>
      <c r="Y40" s="68"/>
      <c r="Z40" s="68"/>
      <c r="AA40" s="68"/>
    </row>
    <row r="41" spans="3:27">
      <c r="D41" s="68"/>
      <c r="E41" s="68"/>
      <c r="F41" s="68"/>
      <c r="G41" s="68"/>
      <c r="H41" s="68"/>
      <c r="I41" s="68"/>
      <c r="J41" s="68"/>
      <c r="K41" s="72"/>
      <c r="L41" s="69"/>
      <c r="N41" s="71"/>
      <c r="O41" s="68"/>
      <c r="P41" s="70"/>
      <c r="U41" s="68"/>
      <c r="V41" s="68"/>
      <c r="W41" s="68"/>
      <c r="X41" s="68"/>
      <c r="Y41" s="68"/>
      <c r="Z41" s="68"/>
      <c r="AA41" s="68"/>
    </row>
    <row r="42" spans="3:27">
      <c r="D42" s="68"/>
      <c r="E42" s="68"/>
      <c r="F42" s="68"/>
      <c r="G42" s="68"/>
      <c r="H42" s="68"/>
      <c r="I42" s="68"/>
      <c r="J42" s="68"/>
      <c r="K42" s="72"/>
      <c r="L42" s="69"/>
      <c r="N42" s="71"/>
      <c r="O42" s="68"/>
      <c r="P42" s="70"/>
      <c r="U42" s="68"/>
      <c r="V42" s="68"/>
      <c r="W42" s="68"/>
      <c r="X42" s="68"/>
      <c r="Y42" s="68"/>
      <c r="Z42" s="68"/>
      <c r="AA42" s="68"/>
    </row>
    <row r="43" spans="3:27">
      <c r="D43" s="68"/>
      <c r="E43" s="68"/>
      <c r="F43" s="68"/>
      <c r="G43" s="68"/>
      <c r="H43" s="68"/>
      <c r="I43" s="68"/>
      <c r="J43" s="68"/>
      <c r="K43" s="72"/>
      <c r="L43" s="69"/>
      <c r="N43" s="71"/>
      <c r="O43" s="68"/>
      <c r="P43" s="70"/>
      <c r="U43" s="68"/>
      <c r="V43" s="68"/>
      <c r="W43" s="68"/>
      <c r="X43" s="68"/>
      <c r="Y43" s="68"/>
      <c r="Z43" s="68"/>
      <c r="AA43" s="68"/>
    </row>
    <row r="44" spans="3:27">
      <c r="D44" s="68"/>
      <c r="E44" s="68"/>
      <c r="F44" s="68"/>
      <c r="G44" s="68"/>
      <c r="H44" s="68"/>
      <c r="I44" s="68"/>
      <c r="J44" s="68"/>
      <c r="K44" s="72"/>
      <c r="L44" s="69"/>
      <c r="N44" s="71"/>
      <c r="O44" s="68"/>
      <c r="P44" s="70"/>
      <c r="U44" s="68"/>
      <c r="V44" s="68"/>
      <c r="W44" s="68"/>
      <c r="X44" s="68"/>
      <c r="Y44" s="68"/>
      <c r="Z44" s="68"/>
      <c r="AA44" s="68"/>
    </row>
    <row r="45" spans="3:27">
      <c r="D45" s="68"/>
      <c r="E45" s="68"/>
      <c r="F45" s="68"/>
      <c r="G45" s="68"/>
      <c r="H45" s="68"/>
      <c r="I45" s="68"/>
      <c r="J45" s="68"/>
      <c r="K45" s="72"/>
      <c r="L45" s="69"/>
      <c r="N45" s="71"/>
      <c r="O45" s="68"/>
      <c r="P45" s="70"/>
      <c r="U45" s="68"/>
      <c r="V45" s="68"/>
      <c r="W45" s="68"/>
      <c r="X45" s="68"/>
      <c r="Y45" s="68"/>
      <c r="Z45" s="68"/>
      <c r="AA45" s="68"/>
    </row>
    <row r="46" spans="3:27">
      <c r="D46" s="68"/>
      <c r="E46" s="68"/>
      <c r="F46" s="68"/>
      <c r="G46" s="68"/>
      <c r="H46" s="68"/>
      <c r="I46" s="68"/>
      <c r="J46" s="68"/>
      <c r="K46" s="72"/>
      <c r="L46" s="69"/>
      <c r="N46" s="71"/>
      <c r="O46" s="68"/>
      <c r="P46" s="70"/>
      <c r="U46" s="68"/>
      <c r="V46" s="68"/>
      <c r="W46" s="68"/>
      <c r="X46" s="68"/>
      <c r="Y46" s="68"/>
      <c r="Z46" s="68"/>
      <c r="AA46" s="68"/>
    </row>
    <row r="47" spans="3:27">
      <c r="D47" s="68"/>
      <c r="E47" s="68"/>
      <c r="F47" s="68"/>
      <c r="G47" s="68"/>
      <c r="H47" s="68"/>
      <c r="I47" s="68"/>
      <c r="J47" s="68"/>
      <c r="K47" s="72"/>
      <c r="L47" s="69"/>
      <c r="N47" s="71"/>
      <c r="O47" s="68"/>
      <c r="P47" s="70"/>
      <c r="U47" s="68"/>
      <c r="V47" s="68"/>
      <c r="W47" s="68"/>
      <c r="X47" s="68"/>
      <c r="Y47" s="68"/>
      <c r="Z47" s="68"/>
      <c r="AA47" s="68"/>
    </row>
    <row r="48" spans="3:27">
      <c r="D48" s="68"/>
      <c r="E48" s="68"/>
      <c r="F48" s="68"/>
      <c r="G48" s="68"/>
      <c r="H48" s="68"/>
      <c r="I48" s="68"/>
      <c r="J48" s="68"/>
      <c r="K48" s="72"/>
      <c r="L48" s="69"/>
      <c r="N48" s="71"/>
      <c r="O48" s="68"/>
      <c r="P48" s="70"/>
      <c r="U48" s="68"/>
      <c r="V48" s="68"/>
      <c r="W48" s="68"/>
      <c r="X48" s="68"/>
      <c r="Y48" s="68"/>
      <c r="Z48" s="68"/>
      <c r="AA48" s="68"/>
    </row>
    <row r="49" spans="4:27">
      <c r="D49" s="68"/>
      <c r="E49" s="68"/>
      <c r="F49" s="68"/>
      <c r="G49" s="68"/>
      <c r="H49" s="68"/>
      <c r="I49" s="68"/>
      <c r="J49" s="68"/>
      <c r="K49" s="72"/>
      <c r="L49" s="69"/>
      <c r="N49" s="71"/>
      <c r="O49" s="68"/>
      <c r="P49" s="70"/>
      <c r="U49" s="68"/>
      <c r="V49" s="68"/>
      <c r="W49" s="68"/>
      <c r="X49" s="68"/>
      <c r="Y49" s="68"/>
      <c r="Z49" s="68"/>
      <c r="AA49" s="68"/>
    </row>
    <row r="50" spans="4:27">
      <c r="D50" s="68"/>
      <c r="E50" s="68"/>
      <c r="F50" s="68"/>
      <c r="G50" s="68"/>
      <c r="H50" s="68"/>
      <c r="I50" s="68"/>
      <c r="J50" s="68"/>
      <c r="K50" s="72"/>
      <c r="L50" s="69"/>
      <c r="N50" s="71"/>
      <c r="O50" s="68"/>
      <c r="P50" s="70"/>
      <c r="U50" s="68"/>
      <c r="V50" s="68"/>
      <c r="W50" s="68"/>
      <c r="X50" s="68"/>
      <c r="Y50" s="68"/>
      <c r="Z50" s="68"/>
      <c r="AA50" s="68"/>
    </row>
    <row r="51" spans="4:27">
      <c r="D51" s="68"/>
      <c r="E51" s="68"/>
      <c r="F51" s="68"/>
      <c r="G51" s="68"/>
      <c r="H51" s="68"/>
      <c r="I51" s="68"/>
      <c r="J51" s="68"/>
      <c r="K51" s="72"/>
      <c r="L51" s="69"/>
      <c r="N51" s="71"/>
      <c r="O51" s="68"/>
      <c r="P51" s="70"/>
      <c r="U51" s="68"/>
      <c r="V51" s="68"/>
      <c r="W51" s="68"/>
      <c r="X51" s="68"/>
      <c r="Y51" s="68"/>
      <c r="Z51" s="68"/>
      <c r="AA51" s="68"/>
    </row>
    <row r="52" spans="4:27">
      <c r="D52" s="68"/>
      <c r="E52" s="68"/>
      <c r="F52" s="68"/>
      <c r="G52" s="68"/>
      <c r="H52" s="68"/>
      <c r="I52" s="68"/>
      <c r="J52" s="68"/>
      <c r="K52" s="72"/>
      <c r="L52" s="69"/>
      <c r="N52" s="71"/>
      <c r="O52" s="68"/>
      <c r="P52" s="70"/>
      <c r="U52" s="68"/>
      <c r="V52" s="68"/>
      <c r="W52" s="68"/>
      <c r="X52" s="68"/>
      <c r="Y52" s="68"/>
      <c r="Z52" s="68"/>
      <c r="AA52" s="68"/>
    </row>
    <row r="53" spans="4:27">
      <c r="D53" s="68"/>
      <c r="E53" s="68"/>
      <c r="F53" s="68"/>
      <c r="G53" s="68"/>
      <c r="H53" s="68"/>
      <c r="I53" s="68"/>
      <c r="J53" s="68"/>
      <c r="K53" s="72"/>
      <c r="L53" s="69"/>
      <c r="N53" s="71"/>
      <c r="O53" s="68"/>
      <c r="P53" s="70"/>
      <c r="U53" s="68"/>
      <c r="V53" s="68"/>
      <c r="W53" s="68"/>
      <c r="X53" s="68"/>
      <c r="Y53" s="68"/>
      <c r="Z53" s="68"/>
      <c r="AA53" s="68"/>
    </row>
    <row r="54" spans="4:27">
      <c r="D54" s="68"/>
      <c r="E54" s="68"/>
      <c r="F54" s="68"/>
      <c r="G54" s="68"/>
      <c r="H54" s="68"/>
      <c r="I54" s="68"/>
      <c r="J54" s="68"/>
      <c r="K54" s="72"/>
      <c r="L54" s="69"/>
      <c r="N54" s="71"/>
      <c r="O54" s="68"/>
      <c r="P54" s="70"/>
      <c r="U54" s="68"/>
      <c r="V54" s="68"/>
      <c r="W54" s="68"/>
      <c r="X54" s="68"/>
      <c r="Y54" s="68"/>
      <c r="Z54" s="68"/>
      <c r="AA54" s="68"/>
    </row>
    <row r="55" spans="4:27">
      <c r="D55" s="68"/>
      <c r="E55" s="68"/>
      <c r="F55" s="68"/>
      <c r="G55" s="68"/>
      <c r="H55" s="68"/>
      <c r="I55" s="68"/>
      <c r="J55" s="68"/>
      <c r="K55" s="72"/>
      <c r="L55" s="69"/>
      <c r="N55" s="71"/>
      <c r="O55" s="68"/>
      <c r="P55" s="70"/>
      <c r="U55" s="68"/>
      <c r="V55" s="68"/>
      <c r="W55" s="68"/>
      <c r="X55" s="68"/>
      <c r="Y55" s="68"/>
      <c r="Z55" s="68"/>
      <c r="AA55" s="68"/>
    </row>
    <row r="56" spans="4:27">
      <c r="D56" s="68"/>
      <c r="E56" s="68"/>
      <c r="F56" s="68"/>
      <c r="G56" s="68"/>
      <c r="H56" s="68"/>
      <c r="I56" s="68"/>
      <c r="J56" s="68"/>
      <c r="K56" s="72"/>
      <c r="L56" s="69"/>
      <c r="N56" s="71"/>
      <c r="O56" s="68"/>
      <c r="P56" s="70"/>
      <c r="U56" s="68"/>
      <c r="V56" s="68"/>
      <c r="W56" s="68"/>
      <c r="X56" s="68"/>
      <c r="Y56" s="68"/>
      <c r="Z56" s="68"/>
      <c r="AA56" s="68"/>
    </row>
    <row r="57" spans="4:27">
      <c r="D57" s="68"/>
      <c r="E57" s="68"/>
      <c r="F57" s="68"/>
      <c r="G57" s="68"/>
      <c r="H57" s="68"/>
      <c r="I57" s="68"/>
      <c r="J57" s="68"/>
      <c r="K57" s="72"/>
      <c r="L57" s="69"/>
      <c r="N57" s="71"/>
      <c r="O57" s="68"/>
      <c r="P57" s="70"/>
      <c r="U57" s="68"/>
      <c r="V57" s="68"/>
      <c r="W57" s="68"/>
      <c r="X57" s="68"/>
      <c r="Y57" s="68"/>
      <c r="Z57" s="68"/>
      <c r="AA57" s="68"/>
    </row>
    <row r="58" spans="4:27">
      <c r="D58" s="68"/>
      <c r="E58" s="68"/>
      <c r="F58" s="68"/>
      <c r="G58" s="68"/>
      <c r="H58" s="68"/>
      <c r="I58" s="68"/>
      <c r="J58" s="68"/>
      <c r="K58" s="72"/>
      <c r="L58" s="69"/>
      <c r="N58" s="71"/>
      <c r="O58" s="68"/>
      <c r="P58" s="70"/>
      <c r="U58" s="68"/>
      <c r="V58" s="68"/>
      <c r="W58" s="68"/>
      <c r="X58" s="68"/>
      <c r="Y58" s="68"/>
      <c r="Z58" s="68"/>
      <c r="AA58" s="68"/>
    </row>
    <row r="59" spans="4:27">
      <c r="D59" s="68"/>
      <c r="E59" s="68"/>
      <c r="F59" s="68"/>
      <c r="G59" s="68"/>
      <c r="H59" s="68"/>
      <c r="I59" s="68"/>
      <c r="J59" s="68"/>
      <c r="K59" s="72"/>
      <c r="L59" s="69"/>
      <c r="N59" s="71"/>
      <c r="O59" s="68"/>
      <c r="P59" s="70"/>
      <c r="U59" s="68"/>
      <c r="V59" s="68"/>
      <c r="W59" s="68"/>
      <c r="X59" s="68"/>
      <c r="Y59" s="68"/>
      <c r="Z59" s="68"/>
      <c r="AA59" s="68"/>
    </row>
    <row r="60" spans="4:27">
      <c r="D60" s="68"/>
      <c r="E60" s="68"/>
      <c r="F60" s="68"/>
      <c r="G60" s="68"/>
      <c r="H60" s="68"/>
      <c r="I60" s="68"/>
      <c r="J60" s="68"/>
      <c r="K60" s="72"/>
      <c r="L60" s="69"/>
      <c r="N60" s="71"/>
      <c r="O60" s="68"/>
      <c r="P60" s="70"/>
      <c r="U60" s="68"/>
      <c r="V60" s="68"/>
      <c r="W60" s="68"/>
      <c r="X60" s="68"/>
      <c r="Y60" s="68"/>
      <c r="Z60" s="68"/>
      <c r="AA60" s="68"/>
    </row>
    <row r="61" spans="4:27">
      <c r="D61" s="68"/>
      <c r="E61" s="68"/>
      <c r="F61" s="68"/>
      <c r="G61" s="68"/>
      <c r="H61" s="68"/>
      <c r="I61" s="68"/>
      <c r="J61" s="68"/>
      <c r="K61" s="72"/>
      <c r="L61" s="69"/>
      <c r="N61" s="71"/>
      <c r="O61" s="68"/>
      <c r="P61" s="70"/>
      <c r="U61" s="68"/>
      <c r="V61" s="68"/>
      <c r="W61" s="68"/>
      <c r="X61" s="68"/>
      <c r="Y61" s="68"/>
      <c r="Z61" s="68"/>
      <c r="AA61" s="68"/>
    </row>
    <row r="62" spans="4:27">
      <c r="D62" s="68"/>
      <c r="E62" s="68"/>
      <c r="F62" s="68"/>
      <c r="G62" s="68"/>
      <c r="H62" s="68"/>
      <c r="I62" s="68"/>
      <c r="J62" s="68"/>
      <c r="K62" s="72"/>
      <c r="L62" s="69"/>
      <c r="N62" s="71"/>
      <c r="O62" s="68"/>
      <c r="P62" s="70"/>
      <c r="U62" s="68"/>
      <c r="V62" s="68"/>
      <c r="W62" s="68"/>
      <c r="X62" s="68"/>
      <c r="Y62" s="68"/>
      <c r="Z62" s="68"/>
      <c r="AA62" s="68"/>
    </row>
    <row r="63" spans="4:27">
      <c r="D63" s="68"/>
      <c r="E63" s="68"/>
      <c r="F63" s="68"/>
      <c r="G63" s="68"/>
      <c r="H63" s="68"/>
      <c r="I63" s="68"/>
      <c r="J63" s="68"/>
      <c r="K63" s="72"/>
      <c r="L63" s="69"/>
      <c r="N63" s="71"/>
      <c r="O63" s="68"/>
      <c r="P63" s="70"/>
      <c r="U63" s="68"/>
      <c r="V63" s="68"/>
      <c r="W63" s="68"/>
      <c r="X63" s="68"/>
      <c r="Y63" s="68"/>
      <c r="Z63" s="68"/>
      <c r="AA63" s="68"/>
    </row>
    <row r="64" spans="4:27">
      <c r="D64" s="68"/>
      <c r="E64" s="68"/>
      <c r="F64" s="68"/>
      <c r="G64" s="68"/>
      <c r="H64" s="68"/>
      <c r="I64" s="68"/>
      <c r="J64" s="68"/>
      <c r="K64" s="72"/>
      <c r="L64" s="69"/>
      <c r="N64" s="71"/>
      <c r="O64" s="68"/>
      <c r="P64" s="70"/>
      <c r="U64" s="68"/>
      <c r="V64" s="68"/>
      <c r="W64" s="68"/>
      <c r="X64" s="68"/>
      <c r="Y64" s="68"/>
      <c r="Z64" s="68"/>
      <c r="AA64" s="68"/>
    </row>
    <row r="65" spans="4:27">
      <c r="D65" s="68"/>
      <c r="E65" s="68"/>
      <c r="F65" s="68"/>
      <c r="G65" s="68"/>
      <c r="H65" s="68"/>
      <c r="I65" s="68"/>
      <c r="J65" s="68"/>
      <c r="K65" s="72"/>
      <c r="L65" s="69"/>
      <c r="N65" s="71"/>
      <c r="O65" s="68"/>
      <c r="P65" s="70"/>
      <c r="U65" s="68"/>
      <c r="V65" s="68"/>
      <c r="W65" s="68"/>
      <c r="X65" s="68"/>
      <c r="Y65" s="68"/>
      <c r="Z65" s="68"/>
      <c r="AA65" s="68"/>
    </row>
    <row r="66" spans="4:27">
      <c r="D66" s="68"/>
      <c r="E66" s="68"/>
      <c r="F66" s="68"/>
      <c r="G66" s="68"/>
      <c r="H66" s="68"/>
      <c r="I66" s="68"/>
      <c r="J66" s="68"/>
      <c r="K66" s="72"/>
      <c r="L66" s="69"/>
      <c r="N66" s="71"/>
      <c r="O66" s="68"/>
      <c r="P66" s="70"/>
      <c r="U66" s="68"/>
      <c r="V66" s="68"/>
      <c r="W66" s="68"/>
      <c r="X66" s="68"/>
      <c r="Y66" s="68"/>
      <c r="Z66" s="68"/>
      <c r="AA66" s="68"/>
    </row>
    <row r="67" spans="4:27">
      <c r="D67" s="68"/>
      <c r="E67" s="68"/>
      <c r="F67" s="68"/>
      <c r="G67" s="68"/>
      <c r="H67" s="68"/>
      <c r="I67" s="68"/>
      <c r="J67" s="68"/>
      <c r="K67" s="72"/>
      <c r="L67" s="69"/>
      <c r="N67" s="71"/>
      <c r="O67" s="68"/>
      <c r="P67" s="70"/>
      <c r="U67" s="68"/>
      <c r="V67" s="68"/>
      <c r="W67" s="68"/>
      <c r="X67" s="68"/>
      <c r="Y67" s="68"/>
      <c r="Z67" s="68"/>
      <c r="AA67" s="68"/>
    </row>
    <row r="68" spans="4:27">
      <c r="D68" s="68"/>
      <c r="E68" s="68"/>
      <c r="F68" s="68"/>
      <c r="G68" s="68"/>
      <c r="H68" s="68"/>
      <c r="I68" s="68"/>
      <c r="J68" s="68"/>
      <c r="K68" s="72"/>
      <c r="L68" s="69"/>
      <c r="N68" s="71"/>
      <c r="O68" s="68"/>
      <c r="P68" s="70"/>
      <c r="U68" s="68"/>
      <c r="V68" s="68"/>
      <c r="W68" s="68"/>
      <c r="X68" s="68"/>
      <c r="Y68" s="68"/>
      <c r="Z68" s="68"/>
      <c r="AA68" s="68"/>
    </row>
    <row r="69" spans="4:27">
      <c r="D69" s="68"/>
      <c r="E69" s="68"/>
      <c r="F69" s="68"/>
      <c r="G69" s="68"/>
      <c r="H69" s="68"/>
      <c r="I69" s="68"/>
      <c r="J69" s="68"/>
      <c r="K69" s="72"/>
      <c r="L69" s="69"/>
      <c r="N69" s="71"/>
      <c r="O69" s="68"/>
      <c r="P69" s="70"/>
      <c r="U69" s="68"/>
      <c r="V69" s="68"/>
      <c r="W69" s="68"/>
      <c r="X69" s="68"/>
      <c r="Y69" s="68"/>
      <c r="Z69" s="68"/>
      <c r="AA69" s="68"/>
    </row>
    <row r="70" spans="4:27">
      <c r="D70" s="68"/>
      <c r="E70" s="68"/>
      <c r="F70" s="68"/>
      <c r="G70" s="68"/>
      <c r="H70" s="68"/>
      <c r="I70" s="68"/>
      <c r="J70" s="68"/>
      <c r="K70" s="72"/>
      <c r="L70" s="69"/>
      <c r="N70" s="71"/>
      <c r="O70" s="68"/>
      <c r="P70" s="70"/>
      <c r="U70" s="68"/>
      <c r="V70" s="68"/>
      <c r="W70" s="68"/>
      <c r="X70" s="68"/>
      <c r="Y70" s="68"/>
      <c r="Z70" s="68"/>
      <c r="AA70" s="68"/>
    </row>
    <row r="71" spans="4:27">
      <c r="D71" s="68"/>
      <c r="E71" s="68"/>
      <c r="F71" s="68"/>
      <c r="G71" s="68"/>
      <c r="H71" s="68"/>
      <c r="I71" s="68"/>
      <c r="J71" s="68"/>
      <c r="K71" s="72"/>
      <c r="L71" s="69"/>
      <c r="N71" s="71"/>
      <c r="O71" s="68"/>
      <c r="P71" s="70"/>
      <c r="U71" s="68"/>
      <c r="V71" s="68"/>
      <c r="W71" s="68"/>
      <c r="X71" s="68"/>
      <c r="Y71" s="68"/>
      <c r="Z71" s="68"/>
      <c r="AA71" s="68"/>
    </row>
    <row r="72" spans="4:27">
      <c r="D72" s="68"/>
      <c r="E72" s="68"/>
      <c r="F72" s="68"/>
      <c r="G72" s="68"/>
      <c r="H72" s="68"/>
      <c r="I72" s="68"/>
      <c r="J72" s="68"/>
      <c r="K72" s="72"/>
      <c r="L72" s="69"/>
      <c r="N72" s="71"/>
      <c r="O72" s="68"/>
      <c r="P72" s="70"/>
      <c r="U72" s="68"/>
      <c r="V72" s="68"/>
      <c r="W72" s="68"/>
      <c r="X72" s="68"/>
      <c r="Y72" s="68"/>
      <c r="Z72" s="68"/>
      <c r="AA72" s="68"/>
    </row>
    <row r="73" spans="4:27">
      <c r="D73" s="68"/>
      <c r="E73" s="68"/>
      <c r="F73" s="68"/>
      <c r="G73" s="68"/>
      <c r="H73" s="68"/>
      <c r="I73" s="68"/>
      <c r="J73" s="68"/>
      <c r="K73" s="72"/>
      <c r="L73" s="69"/>
      <c r="N73" s="71"/>
      <c r="O73" s="68"/>
      <c r="P73" s="70"/>
      <c r="U73" s="68"/>
      <c r="V73" s="68"/>
      <c r="W73" s="68"/>
      <c r="X73" s="68"/>
      <c r="Y73" s="68"/>
      <c r="Z73" s="68"/>
      <c r="AA73" s="68"/>
    </row>
    <row r="74" spans="4:27">
      <c r="D74" s="68"/>
      <c r="E74" s="68"/>
      <c r="F74" s="68"/>
      <c r="G74" s="68"/>
      <c r="H74" s="68"/>
      <c r="I74" s="68"/>
      <c r="J74" s="68"/>
      <c r="K74" s="72"/>
      <c r="L74" s="69"/>
      <c r="N74" s="71"/>
      <c r="O74" s="68"/>
      <c r="P74" s="70"/>
      <c r="U74" s="68"/>
      <c r="V74" s="68"/>
      <c r="W74" s="68"/>
      <c r="X74" s="68"/>
      <c r="Y74" s="68"/>
      <c r="Z74" s="68"/>
      <c r="AA74" s="68"/>
    </row>
    <row r="75" spans="4:27">
      <c r="D75" s="68"/>
      <c r="E75" s="68"/>
      <c r="F75" s="68"/>
      <c r="G75" s="68"/>
      <c r="H75" s="68"/>
      <c r="I75" s="68"/>
      <c r="J75" s="68"/>
      <c r="K75" s="72"/>
      <c r="L75" s="69"/>
      <c r="N75" s="71"/>
      <c r="O75" s="68"/>
      <c r="P75" s="70"/>
      <c r="U75" s="68"/>
      <c r="V75" s="68"/>
      <c r="W75" s="68"/>
      <c r="X75" s="68"/>
      <c r="Y75" s="68"/>
      <c r="Z75" s="68"/>
      <c r="AA75" s="68"/>
    </row>
    <row r="76" spans="4:27">
      <c r="D76" s="68"/>
      <c r="E76" s="68"/>
      <c r="F76" s="68"/>
      <c r="G76" s="68"/>
      <c r="H76" s="68"/>
      <c r="I76" s="68"/>
      <c r="J76" s="68"/>
      <c r="K76" s="72"/>
      <c r="L76" s="69"/>
      <c r="N76" s="71"/>
      <c r="O76" s="68"/>
      <c r="P76" s="70"/>
      <c r="U76" s="68"/>
      <c r="V76" s="68"/>
      <c r="W76" s="68"/>
      <c r="X76" s="68"/>
      <c r="Y76" s="68"/>
      <c r="Z76" s="68"/>
      <c r="AA76" s="68"/>
    </row>
    <row r="77" spans="4:27">
      <c r="D77" s="68"/>
      <c r="E77" s="68"/>
      <c r="F77" s="68"/>
      <c r="G77" s="68"/>
      <c r="H77" s="68"/>
      <c r="I77" s="68"/>
      <c r="J77" s="68"/>
      <c r="K77" s="72"/>
      <c r="L77" s="69"/>
      <c r="N77" s="71"/>
      <c r="O77" s="68"/>
      <c r="P77" s="70"/>
      <c r="U77" s="68"/>
      <c r="V77" s="68"/>
      <c r="W77" s="68"/>
      <c r="X77" s="68"/>
      <c r="Y77" s="68"/>
      <c r="Z77" s="68"/>
      <c r="AA77" s="68"/>
    </row>
    <row r="78" spans="4:27">
      <c r="D78" s="68"/>
      <c r="E78" s="68"/>
      <c r="F78" s="68"/>
      <c r="G78" s="68"/>
      <c r="H78" s="68"/>
      <c r="I78" s="68"/>
      <c r="J78" s="68"/>
      <c r="K78" s="72"/>
      <c r="L78" s="69"/>
      <c r="N78" s="71"/>
      <c r="O78" s="68"/>
      <c r="P78" s="70"/>
      <c r="U78" s="68"/>
      <c r="V78" s="68"/>
      <c r="W78" s="68"/>
      <c r="X78" s="68"/>
      <c r="Y78" s="68"/>
      <c r="Z78" s="68"/>
      <c r="AA78" s="68"/>
    </row>
    <row r="79" spans="4:27">
      <c r="D79" s="68"/>
      <c r="E79" s="68"/>
      <c r="F79" s="68"/>
      <c r="G79" s="68"/>
      <c r="H79" s="68"/>
      <c r="I79" s="68"/>
      <c r="J79" s="68"/>
      <c r="K79" s="72"/>
      <c r="L79" s="69"/>
      <c r="N79" s="71"/>
      <c r="O79" s="68"/>
      <c r="P79" s="70"/>
      <c r="U79" s="68"/>
      <c r="V79" s="68"/>
      <c r="W79" s="68"/>
      <c r="X79" s="68"/>
      <c r="Y79" s="68"/>
      <c r="Z79" s="68"/>
      <c r="AA79" s="68"/>
    </row>
    <row r="80" spans="4:27">
      <c r="D80" s="68"/>
      <c r="E80" s="68"/>
      <c r="F80" s="68"/>
      <c r="G80" s="68"/>
      <c r="H80" s="68"/>
      <c r="I80" s="68"/>
      <c r="J80" s="68"/>
      <c r="K80" s="72"/>
      <c r="L80" s="69"/>
      <c r="N80" s="71"/>
      <c r="O80" s="68"/>
      <c r="P80" s="70"/>
      <c r="U80" s="68"/>
      <c r="V80" s="68"/>
      <c r="W80" s="68"/>
      <c r="X80" s="68"/>
      <c r="Y80" s="68"/>
      <c r="Z80" s="68"/>
      <c r="AA80" s="68"/>
    </row>
    <row r="81" spans="4:27">
      <c r="D81" s="68"/>
      <c r="E81" s="68"/>
      <c r="F81" s="68"/>
      <c r="G81" s="68"/>
      <c r="H81" s="68"/>
      <c r="I81" s="68"/>
      <c r="J81" s="68"/>
      <c r="K81" s="72"/>
      <c r="L81" s="69"/>
      <c r="N81" s="71"/>
      <c r="O81" s="68"/>
      <c r="P81" s="70"/>
      <c r="U81" s="68"/>
      <c r="V81" s="68"/>
      <c r="W81" s="68"/>
      <c r="X81" s="68"/>
      <c r="Y81" s="68"/>
      <c r="Z81" s="68"/>
      <c r="AA81" s="68"/>
    </row>
    <row r="82" spans="4:27">
      <c r="D82" s="68"/>
      <c r="E82" s="68"/>
      <c r="F82" s="68"/>
      <c r="G82" s="68"/>
      <c r="H82" s="68"/>
      <c r="I82" s="68"/>
      <c r="J82" s="68"/>
      <c r="K82" s="72"/>
      <c r="L82" s="69"/>
      <c r="N82" s="71"/>
      <c r="O82" s="68"/>
      <c r="P82" s="70"/>
      <c r="U82" s="68"/>
      <c r="V82" s="68"/>
      <c r="W82" s="68"/>
      <c r="X82" s="68"/>
      <c r="Y82" s="68"/>
      <c r="Z82" s="68"/>
      <c r="AA82" s="68"/>
    </row>
    <row r="83" spans="4:27">
      <c r="D83" s="68"/>
      <c r="E83" s="68"/>
      <c r="F83" s="68"/>
      <c r="G83" s="68"/>
      <c r="H83" s="68"/>
      <c r="I83" s="68"/>
      <c r="J83" s="68"/>
      <c r="K83" s="72"/>
      <c r="L83" s="69"/>
      <c r="N83" s="71"/>
      <c r="O83" s="68"/>
      <c r="P83" s="70"/>
      <c r="U83" s="68"/>
      <c r="V83" s="68"/>
      <c r="W83" s="68"/>
      <c r="X83" s="68"/>
      <c r="Y83" s="68"/>
      <c r="Z83" s="68"/>
      <c r="AA83" s="68"/>
    </row>
    <row r="84" spans="4:27">
      <c r="D84" s="68"/>
      <c r="E84" s="68"/>
      <c r="F84" s="68"/>
      <c r="G84" s="68"/>
      <c r="H84" s="68"/>
      <c r="I84" s="68"/>
      <c r="J84" s="68"/>
      <c r="K84" s="72"/>
      <c r="L84" s="69"/>
      <c r="N84" s="71"/>
      <c r="O84" s="68"/>
      <c r="P84" s="70"/>
      <c r="U84" s="68"/>
      <c r="V84" s="68"/>
      <c r="W84" s="68"/>
      <c r="X84" s="68"/>
      <c r="Y84" s="68"/>
      <c r="Z84" s="68"/>
      <c r="AA84" s="68"/>
    </row>
    <row r="85" spans="4:27">
      <c r="D85" s="68"/>
      <c r="E85" s="68"/>
      <c r="F85" s="68"/>
      <c r="G85" s="68"/>
      <c r="H85" s="68"/>
      <c r="I85" s="68"/>
      <c r="J85" s="68"/>
      <c r="K85" s="72"/>
      <c r="L85" s="69"/>
      <c r="N85" s="71"/>
      <c r="O85" s="68"/>
      <c r="P85" s="70"/>
      <c r="U85" s="68"/>
      <c r="V85" s="68"/>
      <c r="W85" s="68"/>
      <c r="X85" s="68"/>
      <c r="Y85" s="68"/>
      <c r="Z85" s="68"/>
      <c r="AA85" s="68"/>
    </row>
    <row r="86" spans="4:27">
      <c r="D86" s="68"/>
      <c r="E86" s="68"/>
      <c r="F86" s="68"/>
      <c r="G86" s="68"/>
      <c r="H86" s="68"/>
      <c r="I86" s="68"/>
      <c r="J86" s="68"/>
      <c r="K86" s="72"/>
      <c r="L86" s="69"/>
      <c r="N86" s="71"/>
      <c r="O86" s="68"/>
      <c r="P86" s="70"/>
      <c r="U86" s="68"/>
      <c r="V86" s="68"/>
      <c r="W86" s="68"/>
      <c r="X86" s="68"/>
      <c r="Y86" s="68"/>
      <c r="Z86" s="68"/>
      <c r="AA86" s="68"/>
    </row>
    <row r="87" spans="4:27">
      <c r="D87" s="68"/>
      <c r="E87" s="68"/>
      <c r="F87" s="68"/>
      <c r="G87" s="68"/>
      <c r="H87" s="68"/>
      <c r="I87" s="68"/>
      <c r="J87" s="68"/>
      <c r="K87" s="72"/>
      <c r="L87" s="69"/>
      <c r="N87" s="71"/>
      <c r="O87" s="68"/>
      <c r="P87" s="70"/>
      <c r="U87" s="68"/>
      <c r="V87" s="68"/>
      <c r="W87" s="68"/>
      <c r="X87" s="68"/>
      <c r="Y87" s="68"/>
      <c r="Z87" s="68"/>
      <c r="AA87" s="68"/>
    </row>
    <row r="88" spans="4:27">
      <c r="D88" s="68"/>
      <c r="E88" s="68"/>
      <c r="F88" s="68"/>
      <c r="G88" s="68"/>
      <c r="H88" s="68"/>
      <c r="I88" s="68"/>
      <c r="J88" s="68"/>
      <c r="K88" s="72"/>
      <c r="L88" s="69"/>
      <c r="N88" s="71"/>
      <c r="O88" s="68"/>
      <c r="P88" s="70"/>
      <c r="U88" s="68"/>
      <c r="V88" s="68"/>
      <c r="W88" s="68"/>
      <c r="X88" s="68"/>
      <c r="Y88" s="68"/>
      <c r="Z88" s="68"/>
      <c r="AA88" s="68"/>
    </row>
    <row r="89" spans="4:27">
      <c r="D89" s="68"/>
      <c r="E89" s="68"/>
      <c r="F89" s="68"/>
      <c r="G89" s="68"/>
      <c r="H89" s="68"/>
      <c r="I89" s="68"/>
      <c r="J89" s="68"/>
      <c r="K89" s="72"/>
      <c r="L89" s="69"/>
      <c r="N89" s="71"/>
      <c r="O89" s="68"/>
      <c r="P89" s="70"/>
      <c r="U89" s="68"/>
      <c r="V89" s="68"/>
      <c r="W89" s="68"/>
      <c r="X89" s="68"/>
      <c r="Y89" s="68"/>
      <c r="Z89" s="68"/>
      <c r="AA89" s="68"/>
    </row>
    <row r="90" spans="4:27">
      <c r="D90" s="68"/>
      <c r="E90" s="68"/>
      <c r="F90" s="68"/>
      <c r="G90" s="68"/>
      <c r="H90" s="68"/>
      <c r="I90" s="68"/>
      <c r="J90" s="68"/>
      <c r="K90" s="72"/>
      <c r="L90" s="69"/>
      <c r="N90" s="71"/>
      <c r="O90" s="68"/>
      <c r="P90" s="70"/>
      <c r="U90" s="68"/>
      <c r="V90" s="68"/>
      <c r="W90" s="68"/>
      <c r="X90" s="68"/>
      <c r="Y90" s="68"/>
      <c r="Z90" s="68"/>
      <c r="AA90" s="68"/>
    </row>
    <row r="91" spans="4:27">
      <c r="D91" s="68"/>
      <c r="E91" s="68"/>
      <c r="F91" s="68"/>
      <c r="G91" s="68"/>
      <c r="H91" s="68"/>
      <c r="I91" s="68"/>
      <c r="J91" s="68"/>
      <c r="K91" s="72"/>
      <c r="L91" s="69"/>
      <c r="N91" s="71"/>
      <c r="O91" s="68"/>
      <c r="P91" s="70"/>
      <c r="U91" s="68"/>
      <c r="V91" s="68"/>
      <c r="W91" s="68"/>
      <c r="X91" s="68"/>
      <c r="Y91" s="68"/>
      <c r="Z91" s="68"/>
      <c r="AA91" s="68"/>
    </row>
    <row r="92" spans="4:27">
      <c r="D92" s="68"/>
      <c r="E92" s="68"/>
      <c r="F92" s="68"/>
      <c r="G92" s="68"/>
      <c r="H92" s="68"/>
      <c r="I92" s="68"/>
      <c r="J92" s="68"/>
      <c r="K92" s="72"/>
      <c r="L92" s="69"/>
      <c r="N92" s="71"/>
      <c r="O92" s="68"/>
      <c r="P92" s="70"/>
      <c r="U92" s="68"/>
      <c r="V92" s="68"/>
      <c r="W92" s="68"/>
      <c r="X92" s="68"/>
      <c r="Y92" s="68"/>
      <c r="Z92" s="68"/>
      <c r="AA92" s="68"/>
    </row>
    <row r="93" spans="4:27">
      <c r="D93" s="68"/>
      <c r="E93" s="68"/>
      <c r="F93" s="68"/>
      <c r="G93" s="68"/>
      <c r="H93" s="68"/>
      <c r="I93" s="68"/>
      <c r="J93" s="68"/>
      <c r="K93" s="72"/>
      <c r="L93" s="69"/>
      <c r="N93" s="71"/>
      <c r="O93" s="68"/>
      <c r="P93" s="70"/>
      <c r="U93" s="68"/>
      <c r="V93" s="68"/>
      <c r="W93" s="68"/>
      <c r="X93" s="68"/>
      <c r="Y93" s="68"/>
      <c r="Z93" s="68"/>
      <c r="AA93" s="68"/>
    </row>
    <row r="94" spans="4:27">
      <c r="D94" s="68"/>
      <c r="E94" s="68"/>
      <c r="F94" s="68"/>
      <c r="G94" s="68"/>
      <c r="H94" s="68"/>
      <c r="I94" s="68"/>
      <c r="J94" s="68"/>
      <c r="K94" s="72"/>
      <c r="L94" s="69"/>
      <c r="N94" s="71"/>
      <c r="O94" s="68"/>
      <c r="P94" s="70"/>
      <c r="U94" s="68"/>
      <c r="V94" s="68"/>
      <c r="W94" s="68"/>
      <c r="X94" s="68"/>
      <c r="Y94" s="68"/>
      <c r="Z94" s="68"/>
      <c r="AA94" s="68"/>
    </row>
    <row r="95" spans="4:27">
      <c r="D95" s="68"/>
      <c r="E95" s="68"/>
      <c r="F95" s="68"/>
      <c r="G95" s="68"/>
      <c r="H95" s="68"/>
      <c r="I95" s="68"/>
      <c r="J95" s="68"/>
      <c r="K95" s="72"/>
      <c r="L95" s="69"/>
      <c r="N95" s="71"/>
      <c r="O95" s="68"/>
      <c r="P95" s="70"/>
      <c r="U95" s="68"/>
      <c r="V95" s="68"/>
      <c r="W95" s="68"/>
      <c r="X95" s="68"/>
      <c r="Y95" s="68"/>
      <c r="Z95" s="68"/>
      <c r="AA95" s="68"/>
    </row>
    <row r="96" spans="4:27">
      <c r="D96" s="68"/>
      <c r="E96" s="68"/>
      <c r="F96" s="68"/>
      <c r="G96" s="68"/>
      <c r="H96" s="68"/>
      <c r="I96" s="68"/>
      <c r="J96" s="68"/>
      <c r="K96" s="72"/>
      <c r="L96" s="69"/>
      <c r="N96" s="71"/>
      <c r="O96" s="68"/>
      <c r="P96" s="70"/>
      <c r="U96" s="68"/>
      <c r="V96" s="68"/>
      <c r="W96" s="68"/>
      <c r="X96" s="68"/>
      <c r="Y96" s="68"/>
      <c r="Z96" s="68"/>
      <c r="AA96" s="68"/>
    </row>
    <row r="97" spans="4:27">
      <c r="D97" s="68"/>
      <c r="E97" s="68"/>
      <c r="F97" s="68"/>
      <c r="G97" s="68"/>
      <c r="H97" s="68"/>
      <c r="I97" s="68"/>
      <c r="J97" s="68"/>
      <c r="K97" s="72"/>
      <c r="L97" s="69"/>
      <c r="N97" s="71"/>
      <c r="O97" s="68"/>
      <c r="P97" s="70"/>
      <c r="U97" s="68"/>
      <c r="V97" s="68"/>
      <c r="W97" s="68"/>
      <c r="X97" s="68"/>
      <c r="Y97" s="68"/>
      <c r="Z97" s="68"/>
      <c r="AA97" s="68"/>
    </row>
    <row r="98" spans="4:27">
      <c r="D98" s="68"/>
      <c r="E98" s="68"/>
      <c r="F98" s="68"/>
      <c r="G98" s="68"/>
      <c r="H98" s="68"/>
      <c r="I98" s="68"/>
      <c r="J98" s="68"/>
      <c r="K98" s="72"/>
      <c r="L98" s="69"/>
      <c r="N98" s="71"/>
      <c r="O98" s="68"/>
      <c r="P98" s="70"/>
      <c r="U98" s="68"/>
      <c r="V98" s="68"/>
      <c r="W98" s="68"/>
      <c r="X98" s="68"/>
      <c r="Y98" s="68"/>
      <c r="Z98" s="68"/>
      <c r="AA98" s="68"/>
    </row>
    <row r="99" spans="4:27">
      <c r="D99" s="68"/>
      <c r="E99" s="68"/>
      <c r="F99" s="68"/>
      <c r="G99" s="68"/>
      <c r="H99" s="68"/>
      <c r="I99" s="68"/>
      <c r="J99" s="68"/>
      <c r="K99" s="72"/>
      <c r="L99" s="69"/>
      <c r="N99" s="71"/>
      <c r="O99" s="68"/>
      <c r="P99" s="70"/>
      <c r="U99" s="68"/>
      <c r="V99" s="68"/>
      <c r="W99" s="68"/>
      <c r="X99" s="68"/>
      <c r="Y99" s="68"/>
      <c r="Z99" s="68"/>
      <c r="AA99" s="68"/>
    </row>
    <row r="100" spans="4:27">
      <c r="D100" s="68"/>
      <c r="E100" s="68"/>
      <c r="F100" s="68"/>
      <c r="G100" s="68"/>
      <c r="H100" s="68"/>
      <c r="I100" s="68"/>
      <c r="J100" s="68"/>
      <c r="K100" s="72"/>
      <c r="L100" s="69"/>
      <c r="N100" s="71"/>
      <c r="O100" s="68"/>
      <c r="P100" s="70"/>
      <c r="U100" s="68"/>
      <c r="V100" s="68"/>
      <c r="W100" s="68"/>
      <c r="X100" s="68"/>
      <c r="Y100" s="68"/>
      <c r="Z100" s="68"/>
      <c r="AA100" s="68"/>
    </row>
    <row r="101" spans="4:27">
      <c r="D101" s="68"/>
      <c r="E101" s="68"/>
      <c r="F101" s="68"/>
      <c r="G101" s="68"/>
      <c r="H101" s="68"/>
      <c r="I101" s="68"/>
      <c r="J101" s="68"/>
      <c r="K101" s="72"/>
      <c r="L101" s="69"/>
      <c r="N101" s="71"/>
      <c r="O101" s="68"/>
      <c r="P101" s="70"/>
      <c r="U101" s="68"/>
      <c r="V101" s="68"/>
      <c r="W101" s="68"/>
      <c r="X101" s="68"/>
      <c r="Y101" s="68"/>
      <c r="Z101" s="68"/>
      <c r="AA101" s="68"/>
    </row>
    <row r="102" spans="4:27">
      <c r="D102" s="68"/>
      <c r="E102" s="68"/>
      <c r="F102" s="68"/>
      <c r="G102" s="68"/>
      <c r="H102" s="68"/>
      <c r="I102" s="68"/>
      <c r="J102" s="68"/>
      <c r="K102" s="72"/>
      <c r="L102" s="69"/>
      <c r="N102" s="71"/>
      <c r="O102" s="68"/>
      <c r="P102" s="70"/>
      <c r="U102" s="68"/>
      <c r="V102" s="68"/>
      <c r="W102" s="68"/>
      <c r="X102" s="68"/>
      <c r="Y102" s="68"/>
      <c r="Z102" s="68"/>
      <c r="AA102" s="68"/>
    </row>
    <row r="103" spans="4:27">
      <c r="D103" s="68"/>
      <c r="E103" s="68"/>
      <c r="F103" s="68"/>
      <c r="G103" s="68"/>
      <c r="H103" s="68"/>
      <c r="I103" s="68"/>
      <c r="J103" s="68"/>
      <c r="K103" s="72"/>
      <c r="L103" s="69"/>
      <c r="N103" s="71"/>
      <c r="O103" s="68"/>
      <c r="P103" s="70"/>
      <c r="U103" s="68"/>
      <c r="V103" s="68"/>
      <c r="W103" s="68"/>
      <c r="X103" s="68"/>
      <c r="Y103" s="68"/>
      <c r="Z103" s="68"/>
      <c r="AA103" s="68"/>
    </row>
    <row r="104" spans="4:27">
      <c r="D104" s="68"/>
      <c r="E104" s="68"/>
      <c r="F104" s="68"/>
      <c r="G104" s="68"/>
      <c r="H104" s="68"/>
      <c r="I104" s="68"/>
      <c r="J104" s="68"/>
      <c r="K104" s="72"/>
      <c r="L104" s="69"/>
      <c r="N104" s="71"/>
      <c r="O104" s="68"/>
      <c r="P104" s="70"/>
      <c r="U104" s="68"/>
      <c r="V104" s="68"/>
      <c r="W104" s="68"/>
      <c r="X104" s="68"/>
      <c r="Y104" s="68"/>
      <c r="Z104" s="68"/>
      <c r="AA104" s="68"/>
    </row>
    <row r="105" spans="4:27">
      <c r="D105" s="68"/>
      <c r="E105" s="68"/>
      <c r="F105" s="68"/>
      <c r="G105" s="68"/>
      <c r="H105" s="68"/>
      <c r="I105" s="68"/>
      <c r="J105" s="68"/>
      <c r="K105" s="72"/>
      <c r="L105" s="69"/>
      <c r="N105" s="71"/>
      <c r="O105" s="68"/>
      <c r="P105" s="70"/>
      <c r="U105" s="68"/>
      <c r="V105" s="68"/>
      <c r="W105" s="68"/>
      <c r="X105" s="68"/>
      <c r="Y105" s="68"/>
      <c r="Z105" s="68"/>
      <c r="AA105" s="6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D64"/>
  <sheetViews>
    <sheetView zoomScaleNormal="100" workbookViewId="0">
      <selection activeCell="B9" sqref="A9:B9"/>
    </sheetView>
  </sheetViews>
  <sheetFormatPr defaultColWidth="8.85546875" defaultRowHeight="12.75"/>
  <cols>
    <col min="1" max="1" width="18.7109375" customWidth="1"/>
    <col min="2" max="2" width="22" customWidth="1"/>
    <col min="3" max="3" width="10.42578125" customWidth="1"/>
    <col min="4" max="4" width="20.7109375" customWidth="1"/>
    <col min="5" max="5" width="4.7109375" customWidth="1"/>
    <col min="6" max="6" width="9.140625" customWidth="1"/>
    <col min="7" max="7" width="12" customWidth="1"/>
    <col min="8" max="8" width="11.42578125" style="98" customWidth="1"/>
    <col min="9" max="9" width="23.7109375" customWidth="1"/>
    <col min="10" max="10" width="6.85546875" customWidth="1"/>
    <col min="11" max="15" width="9.140625" customWidth="1"/>
    <col min="17" max="17" width="14.7109375" customWidth="1"/>
    <col min="18" max="18" width="14.42578125" customWidth="1"/>
    <col min="19" max="19" width="14.7109375" customWidth="1"/>
    <col min="21" max="21" width="21.42578125" customWidth="1"/>
    <col min="22" max="22" width="18" customWidth="1"/>
    <col min="23" max="24" width="18.42578125" customWidth="1"/>
    <col min="27" max="27" width="11.140625" customWidth="1"/>
    <col min="28" max="28" width="25.28515625" customWidth="1"/>
    <col min="29" max="29" width="15.42578125" customWidth="1"/>
  </cols>
  <sheetData>
    <row r="1" spans="1:30" ht="17.25">
      <c r="A1" s="107" t="s">
        <v>178</v>
      </c>
      <c r="B1" s="107"/>
    </row>
    <row r="2" spans="1:30" ht="15.75" thickBot="1">
      <c r="A2" s="108"/>
      <c r="B2" s="102"/>
      <c r="C2" s="133" t="s">
        <v>137</v>
      </c>
      <c r="E2" s="102"/>
      <c r="F2" s="102"/>
      <c r="G2" s="103"/>
      <c r="H2" s="133" t="s">
        <v>139</v>
      </c>
      <c r="J2" s="102"/>
      <c r="K2" s="102"/>
      <c r="L2" s="103"/>
    </row>
    <row r="3" spans="1:30" ht="13.5" thickBot="1">
      <c r="A3" s="109" t="s">
        <v>144</v>
      </c>
      <c r="B3" s="110" t="s">
        <v>131</v>
      </c>
      <c r="C3" s="109" t="s">
        <v>145</v>
      </c>
      <c r="D3" s="110" t="s">
        <v>138</v>
      </c>
      <c r="E3" s="110" t="s">
        <v>140</v>
      </c>
      <c r="F3" s="110" t="s">
        <v>141</v>
      </c>
      <c r="G3" s="111" t="s">
        <v>171</v>
      </c>
      <c r="H3" s="109" t="s">
        <v>145</v>
      </c>
      <c r="I3" s="110" t="s">
        <v>138</v>
      </c>
      <c r="J3" s="110" t="s">
        <v>140</v>
      </c>
      <c r="K3" s="110" t="s">
        <v>141</v>
      </c>
      <c r="L3" s="111" t="s">
        <v>171</v>
      </c>
      <c r="M3" t="s">
        <v>143</v>
      </c>
      <c r="S3" s="94" t="s">
        <v>166</v>
      </c>
    </row>
    <row r="4" spans="1:30" ht="13.5" thickBot="1">
      <c r="A4" s="108" t="str">
        <f>RES!O2</f>
        <v>IFAMN</v>
      </c>
      <c r="B4" s="102" t="str">
        <f>RES!O3</f>
        <v>Industry - Ferro Alloy Metals production</v>
      </c>
      <c r="C4" s="108" t="str">
        <f>RES!M9</f>
        <v>IFMEAF-E</v>
      </c>
      <c r="D4" s="102" t="str">
        <f>RES!M5</f>
        <v>FerroMn existing</v>
      </c>
      <c r="E4" s="114" t="s">
        <v>134</v>
      </c>
      <c r="F4" s="137"/>
      <c r="G4" s="139" t="s">
        <v>172</v>
      </c>
      <c r="H4" s="108">
        <f>RES!T9</f>
        <v>0</v>
      </c>
      <c r="I4" s="102">
        <f>RES!T8</f>
        <v>0</v>
      </c>
      <c r="J4" s="114" t="s">
        <v>134</v>
      </c>
      <c r="K4" s="113">
        <f>F4</f>
        <v>0</v>
      </c>
      <c r="L4" s="103"/>
      <c r="Q4" s="144" t="s">
        <v>180</v>
      </c>
      <c r="R4" s="145" t="s">
        <v>181</v>
      </c>
      <c r="S4" s="145" t="s">
        <v>182</v>
      </c>
      <c r="U4" s="144"/>
      <c r="V4" s="145" t="s">
        <v>43</v>
      </c>
      <c r="W4" s="145" t="s">
        <v>187</v>
      </c>
      <c r="X4" s="145" t="s">
        <v>188</v>
      </c>
      <c r="Z4" t="s">
        <v>199</v>
      </c>
      <c r="AA4" s="94" t="s">
        <v>200</v>
      </c>
      <c r="AB4">
        <v>18.600000000000001</v>
      </c>
    </row>
    <row r="5" spans="1:30" ht="13.5" thickBot="1">
      <c r="A5" s="98"/>
      <c r="B5" s="100"/>
      <c r="C5" s="98"/>
      <c r="D5" s="100"/>
      <c r="E5" s="101" t="s">
        <v>117</v>
      </c>
      <c r="F5" s="99">
        <v>4.37</v>
      </c>
      <c r="G5" s="136"/>
      <c r="I5" s="100"/>
      <c r="J5" s="101" t="s">
        <v>117</v>
      </c>
      <c r="K5" s="99">
        <f>Q17</f>
        <v>0.76100000000000001</v>
      </c>
      <c r="M5" s="94"/>
      <c r="Q5" s="146" t="s">
        <v>183</v>
      </c>
      <c r="R5" s="147" t="s">
        <v>184</v>
      </c>
      <c r="S5" s="147">
        <v>28</v>
      </c>
      <c r="U5" s="146" t="s">
        <v>189</v>
      </c>
      <c r="V5" s="147" t="s">
        <v>190</v>
      </c>
      <c r="W5" s="147">
        <v>390</v>
      </c>
      <c r="X5" s="147">
        <v>390</v>
      </c>
      <c r="AA5" s="94" t="s">
        <v>202</v>
      </c>
      <c r="AB5">
        <f>AB4/3.6*1000</f>
        <v>5166.666666666667</v>
      </c>
    </row>
    <row r="6" spans="1:30" ht="15.75" thickBot="1">
      <c r="A6" s="150" t="str">
        <f>RES!D2</f>
        <v>IISCKE</v>
      </c>
      <c r="B6" s="116" t="str">
        <f>RES!D3</f>
        <v>Industry - Iron and Steel - Coke</v>
      </c>
      <c r="C6" s="115"/>
      <c r="D6" s="116"/>
      <c r="E6" s="117"/>
      <c r="F6" s="138"/>
      <c r="G6" s="118"/>
      <c r="H6" s="115" t="str">
        <f>C4</f>
        <v>IFMEAF-E</v>
      </c>
      <c r="I6" s="115" t="str">
        <f>D4</f>
        <v>FerroMn existing</v>
      </c>
      <c r="J6" s="117" t="s">
        <v>117</v>
      </c>
      <c r="K6" s="151">
        <f>(1-X35)*U35</f>
        <v>9.8455813953488391</v>
      </c>
      <c r="L6" s="118"/>
      <c r="M6" s="94"/>
      <c r="Q6" s="146" t="s">
        <v>185</v>
      </c>
      <c r="R6" s="147" t="s">
        <v>186</v>
      </c>
      <c r="S6" s="147">
        <v>38</v>
      </c>
      <c r="U6" s="146" t="s">
        <v>191</v>
      </c>
      <c r="V6" s="147" t="s">
        <v>118</v>
      </c>
      <c r="W6" s="147">
        <v>35</v>
      </c>
      <c r="X6" s="147">
        <v>100</v>
      </c>
      <c r="Z6" s="94" t="s">
        <v>201</v>
      </c>
      <c r="AA6" s="94" t="s">
        <v>200</v>
      </c>
      <c r="AB6">
        <v>120</v>
      </c>
    </row>
    <row r="7" spans="1:30" ht="15.75" thickBot="1">
      <c r="A7" s="150" t="str">
        <f>RES!E2</f>
        <v>IISCOA</v>
      </c>
      <c r="B7" s="116" t="str">
        <f>RES!E3</f>
        <v>Industry - Iron and Steel - Coal</v>
      </c>
      <c r="C7" s="108"/>
      <c r="D7" s="102"/>
      <c r="E7" s="114"/>
      <c r="F7" s="141"/>
      <c r="G7" s="103"/>
      <c r="H7" s="108" t="str">
        <f>RES!M9</f>
        <v>IFMEAF-E</v>
      </c>
      <c r="I7" s="102" t="str">
        <f>RES!M5</f>
        <v>FerroMn existing</v>
      </c>
      <c r="J7" s="114" t="s">
        <v>117</v>
      </c>
      <c r="K7" s="151">
        <f>X35*U35</f>
        <v>3.2818604651162797</v>
      </c>
      <c r="L7" s="121"/>
      <c r="Q7" s="146" t="s">
        <v>146</v>
      </c>
      <c r="R7" s="147" t="s">
        <v>186</v>
      </c>
      <c r="S7" s="147">
        <v>45</v>
      </c>
      <c r="U7" s="146" t="s">
        <v>192</v>
      </c>
      <c r="V7" s="147" t="s">
        <v>193</v>
      </c>
      <c r="W7" s="147">
        <v>33.44</v>
      </c>
      <c r="X7" s="147">
        <v>11.7</v>
      </c>
      <c r="AB7" s="94" t="s">
        <v>218</v>
      </c>
    </row>
    <row r="8" spans="1:30" ht="15.75" thickBot="1">
      <c r="A8" s="150" t="str">
        <f>RES!F2</f>
        <v>IFAELC</v>
      </c>
      <c r="B8" s="116" t="str">
        <f>RES!F3</f>
        <v>Industry-FA-Electricity</v>
      </c>
      <c r="C8" s="104"/>
      <c r="D8" s="105"/>
      <c r="E8" s="105"/>
      <c r="F8" s="105"/>
      <c r="G8" s="106"/>
      <c r="H8" s="104" t="str">
        <f>H6</f>
        <v>IFMEAF-E</v>
      </c>
      <c r="I8" s="105" t="str">
        <f>I6</f>
        <v>FerroMn existing</v>
      </c>
      <c r="J8" s="112" t="s">
        <v>117</v>
      </c>
      <c r="K8" s="151">
        <f>U33</f>
        <v>12.96</v>
      </c>
      <c r="L8" s="106"/>
      <c r="M8" s="94"/>
      <c r="Q8" s="148" t="s">
        <v>197</v>
      </c>
      <c r="U8" s="146" t="s">
        <v>194</v>
      </c>
      <c r="V8" s="147" t="s">
        <v>195</v>
      </c>
      <c r="W8" s="147">
        <v>211.01</v>
      </c>
      <c r="X8" s="147">
        <v>189.27</v>
      </c>
      <c r="AB8" t="s">
        <v>207</v>
      </c>
      <c r="AC8" t="s">
        <v>208</v>
      </c>
      <c r="AD8">
        <f>X8/1000</f>
        <v>0.18927000000000002</v>
      </c>
    </row>
    <row r="9" spans="1:30" ht="13.5" thickBot="1">
      <c r="A9" t="str">
        <f>Commodities_BASE!B15</f>
        <v>CO2SPIFM</v>
      </c>
      <c r="B9" t="str">
        <f>Commodities_BASE!C15</f>
        <v>Process Emissions FerroManganese South Africa</v>
      </c>
      <c r="C9" s="102" t="str">
        <f>C4</f>
        <v>IFMEAF-E</v>
      </c>
      <c r="D9" s="102" t="str">
        <f>D4</f>
        <v>FerroMn existing</v>
      </c>
      <c r="E9" s="102" t="s">
        <v>142</v>
      </c>
      <c r="F9" s="158">
        <v>3225</v>
      </c>
      <c r="G9" s="103"/>
      <c r="H9" s="108"/>
      <c r="I9" s="102"/>
      <c r="K9" s="102"/>
      <c r="L9" s="102"/>
      <c r="M9" s="94" t="s">
        <v>273</v>
      </c>
      <c r="U9" s="146" t="s">
        <v>196</v>
      </c>
      <c r="V9" s="147" t="s">
        <v>118</v>
      </c>
      <c r="W9" s="147">
        <v>73.400000000000006</v>
      </c>
      <c r="X9" s="147">
        <v>81.8</v>
      </c>
      <c r="AC9" t="s">
        <v>210</v>
      </c>
      <c r="AD9" t="e">
        <f>#REF!/AB4</f>
        <v>#REF!</v>
      </c>
    </row>
    <row r="10" spans="1:30">
      <c r="A10" t="s">
        <v>204</v>
      </c>
      <c r="B10" t="str">
        <f>Commodities_BASE!C16</f>
        <v>CH4S South Africa</v>
      </c>
      <c r="C10" t="str">
        <f>C9</f>
        <v>IFMEAF-E</v>
      </c>
      <c r="D10" t="str">
        <f>D9</f>
        <v>FerroMn existing</v>
      </c>
      <c r="E10" s="152" t="s">
        <v>142</v>
      </c>
      <c r="F10">
        <v>0</v>
      </c>
      <c r="M10" s="94"/>
      <c r="U10" s="149" t="s">
        <v>198</v>
      </c>
      <c r="AC10" s="94" t="s">
        <v>219</v>
      </c>
      <c r="AD10" t="e">
        <f>1/AD9</f>
        <v>#REF!</v>
      </c>
    </row>
    <row r="11" spans="1:30">
      <c r="AC11" s="94" t="s">
        <v>221</v>
      </c>
      <c r="AD11">
        <f>X5/3600</f>
        <v>0.10833333333333334</v>
      </c>
    </row>
    <row r="12" spans="1:30">
      <c r="M12" s="94"/>
      <c r="AC12" s="94" t="s">
        <v>220</v>
      </c>
      <c r="AD12">
        <f>AD11/AB4</f>
        <v>5.8243727598566303E-3</v>
      </c>
    </row>
    <row r="13" spans="1:30">
      <c r="O13" s="94" t="s">
        <v>244</v>
      </c>
    </row>
    <row r="14" spans="1:30">
      <c r="O14" s="108"/>
      <c r="P14" s="102"/>
      <c r="Q14" s="102"/>
      <c r="R14" s="102"/>
      <c r="S14" s="102"/>
      <c r="T14" s="103"/>
    </row>
    <row r="15" spans="1:30">
      <c r="O15" s="98">
        <v>2017</v>
      </c>
      <c r="P15" s="100"/>
      <c r="Q15" s="101" t="s">
        <v>248</v>
      </c>
      <c r="R15" s="100"/>
      <c r="S15" s="100"/>
      <c r="T15" s="167"/>
      <c r="AB15" s="94" t="s">
        <v>217</v>
      </c>
    </row>
    <row r="16" spans="1:30">
      <c r="M16" s="94"/>
      <c r="O16" s="98">
        <v>3.7</v>
      </c>
      <c r="P16" s="101" t="s">
        <v>245</v>
      </c>
      <c r="Q16" s="100">
        <v>4.8</v>
      </c>
      <c r="R16" s="100"/>
      <c r="S16" s="100"/>
      <c r="T16" s="167"/>
      <c r="AB16" t="s">
        <v>207</v>
      </c>
      <c r="AC16" t="s">
        <v>208</v>
      </c>
      <c r="AD16">
        <f>W8/1000</f>
        <v>0.21101</v>
      </c>
    </row>
    <row r="17" spans="1:30">
      <c r="N17" s="94" t="s">
        <v>271</v>
      </c>
      <c r="O17" s="98">
        <v>0.4587</v>
      </c>
      <c r="P17" s="101" t="s">
        <v>246</v>
      </c>
      <c r="Q17" s="100">
        <f>T17/1000</f>
        <v>0.76100000000000001</v>
      </c>
      <c r="R17" s="101" t="s">
        <v>256</v>
      </c>
      <c r="S17" s="100"/>
      <c r="T17" s="167">
        <f>312+116+132+161+40</f>
        <v>761</v>
      </c>
      <c r="AC17" t="s">
        <v>209</v>
      </c>
      <c r="AD17">
        <f>AD16*AB6</f>
        <v>25.321200000000001</v>
      </c>
    </row>
    <row r="18" spans="1:30">
      <c r="M18" s="94"/>
      <c r="O18" s="98">
        <v>0.2</v>
      </c>
      <c r="P18" s="101" t="s">
        <v>247</v>
      </c>
      <c r="Q18" s="100">
        <f>O18</f>
        <v>0.2</v>
      </c>
      <c r="R18" s="100"/>
      <c r="S18" s="100"/>
      <c r="T18" s="167"/>
      <c r="AC18" t="s">
        <v>210</v>
      </c>
      <c r="AD18">
        <f>AD17/AB4</f>
        <v>1.3613548387096774</v>
      </c>
    </row>
    <row r="19" spans="1:30">
      <c r="O19" s="98">
        <f>SUM(O16:O18)</f>
        <v>4.3587000000000007</v>
      </c>
      <c r="P19" s="100"/>
      <c r="Q19" s="100">
        <f>SUM(Q16:Q18)</f>
        <v>5.7610000000000001</v>
      </c>
      <c r="R19" s="100"/>
      <c r="S19" s="100"/>
      <c r="T19" s="167"/>
      <c r="AC19" s="94" t="s">
        <v>219</v>
      </c>
      <c r="AD19">
        <f>1/AD18</f>
        <v>0.73456234301691858</v>
      </c>
    </row>
    <row r="20" spans="1:30">
      <c r="M20" s="94"/>
      <c r="O20" s="98"/>
      <c r="P20" s="100"/>
      <c r="Q20" s="100"/>
      <c r="R20" s="100"/>
      <c r="S20" s="100"/>
      <c r="T20" s="167"/>
    </row>
    <row r="21" spans="1:30" ht="15" customHeight="1">
      <c r="M21" s="94"/>
      <c r="O21" s="104"/>
      <c r="P21" s="105"/>
      <c r="Q21" s="105"/>
      <c r="R21" s="105"/>
      <c r="S21" s="105"/>
      <c r="T21" s="106"/>
    </row>
    <row r="22" spans="1:30">
      <c r="M22" s="94"/>
    </row>
    <row r="23" spans="1:30">
      <c r="M23" s="94"/>
      <c r="O23" s="168" t="s">
        <v>275</v>
      </c>
      <c r="P23" s="169"/>
      <c r="Q23" s="169"/>
      <c r="R23" s="169"/>
      <c r="S23" s="169"/>
      <c r="T23" s="169"/>
      <c r="U23" s="169"/>
      <c r="V23" s="169"/>
      <c r="W23" s="169"/>
    </row>
    <row r="24" spans="1:30">
      <c r="A24" t="s">
        <v>222</v>
      </c>
      <c r="B24" t="s">
        <v>211</v>
      </c>
      <c r="C24" t="s">
        <v>211</v>
      </c>
      <c r="D24" t="s">
        <v>233</v>
      </c>
      <c r="E24" t="s">
        <v>211</v>
      </c>
      <c r="F24">
        <v>14.866300000000001</v>
      </c>
      <c r="I24">
        <v>15.020799999999999</v>
      </c>
      <c r="J24">
        <v>14.0608</v>
      </c>
      <c r="K24">
        <v>13.753500000000001</v>
      </c>
      <c r="M24" s="94"/>
      <c r="O24" s="169"/>
      <c r="P24" s="169"/>
      <c r="Q24" s="169" t="s">
        <v>257</v>
      </c>
      <c r="R24" s="169" t="s">
        <v>258</v>
      </c>
      <c r="S24" s="169"/>
      <c r="T24" s="169"/>
      <c r="U24" s="169"/>
      <c r="V24" s="169"/>
      <c r="W24" s="169"/>
    </row>
    <row r="25" spans="1:30">
      <c r="A25" t="s">
        <v>222</v>
      </c>
      <c r="B25" t="s">
        <v>211</v>
      </c>
      <c r="C25" t="s">
        <v>211</v>
      </c>
      <c r="D25" t="s">
        <v>234</v>
      </c>
      <c r="E25" t="s">
        <v>211</v>
      </c>
      <c r="F25">
        <v>18.169699999999999</v>
      </c>
      <c r="I25">
        <v>18.358499999999999</v>
      </c>
      <c r="J25">
        <v>17.185199999999998</v>
      </c>
      <c r="K25">
        <v>16.8096</v>
      </c>
      <c r="M25" s="94"/>
      <c r="O25" s="169" t="s">
        <v>259</v>
      </c>
      <c r="P25" s="169" t="s">
        <v>260</v>
      </c>
      <c r="Q25" s="169">
        <v>480</v>
      </c>
      <c r="R25" s="169">
        <v>312</v>
      </c>
      <c r="S25" s="169" t="s">
        <v>261</v>
      </c>
      <c r="T25" s="170" t="s">
        <v>291</v>
      </c>
      <c r="U25" s="169"/>
      <c r="V25" s="169"/>
      <c r="W25" s="169"/>
    </row>
    <row r="26" spans="1:30">
      <c r="A26" t="s">
        <v>222</v>
      </c>
      <c r="B26" t="s">
        <v>211</v>
      </c>
      <c r="C26" t="s">
        <v>211</v>
      </c>
      <c r="D26" t="s">
        <v>235</v>
      </c>
      <c r="E26" t="s">
        <v>211</v>
      </c>
      <c r="F26">
        <v>6.6073000000000004</v>
      </c>
      <c r="I26">
        <v>6.6760000000000002</v>
      </c>
      <c r="J26">
        <v>6.2492999999999999</v>
      </c>
      <c r="K26">
        <v>6.1127000000000002</v>
      </c>
      <c r="M26" s="94"/>
      <c r="O26" s="169"/>
      <c r="P26" s="169" t="s">
        <v>262</v>
      </c>
      <c r="Q26" s="169">
        <v>240</v>
      </c>
      <c r="R26" s="169">
        <v>116</v>
      </c>
      <c r="S26" s="169" t="s">
        <v>261</v>
      </c>
      <c r="T26" s="170" t="s">
        <v>290</v>
      </c>
      <c r="U26" s="169"/>
      <c r="V26" s="169"/>
      <c r="W26" s="169"/>
    </row>
    <row r="27" spans="1:30">
      <c r="A27" t="s">
        <v>222</v>
      </c>
      <c r="B27" t="s">
        <v>211</v>
      </c>
      <c r="C27" t="s">
        <v>211</v>
      </c>
      <c r="D27" t="s">
        <v>236</v>
      </c>
      <c r="E27" t="s">
        <v>211</v>
      </c>
      <c r="F27">
        <v>5.4819000000000004</v>
      </c>
      <c r="I27">
        <v>5.5388000000000002</v>
      </c>
      <c r="J27">
        <v>5.1848999999999998</v>
      </c>
      <c r="K27">
        <v>5.0716000000000001</v>
      </c>
      <c r="M27" s="94"/>
      <c r="O27" s="169"/>
      <c r="P27" s="169" t="s">
        <v>263</v>
      </c>
      <c r="Q27" s="169">
        <v>270</v>
      </c>
      <c r="R27" s="169">
        <v>132</v>
      </c>
      <c r="S27" s="169" t="s">
        <v>261</v>
      </c>
      <c r="T27" s="170" t="s">
        <v>290</v>
      </c>
      <c r="U27" s="169"/>
      <c r="V27" s="169"/>
      <c r="W27" s="169"/>
    </row>
    <row r="28" spans="1:30">
      <c r="A28" t="s">
        <v>222</v>
      </c>
      <c r="B28" t="s">
        <v>211</v>
      </c>
      <c r="C28" t="s">
        <v>211</v>
      </c>
      <c r="D28" t="s">
        <v>237</v>
      </c>
      <c r="E28" t="s">
        <v>211</v>
      </c>
      <c r="F28">
        <v>2.7408999999999999</v>
      </c>
      <c r="I28">
        <v>2.7694000000000001</v>
      </c>
      <c r="J28">
        <v>2.5924</v>
      </c>
      <c r="K28">
        <v>2.5358000000000001</v>
      </c>
      <c r="M28" s="94"/>
      <c r="O28" s="169"/>
      <c r="P28" s="169" t="s">
        <v>264</v>
      </c>
      <c r="Q28" s="169">
        <v>180</v>
      </c>
      <c r="R28" s="169">
        <v>161</v>
      </c>
      <c r="S28" s="169" t="s">
        <v>265</v>
      </c>
      <c r="T28" s="170" t="s">
        <v>290</v>
      </c>
      <c r="U28" s="169"/>
      <c r="V28" s="169"/>
      <c r="W28" s="169"/>
    </row>
    <row r="29" spans="1:30">
      <c r="A29" t="s">
        <v>222</v>
      </c>
      <c r="B29" t="s">
        <v>211</v>
      </c>
      <c r="C29" t="s">
        <v>211</v>
      </c>
      <c r="D29" t="s">
        <v>238</v>
      </c>
      <c r="E29" t="s">
        <v>211</v>
      </c>
      <c r="F29">
        <v>4.7964000000000002</v>
      </c>
      <c r="I29">
        <v>4.8461999999999996</v>
      </c>
      <c r="J29">
        <v>4.5365000000000002</v>
      </c>
      <c r="K29">
        <v>4.4374000000000002</v>
      </c>
      <c r="M29" s="94"/>
      <c r="O29" s="169"/>
      <c r="P29" s="169" t="s">
        <v>266</v>
      </c>
      <c r="Q29" s="169">
        <v>40</v>
      </c>
      <c r="R29" s="169">
        <v>40</v>
      </c>
      <c r="S29" s="169" t="s">
        <v>265</v>
      </c>
      <c r="T29" s="169" t="s">
        <v>267</v>
      </c>
      <c r="U29" s="169"/>
      <c r="V29" s="169"/>
      <c r="W29" s="169"/>
    </row>
    <row r="30" spans="1:30">
      <c r="A30" t="s">
        <v>222</v>
      </c>
      <c r="B30" t="s">
        <v>211</v>
      </c>
      <c r="C30" t="s">
        <v>211</v>
      </c>
      <c r="D30" t="s">
        <v>239</v>
      </c>
      <c r="E30" t="s">
        <v>211</v>
      </c>
      <c r="F30">
        <v>2.0554000000000001</v>
      </c>
      <c r="I30">
        <v>2.0768</v>
      </c>
      <c r="J30">
        <v>1.9440999999999999</v>
      </c>
      <c r="K30">
        <v>1.9016</v>
      </c>
      <c r="M30" s="94"/>
      <c r="O30" s="169"/>
      <c r="P30" s="169"/>
      <c r="Q30" s="169"/>
      <c r="R30" s="169"/>
      <c r="S30" s="169"/>
      <c r="T30" s="169"/>
      <c r="U30" s="169"/>
      <c r="V30" s="169"/>
      <c r="W30" s="169"/>
    </row>
    <row r="31" spans="1:30" ht="31.5" customHeight="1">
      <c r="A31" t="s">
        <v>222</v>
      </c>
      <c r="B31" t="s">
        <v>211</v>
      </c>
      <c r="C31" t="s">
        <v>211</v>
      </c>
      <c r="D31" t="s">
        <v>240</v>
      </c>
      <c r="E31" t="s">
        <v>211</v>
      </c>
      <c r="F31">
        <v>1.3705000000000001</v>
      </c>
      <c r="I31">
        <v>1.3847</v>
      </c>
      <c r="J31">
        <v>1.2962</v>
      </c>
      <c r="K31">
        <v>1.2679</v>
      </c>
      <c r="M31" s="94"/>
      <c r="O31" s="169"/>
      <c r="P31" s="169"/>
      <c r="Q31" s="169"/>
      <c r="R31" s="169"/>
      <c r="S31" s="169"/>
      <c r="T31" s="169"/>
      <c r="U31" s="169"/>
      <c r="V31" s="169"/>
      <c r="W31" s="169"/>
    </row>
    <row r="32" spans="1:30">
      <c r="A32" t="s">
        <v>224</v>
      </c>
      <c r="B32" t="s">
        <v>211</v>
      </c>
      <c r="C32" t="s">
        <v>211</v>
      </c>
      <c r="D32" t="s">
        <v>233</v>
      </c>
      <c r="E32" t="s">
        <v>211</v>
      </c>
      <c r="F32">
        <v>10.5951</v>
      </c>
      <c r="I32">
        <v>11.6393</v>
      </c>
      <c r="J32">
        <v>11.2362</v>
      </c>
      <c r="K32">
        <v>11.353199999999999</v>
      </c>
      <c r="M32" s="94"/>
      <c r="O32" s="172"/>
      <c r="P32" s="172"/>
      <c r="Q32" s="172"/>
      <c r="R32" s="173" t="s">
        <v>277</v>
      </c>
      <c r="S32" s="173" t="s">
        <v>278</v>
      </c>
      <c r="T32" s="173" t="s">
        <v>279</v>
      </c>
      <c r="U32" s="170" t="s">
        <v>281</v>
      </c>
      <c r="V32" s="173" t="s">
        <v>276</v>
      </c>
      <c r="W32" s="173" t="s">
        <v>280</v>
      </c>
      <c r="X32" s="174" t="s">
        <v>274</v>
      </c>
    </row>
    <row r="33" spans="1:24">
      <c r="A33" t="s">
        <v>224</v>
      </c>
      <c r="B33" t="s">
        <v>211</v>
      </c>
      <c r="C33" t="s">
        <v>211</v>
      </c>
      <c r="D33" t="s">
        <v>234</v>
      </c>
      <c r="E33" t="s">
        <v>211</v>
      </c>
      <c r="F33">
        <v>12.949299999999999</v>
      </c>
      <c r="I33">
        <v>14.2256</v>
      </c>
      <c r="J33">
        <v>13.732900000000001</v>
      </c>
      <c r="K33">
        <v>13.8759</v>
      </c>
      <c r="M33" s="94"/>
      <c r="O33" s="170" t="s">
        <v>268</v>
      </c>
      <c r="P33" s="170" t="s">
        <v>270</v>
      </c>
      <c r="Q33" s="170" t="s">
        <v>269</v>
      </c>
      <c r="R33" s="169">
        <v>2.1520000000000001</v>
      </c>
      <c r="S33" s="169">
        <v>3.395</v>
      </c>
      <c r="T33" s="169">
        <v>3.6</v>
      </c>
      <c r="U33" s="169">
        <f>T33*3.6</f>
        <v>12.96</v>
      </c>
      <c r="V33" s="169">
        <f>T33*O17*1000</f>
        <v>1651.3200000000002</v>
      </c>
      <c r="W33" s="169">
        <f>V33*3.6/1000</f>
        <v>5.9447520000000003</v>
      </c>
      <c r="X33" s="169"/>
    </row>
    <row r="34" spans="1:24">
      <c r="A34" t="s">
        <v>224</v>
      </c>
      <c r="B34" t="s">
        <v>211</v>
      </c>
      <c r="C34" t="s">
        <v>211</v>
      </c>
      <c r="D34" t="s">
        <v>235</v>
      </c>
      <c r="E34" t="s">
        <v>211</v>
      </c>
      <c r="F34">
        <v>4.7089999999999996</v>
      </c>
      <c r="I34">
        <v>5.1730999999999998</v>
      </c>
      <c r="J34">
        <v>4.9939</v>
      </c>
      <c r="K34">
        <v>5.0458999999999996</v>
      </c>
      <c r="M34" s="94"/>
      <c r="O34" s="170" t="s">
        <v>268</v>
      </c>
      <c r="P34" s="170" t="s">
        <v>265</v>
      </c>
      <c r="Q34" s="169"/>
      <c r="R34" s="169"/>
      <c r="S34" s="169"/>
      <c r="T34" s="169">
        <v>4.8</v>
      </c>
      <c r="U34" s="169"/>
      <c r="V34" s="169"/>
      <c r="W34" s="169"/>
      <c r="X34" s="169"/>
    </row>
    <row r="35" spans="1:24">
      <c r="A35" t="s">
        <v>224</v>
      </c>
      <c r="B35" t="s">
        <v>211</v>
      </c>
      <c r="C35" t="s">
        <v>211</v>
      </c>
      <c r="D35" t="s">
        <v>236</v>
      </c>
      <c r="E35" t="s">
        <v>211</v>
      </c>
      <c r="F35">
        <v>3.9068999999999998</v>
      </c>
      <c r="I35">
        <v>4.2919999999999998</v>
      </c>
      <c r="J35">
        <v>4.1433</v>
      </c>
      <c r="K35">
        <v>4.1864999999999997</v>
      </c>
      <c r="M35" s="94"/>
      <c r="O35" s="170" t="s">
        <v>272</v>
      </c>
      <c r="P35" s="169"/>
      <c r="Q35" s="169"/>
      <c r="R35" s="169"/>
      <c r="S35" s="169"/>
      <c r="T35" s="169"/>
      <c r="U35" s="169">
        <f>2.8*3.6*0.56/0.43</f>
        <v>13.127441860465119</v>
      </c>
      <c r="V35" s="169"/>
      <c r="W35" s="169">
        <f>W33*0.56/0.43</f>
        <v>7.7420026046511641</v>
      </c>
      <c r="X35" s="171">
        <v>0.25</v>
      </c>
    </row>
    <row r="36" spans="1:24">
      <c r="A36" t="s">
        <v>224</v>
      </c>
      <c r="B36" t="s">
        <v>211</v>
      </c>
      <c r="C36" t="s">
        <v>211</v>
      </c>
      <c r="D36" t="s">
        <v>237</v>
      </c>
      <c r="E36" t="s">
        <v>211</v>
      </c>
      <c r="F36">
        <v>1.9534</v>
      </c>
      <c r="I36">
        <v>2.1459999999999999</v>
      </c>
      <c r="J36">
        <v>2.0716000000000001</v>
      </c>
      <c r="K36">
        <v>2.0931999999999999</v>
      </c>
      <c r="M36" s="94"/>
      <c r="O36" s="169"/>
      <c r="P36" s="169"/>
      <c r="Q36" s="169"/>
      <c r="R36" s="169"/>
      <c r="S36" s="169"/>
      <c r="T36" s="169"/>
      <c r="U36" s="169"/>
      <c r="V36" s="169"/>
      <c r="W36" s="169"/>
    </row>
    <row r="37" spans="1:24">
      <c r="A37" t="s">
        <v>224</v>
      </c>
      <c r="B37" t="s">
        <v>211</v>
      </c>
      <c r="C37" t="s">
        <v>211</v>
      </c>
      <c r="D37" t="s">
        <v>238</v>
      </c>
      <c r="E37" t="s">
        <v>211</v>
      </c>
      <c r="F37">
        <v>3.4182999999999999</v>
      </c>
      <c r="I37">
        <v>3.7551999999999999</v>
      </c>
      <c r="J37">
        <v>3.6252</v>
      </c>
      <c r="K37">
        <v>3.6629</v>
      </c>
      <c r="M37" s="94"/>
      <c r="O37" s="169"/>
      <c r="P37" s="169"/>
      <c r="Q37" s="169"/>
      <c r="R37" s="169"/>
      <c r="S37" s="169"/>
      <c r="T37" s="169"/>
      <c r="U37" s="169"/>
      <c r="V37" s="169"/>
      <c r="W37" s="169"/>
    </row>
    <row r="38" spans="1:24">
      <c r="A38" t="s">
        <v>224</v>
      </c>
      <c r="B38" t="s">
        <v>211</v>
      </c>
      <c r="C38" t="s">
        <v>211</v>
      </c>
      <c r="D38" t="s">
        <v>239</v>
      </c>
      <c r="E38" t="s">
        <v>211</v>
      </c>
      <c r="F38">
        <v>1.4649000000000001</v>
      </c>
      <c r="I38">
        <v>1.6093</v>
      </c>
      <c r="J38">
        <v>1.5535000000000001</v>
      </c>
      <c r="K38">
        <v>1.5697000000000001</v>
      </c>
      <c r="M38" s="94"/>
      <c r="O38" s="170" t="s">
        <v>282</v>
      </c>
      <c r="P38" s="169"/>
      <c r="Q38" s="169"/>
      <c r="R38" s="169"/>
      <c r="S38" s="169"/>
      <c r="T38" s="169">
        <v>2.8</v>
      </c>
      <c r="U38" s="169">
        <f>T38*3.6</f>
        <v>10.08</v>
      </c>
      <c r="V38" s="170" t="s">
        <v>284</v>
      </c>
      <c r="W38" s="169"/>
    </row>
    <row r="39" spans="1:24">
      <c r="A39" t="s">
        <v>224</v>
      </c>
      <c r="B39" t="s">
        <v>211</v>
      </c>
      <c r="C39" t="s">
        <v>211</v>
      </c>
      <c r="D39" t="s">
        <v>240</v>
      </c>
      <c r="E39" t="s">
        <v>211</v>
      </c>
      <c r="F39">
        <v>0.97670000000000001</v>
      </c>
      <c r="I39">
        <v>1.073</v>
      </c>
      <c r="J39">
        <v>1.0358000000000001</v>
      </c>
      <c r="K39">
        <v>1.0466</v>
      </c>
      <c r="M39" s="94"/>
    </row>
    <row r="40" spans="1:24">
      <c r="A40" t="s">
        <v>226</v>
      </c>
      <c r="B40" t="s">
        <v>211</v>
      </c>
      <c r="C40" t="s">
        <v>211</v>
      </c>
      <c r="D40" t="s">
        <v>233</v>
      </c>
      <c r="E40" t="s">
        <v>211</v>
      </c>
      <c r="F40">
        <v>13.5779</v>
      </c>
      <c r="I40">
        <v>17.5762</v>
      </c>
      <c r="J40">
        <v>17.8596</v>
      </c>
      <c r="K40">
        <v>18.9665</v>
      </c>
      <c r="M40" s="94"/>
    </row>
    <row r="41" spans="1:24">
      <c r="A41" t="s">
        <v>226</v>
      </c>
      <c r="B41" t="s">
        <v>211</v>
      </c>
      <c r="C41" t="s">
        <v>211</v>
      </c>
      <c r="D41" t="s">
        <v>234</v>
      </c>
      <c r="E41" t="s">
        <v>211</v>
      </c>
      <c r="F41">
        <v>16.594999999999999</v>
      </c>
      <c r="I41">
        <v>21.4817</v>
      </c>
      <c r="J41">
        <v>21.828099999999999</v>
      </c>
      <c r="K41">
        <v>23.181000000000001</v>
      </c>
      <c r="M41" s="94"/>
      <c r="O41" s="176" t="s">
        <v>283</v>
      </c>
      <c r="P41" s="176" t="s">
        <v>285</v>
      </c>
      <c r="Q41" s="177"/>
      <c r="R41" s="177">
        <v>84.69</v>
      </c>
      <c r="S41" s="176" t="s">
        <v>286</v>
      </c>
      <c r="T41" s="177"/>
      <c r="U41" s="177"/>
      <c r="V41" s="177"/>
      <c r="W41" s="177"/>
    </row>
    <row r="42" spans="1:24">
      <c r="A42" t="s">
        <v>226</v>
      </c>
      <c r="B42" t="s">
        <v>211</v>
      </c>
      <c r="C42" t="s">
        <v>211</v>
      </c>
      <c r="D42" t="s">
        <v>235</v>
      </c>
      <c r="E42" t="s">
        <v>211</v>
      </c>
      <c r="F42">
        <v>6.0347</v>
      </c>
      <c r="I42">
        <v>7.8117000000000001</v>
      </c>
      <c r="J42">
        <v>7.9377000000000004</v>
      </c>
      <c r="K42">
        <v>8.4296000000000006</v>
      </c>
      <c r="M42" s="94"/>
      <c r="O42" s="176" t="s">
        <v>146</v>
      </c>
      <c r="P42" s="176" t="s">
        <v>285</v>
      </c>
      <c r="Q42" s="177"/>
      <c r="R42" s="177">
        <v>47.74</v>
      </c>
      <c r="S42" s="176" t="s">
        <v>287</v>
      </c>
      <c r="T42" s="177"/>
      <c r="U42" s="177"/>
      <c r="V42" s="177"/>
      <c r="W42" s="177"/>
    </row>
    <row r="43" spans="1:24">
      <c r="A43" t="s">
        <v>226</v>
      </c>
      <c r="B43" t="s">
        <v>211</v>
      </c>
      <c r="C43" t="s">
        <v>211</v>
      </c>
      <c r="D43" t="s">
        <v>236</v>
      </c>
      <c r="E43" t="s">
        <v>211</v>
      </c>
      <c r="F43">
        <v>5.0068000000000001</v>
      </c>
      <c r="I43">
        <v>6.4812000000000003</v>
      </c>
      <c r="J43">
        <v>6.5857000000000001</v>
      </c>
      <c r="K43">
        <v>6.9938000000000002</v>
      </c>
      <c r="M43" s="94"/>
      <c r="O43" s="176" t="s">
        <v>288</v>
      </c>
      <c r="P43" s="176" t="s">
        <v>285</v>
      </c>
      <c r="Q43" s="177"/>
      <c r="R43" s="177">
        <v>79</v>
      </c>
      <c r="S43" s="176" t="s">
        <v>289</v>
      </c>
      <c r="T43" s="177"/>
      <c r="U43" s="177"/>
      <c r="V43" s="177"/>
      <c r="W43" s="177"/>
    </row>
    <row r="44" spans="1:24">
      <c r="A44" t="s">
        <v>226</v>
      </c>
      <c r="B44" t="s">
        <v>211</v>
      </c>
      <c r="C44" t="s">
        <v>211</v>
      </c>
      <c r="D44" t="s">
        <v>237</v>
      </c>
      <c r="E44" t="s">
        <v>211</v>
      </c>
      <c r="F44">
        <v>2.5034000000000001</v>
      </c>
      <c r="I44">
        <v>3.2406000000000001</v>
      </c>
      <c r="J44">
        <v>3.2928000000000002</v>
      </c>
      <c r="K44">
        <v>3.4969000000000001</v>
      </c>
      <c r="M44" s="94"/>
    </row>
    <row r="45" spans="1:24">
      <c r="A45" t="s">
        <v>226</v>
      </c>
      <c r="B45" t="s">
        <v>211</v>
      </c>
      <c r="C45" t="s">
        <v>211</v>
      </c>
      <c r="D45" t="s">
        <v>238</v>
      </c>
      <c r="E45" t="s">
        <v>211</v>
      </c>
      <c r="F45">
        <v>4.3807</v>
      </c>
      <c r="I45">
        <v>5.6707000000000001</v>
      </c>
      <c r="J45">
        <v>5.7621000000000002</v>
      </c>
      <c r="K45">
        <v>6.1192000000000002</v>
      </c>
      <c r="M45" s="94"/>
    </row>
    <row r="46" spans="1:24">
      <c r="A46" t="s">
        <v>226</v>
      </c>
      <c r="B46" t="s">
        <v>211</v>
      </c>
      <c r="C46" t="s">
        <v>211</v>
      </c>
      <c r="D46" t="s">
        <v>239</v>
      </c>
      <c r="E46" t="s">
        <v>211</v>
      </c>
      <c r="F46">
        <v>1.8773</v>
      </c>
      <c r="I46">
        <v>2.4300999999999999</v>
      </c>
      <c r="J46">
        <v>2.4693000000000001</v>
      </c>
      <c r="K46">
        <v>2.6223000000000001</v>
      </c>
      <c r="M46" s="94"/>
    </row>
    <row r="47" spans="1:24">
      <c r="A47" t="s">
        <v>226</v>
      </c>
      <c r="B47" t="s">
        <v>211</v>
      </c>
      <c r="C47" t="s">
        <v>211</v>
      </c>
      <c r="D47" t="s">
        <v>240</v>
      </c>
      <c r="E47" t="s">
        <v>211</v>
      </c>
      <c r="F47">
        <v>1.2517</v>
      </c>
      <c r="I47">
        <v>1.6203000000000001</v>
      </c>
      <c r="J47">
        <v>1.6464000000000001</v>
      </c>
      <c r="K47">
        <v>1.7484999999999999</v>
      </c>
      <c r="M47" s="94"/>
    </row>
    <row r="48" spans="1:24">
      <c r="A48" t="s">
        <v>204</v>
      </c>
      <c r="B48" t="s">
        <v>211</v>
      </c>
      <c r="C48" t="s">
        <v>211</v>
      </c>
      <c r="D48" t="s">
        <v>233</v>
      </c>
      <c r="E48" t="s">
        <v>211</v>
      </c>
      <c r="F48">
        <v>3.8899999999999997E-2</v>
      </c>
      <c r="I48">
        <v>4.2700000000000002E-2</v>
      </c>
      <c r="J48">
        <v>4.1200000000000001E-2</v>
      </c>
      <c r="K48">
        <v>4.1700000000000001E-2</v>
      </c>
      <c r="M48" s="94"/>
    </row>
    <row r="49" spans="1:13">
      <c r="A49" t="s">
        <v>204</v>
      </c>
      <c r="B49" t="s">
        <v>211</v>
      </c>
      <c r="C49" t="s">
        <v>211</v>
      </c>
      <c r="D49" t="s">
        <v>234</v>
      </c>
      <c r="E49" t="s">
        <v>211</v>
      </c>
      <c r="F49">
        <v>4.7500000000000001E-2</v>
      </c>
      <c r="I49">
        <v>5.2200000000000003E-2</v>
      </c>
      <c r="J49">
        <v>5.04E-2</v>
      </c>
      <c r="K49">
        <v>5.0900000000000001E-2</v>
      </c>
      <c r="M49" s="94"/>
    </row>
    <row r="50" spans="1:13">
      <c r="A50" t="s">
        <v>204</v>
      </c>
      <c r="B50" t="s">
        <v>211</v>
      </c>
      <c r="C50" t="s">
        <v>211</v>
      </c>
      <c r="D50" t="s">
        <v>235</v>
      </c>
      <c r="E50" t="s">
        <v>211</v>
      </c>
      <c r="F50">
        <v>1.7299999999999999E-2</v>
      </c>
      <c r="I50">
        <v>1.9E-2</v>
      </c>
      <c r="J50">
        <v>1.83E-2</v>
      </c>
      <c r="K50">
        <v>1.8499999999999999E-2</v>
      </c>
      <c r="M50" s="94"/>
    </row>
    <row r="51" spans="1:13">
      <c r="A51" t="s">
        <v>204</v>
      </c>
      <c r="B51" t="s">
        <v>211</v>
      </c>
      <c r="C51" t="s">
        <v>211</v>
      </c>
      <c r="D51" t="s">
        <v>236</v>
      </c>
      <c r="E51" t="s">
        <v>211</v>
      </c>
      <c r="F51">
        <v>1.43E-2</v>
      </c>
      <c r="I51">
        <v>1.5699999999999999E-2</v>
      </c>
      <c r="J51">
        <v>1.52E-2</v>
      </c>
      <c r="K51">
        <v>1.54E-2</v>
      </c>
      <c r="M51" s="94"/>
    </row>
    <row r="52" spans="1:13">
      <c r="A52" t="s">
        <v>204</v>
      </c>
      <c r="B52" t="s">
        <v>211</v>
      </c>
      <c r="C52" t="s">
        <v>211</v>
      </c>
      <c r="D52" t="s">
        <v>237</v>
      </c>
      <c r="E52" t="s">
        <v>211</v>
      </c>
      <c r="F52">
        <v>7.1999999999999998E-3</v>
      </c>
      <c r="I52">
        <v>7.9000000000000008E-3</v>
      </c>
      <c r="J52">
        <v>7.6E-3</v>
      </c>
      <c r="K52">
        <v>7.7000000000000002E-3</v>
      </c>
      <c r="M52" s="94"/>
    </row>
    <row r="53" spans="1:13">
      <c r="A53" t="s">
        <v>204</v>
      </c>
      <c r="B53" t="s">
        <v>211</v>
      </c>
      <c r="C53" t="s">
        <v>211</v>
      </c>
      <c r="D53" t="s">
        <v>238</v>
      </c>
      <c r="E53" t="s">
        <v>211</v>
      </c>
      <c r="F53">
        <v>1.2500000000000001E-2</v>
      </c>
      <c r="I53">
        <v>1.38E-2</v>
      </c>
      <c r="J53">
        <v>1.3299999999999999E-2</v>
      </c>
      <c r="K53">
        <v>1.34E-2</v>
      </c>
      <c r="M53" s="94"/>
    </row>
    <row r="54" spans="1:13">
      <c r="A54" t="s">
        <v>204</v>
      </c>
      <c r="B54" t="s">
        <v>211</v>
      </c>
      <c r="C54" t="s">
        <v>211</v>
      </c>
      <c r="D54" t="s">
        <v>239</v>
      </c>
      <c r="E54" t="s">
        <v>211</v>
      </c>
      <c r="F54">
        <v>5.4000000000000003E-3</v>
      </c>
      <c r="I54">
        <v>5.8999999999999999E-3</v>
      </c>
      <c r="J54">
        <v>5.7000000000000002E-3</v>
      </c>
      <c r="K54">
        <v>5.7999999999999996E-3</v>
      </c>
      <c r="M54" s="94"/>
    </row>
    <row r="55" spans="1:13">
      <c r="A55" t="s">
        <v>204</v>
      </c>
      <c r="B55" t="s">
        <v>211</v>
      </c>
      <c r="C55" t="s">
        <v>211</v>
      </c>
      <c r="D55" t="s">
        <v>240</v>
      </c>
      <c r="E55" t="s">
        <v>211</v>
      </c>
      <c r="F55">
        <v>3.5999999999999999E-3</v>
      </c>
      <c r="I55">
        <v>3.8999999999999998E-3</v>
      </c>
      <c r="J55">
        <v>3.8E-3</v>
      </c>
      <c r="K55">
        <v>3.8E-3</v>
      </c>
      <c r="M55" s="94"/>
    </row>
    <row r="56" spans="1:13">
      <c r="A56" t="s">
        <v>203</v>
      </c>
      <c r="B56" t="s">
        <v>211</v>
      </c>
      <c r="C56" t="s">
        <v>211</v>
      </c>
      <c r="D56" t="s">
        <v>233</v>
      </c>
      <c r="E56" t="s">
        <v>211</v>
      </c>
      <c r="F56" s="157">
        <v>3081</v>
      </c>
      <c r="I56" s="157">
        <v>3381.7710000000002</v>
      </c>
      <c r="J56" s="157">
        <v>3265.1309999999999</v>
      </c>
      <c r="K56" s="157">
        <v>3300.373</v>
      </c>
    </row>
    <row r="57" spans="1:13">
      <c r="A57" t="s">
        <v>203</v>
      </c>
      <c r="B57" t="s">
        <v>211</v>
      </c>
      <c r="C57" t="s">
        <v>211</v>
      </c>
      <c r="D57" t="s">
        <v>234</v>
      </c>
      <c r="E57" t="s">
        <v>211</v>
      </c>
      <c r="F57" s="157">
        <v>3765.614</v>
      </c>
      <c r="I57" s="157">
        <v>4133.2179999999998</v>
      </c>
      <c r="J57" s="157">
        <v>3990.6610000000001</v>
      </c>
      <c r="K57" s="157">
        <v>4033.7339999999999</v>
      </c>
    </row>
    <row r="58" spans="1:13">
      <c r="A58" t="s">
        <v>203</v>
      </c>
      <c r="B58" t="s">
        <v>211</v>
      </c>
      <c r="C58" t="s">
        <v>211</v>
      </c>
      <c r="D58" t="s">
        <v>235</v>
      </c>
      <c r="E58" t="s">
        <v>211</v>
      </c>
      <c r="F58" s="157">
        <v>1369.346</v>
      </c>
      <c r="I58" s="157">
        <v>1503.0229999999999</v>
      </c>
      <c r="J58" s="157">
        <v>1451.183</v>
      </c>
      <c r="K58" s="157">
        <v>1466.846</v>
      </c>
    </row>
    <row r="59" spans="1:13">
      <c r="A59" t="s">
        <v>203</v>
      </c>
      <c r="B59" t="s">
        <v>211</v>
      </c>
      <c r="C59" t="s">
        <v>211</v>
      </c>
      <c r="D59" t="s">
        <v>236</v>
      </c>
      <c r="E59" t="s">
        <v>211</v>
      </c>
      <c r="F59" s="157">
        <v>1136.107</v>
      </c>
      <c r="I59" s="157">
        <v>1247.0150000000001</v>
      </c>
      <c r="J59" s="157">
        <v>1204.0050000000001</v>
      </c>
      <c r="K59" s="157">
        <v>1217</v>
      </c>
    </row>
    <row r="60" spans="1:13">
      <c r="A60" t="s">
        <v>203</v>
      </c>
      <c r="B60" t="s">
        <v>211</v>
      </c>
      <c r="C60" t="s">
        <v>211</v>
      </c>
      <c r="D60" t="s">
        <v>237</v>
      </c>
      <c r="E60" t="s">
        <v>211</v>
      </c>
      <c r="F60">
        <v>568.05359999999996</v>
      </c>
      <c r="I60">
        <v>623.5077</v>
      </c>
      <c r="J60">
        <v>602.00250000000005</v>
      </c>
      <c r="K60">
        <v>608.50019999999995</v>
      </c>
    </row>
    <row r="61" spans="1:13">
      <c r="A61" t="s">
        <v>203</v>
      </c>
      <c r="B61" t="s">
        <v>211</v>
      </c>
      <c r="C61" t="s">
        <v>211</v>
      </c>
      <c r="D61" t="s">
        <v>238</v>
      </c>
      <c r="E61" t="s">
        <v>211</v>
      </c>
      <c r="F61">
        <v>994.03560000000004</v>
      </c>
      <c r="I61" s="157">
        <v>1091.075</v>
      </c>
      <c r="J61" s="157">
        <v>1053.443</v>
      </c>
      <c r="K61" s="157">
        <v>1064.8130000000001</v>
      </c>
    </row>
    <row r="62" spans="1:13">
      <c r="A62" t="s">
        <v>203</v>
      </c>
      <c r="B62" t="s">
        <v>211</v>
      </c>
      <c r="C62" t="s">
        <v>211</v>
      </c>
      <c r="D62" t="s">
        <v>239</v>
      </c>
      <c r="E62" t="s">
        <v>211</v>
      </c>
      <c r="F62">
        <v>425.98200000000003</v>
      </c>
      <c r="I62">
        <v>467.56700000000001</v>
      </c>
      <c r="J62">
        <v>451.44029999999998</v>
      </c>
      <c r="K62">
        <v>456.31290000000001</v>
      </c>
    </row>
    <row r="63" spans="1:13">
      <c r="A63" t="s">
        <v>203</v>
      </c>
      <c r="B63" t="s">
        <v>211</v>
      </c>
      <c r="C63" t="s">
        <v>211</v>
      </c>
      <c r="D63" t="s">
        <v>240</v>
      </c>
      <c r="E63" t="s">
        <v>211</v>
      </c>
      <c r="F63">
        <v>284.02679999999998</v>
      </c>
      <c r="I63">
        <v>311.75389999999999</v>
      </c>
      <c r="J63">
        <v>301.00130000000001</v>
      </c>
      <c r="K63">
        <v>304.25009999999997</v>
      </c>
    </row>
    <row r="64" spans="1:13">
      <c r="A64" t="s">
        <v>231</v>
      </c>
      <c r="B64" t="s">
        <v>211</v>
      </c>
      <c r="C64" t="s">
        <v>211</v>
      </c>
      <c r="D64" t="s">
        <v>126</v>
      </c>
      <c r="E64" t="s">
        <v>211</v>
      </c>
      <c r="F64">
        <v>4.0820999999999996</v>
      </c>
      <c r="I64">
        <v>4.4805999999999999</v>
      </c>
      <c r="J64">
        <v>4.3261000000000003</v>
      </c>
      <c r="K64">
        <v>4.3727999999999998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>
      <pane ySplit="7" topLeftCell="A8" activePane="bottomLeft" state="frozen"/>
      <selection pane="bottomLeft"/>
    </sheetView>
  </sheetViews>
  <sheetFormatPr defaultColWidth="9.140625" defaultRowHeight="11.25"/>
  <cols>
    <col min="1" max="1" width="14.42578125" style="12" customWidth="1"/>
    <col min="2" max="2" width="42.42578125" style="12" customWidth="1"/>
    <col min="3" max="3" width="28.42578125" style="12" customWidth="1"/>
    <col min="4" max="4" width="21.7109375" style="12" customWidth="1"/>
    <col min="5" max="16384" width="9.140625" style="12"/>
  </cols>
  <sheetData>
    <row r="1" spans="1:4">
      <c r="A1" s="11" t="s">
        <v>100</v>
      </c>
      <c r="B1" s="12" t="s">
        <v>101</v>
      </c>
    </row>
    <row r="3" spans="1:4" ht="18" customHeight="1"/>
    <row r="7" spans="1:4">
      <c r="A7" s="11" t="s">
        <v>16</v>
      </c>
      <c r="B7" s="11" t="s">
        <v>15</v>
      </c>
      <c r="C7" s="11" t="s">
        <v>1</v>
      </c>
      <c r="D7" s="11" t="s">
        <v>0</v>
      </c>
    </row>
    <row r="8" spans="1:4">
      <c r="A8" s="16" t="s">
        <v>17</v>
      </c>
      <c r="B8" s="16" t="s">
        <v>18</v>
      </c>
      <c r="C8" s="14" t="s">
        <v>19</v>
      </c>
    </row>
    <row r="9" spans="1:4">
      <c r="A9" s="11" t="s">
        <v>96</v>
      </c>
    </row>
    <row r="10" spans="1:4">
      <c r="A10" s="22" t="s">
        <v>95</v>
      </c>
      <c r="B10" s="22" t="s">
        <v>95</v>
      </c>
      <c r="C10" s="16" t="s">
        <v>97</v>
      </c>
    </row>
    <row r="11" spans="1:4">
      <c r="A11" s="22" t="s">
        <v>98</v>
      </c>
      <c r="B11" s="22" t="s">
        <v>98</v>
      </c>
      <c r="C11" s="16" t="s">
        <v>97</v>
      </c>
    </row>
    <row r="13" spans="1:4">
      <c r="A13" s="11" t="s">
        <v>102</v>
      </c>
    </row>
  </sheetData>
  <phoneticPr fontId="16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>
      <pane ySplit="7" topLeftCell="A8" activePane="bottomLeft" state="frozen"/>
      <selection pane="bottomLeft"/>
    </sheetView>
  </sheetViews>
  <sheetFormatPr defaultColWidth="9.140625" defaultRowHeight="11.25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>
      <c r="A1" s="21" t="s">
        <v>99</v>
      </c>
    </row>
    <row r="4" spans="1:6" ht="17.25" customHeight="1"/>
    <row r="5" spans="1:6" ht="17.25" customHeight="1">
      <c r="C5" s="27"/>
    </row>
    <row r="6" spans="1:6" ht="15.75" customHeight="1"/>
    <row r="7" spans="1:6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7"/>
  <sheetViews>
    <sheetView zoomScaleNormal="100" workbookViewId="0">
      <pane ySplit="7" topLeftCell="A8" activePane="bottomLeft" state="frozen"/>
      <selection pane="bottomLeft" activeCell="B15" sqref="B15:C15"/>
    </sheetView>
  </sheetViews>
  <sheetFormatPr defaultColWidth="9.140625" defaultRowHeight="11.25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>
      <c r="A1" s="11" t="str">
        <f ca="1">IF(INDEX(Index!$E$6:$E$37,MATCH(A2,Index!$D$6:$D$37,0))=1,LEFT(A2,SEARCH("_",A2)-1),"")</f>
        <v>Commodities</v>
      </c>
      <c r="B1" s="19" t="s">
        <v>130</v>
      </c>
    </row>
    <row r="2" spans="1:6" ht="12.75">
      <c r="A2" t="str">
        <f ca="1">MID(CELL("filename",A2),FIND("]",CELL("filename",A2))+1,255)</f>
        <v>Commodities_BASE</v>
      </c>
    </row>
    <row r="4" spans="1:6" ht="17.25" customHeight="1"/>
    <row r="5" spans="1:6" ht="17.25" customHeight="1">
      <c r="C5" s="27"/>
    </row>
    <row r="6" spans="1:6" ht="15.75" customHeight="1"/>
    <row r="7" spans="1:6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>
      <c r="A8" s="47" t="s">
        <v>115</v>
      </c>
      <c r="B8" s="53"/>
      <c r="C8" s="53"/>
      <c r="D8" s="53"/>
    </row>
    <row r="9" spans="1:6" s="18" customFormat="1" ht="12.75">
      <c r="A9" s="48"/>
      <c r="B9" s="48" t="str">
        <f>RES!D2</f>
        <v>IISCKE</v>
      </c>
      <c r="C9" s="48" t="str">
        <f>RES!D3</f>
        <v>Industry - Iron and Steel - Coke</v>
      </c>
      <c r="D9" s="54" t="s">
        <v>117</v>
      </c>
      <c r="E9" s="31" t="s">
        <v>120</v>
      </c>
    </row>
    <row r="10" spans="1:6" s="18" customFormat="1" ht="12.75">
      <c r="A10" s="48"/>
      <c r="B10" s="48" t="str">
        <f>RES!E2</f>
        <v>IISCOA</v>
      </c>
      <c r="C10" s="48" t="str">
        <f>RES!E3</f>
        <v>Industry - Iron and Steel - Coal</v>
      </c>
      <c r="D10" s="54" t="s">
        <v>117</v>
      </c>
      <c r="E10" s="31" t="s">
        <v>120</v>
      </c>
    </row>
    <row r="11" spans="1:6" s="18" customFormat="1" ht="12.75">
      <c r="A11" s="48"/>
      <c r="B11" s="48" t="str">
        <f>RES!F2</f>
        <v>IFAELC</v>
      </c>
      <c r="C11" s="48" t="str">
        <f>RES!F3</f>
        <v>Industry-FA-Electricity</v>
      </c>
      <c r="D11" s="54" t="s">
        <v>117</v>
      </c>
      <c r="E11" s="31" t="s">
        <v>119</v>
      </c>
    </row>
    <row r="12" spans="1:6" s="18" customFormat="1" ht="12.75">
      <c r="A12" s="48"/>
      <c r="B12" s="48" t="str">
        <f>RES!G2</f>
        <v>INDBIO</v>
      </c>
      <c r="C12" s="48" t="str">
        <f>RES!G3</f>
        <v>Industry Biochar</v>
      </c>
      <c r="D12" s="54" t="s">
        <v>117</v>
      </c>
      <c r="E12" s="31" t="s">
        <v>120</v>
      </c>
    </row>
    <row r="13" spans="1:6" s="18" customFormat="1" ht="12.75">
      <c r="A13" s="48"/>
      <c r="B13" s="48" t="str">
        <f>RES!O2</f>
        <v>IFAMN</v>
      </c>
      <c r="C13" s="48" t="str">
        <f>RES!O3</f>
        <v>Industry - Ferro Alloy Metals production</v>
      </c>
      <c r="D13" s="54" t="s">
        <v>117</v>
      </c>
      <c r="E13" s="31" t="s">
        <v>216</v>
      </c>
    </row>
    <row r="14" spans="1:6" ht="12.75">
      <c r="A14" s="55" t="s">
        <v>116</v>
      </c>
      <c r="B14" s="48"/>
      <c r="C14" s="48"/>
      <c r="D14" s="54"/>
    </row>
    <row r="15" spans="1:6" ht="12.75">
      <c r="A15" s="48"/>
      <c r="B15" s="56" t="s">
        <v>292</v>
      </c>
      <c r="C15" s="56" t="s">
        <v>293</v>
      </c>
      <c r="D15" s="54" t="s">
        <v>121</v>
      </c>
      <c r="E15" s="31" t="s">
        <v>122</v>
      </c>
    </row>
    <row r="16" spans="1:6" ht="12.75">
      <c r="A16" s="48"/>
      <c r="B16" s="48" t="s">
        <v>204</v>
      </c>
      <c r="C16" s="48" t="s">
        <v>205</v>
      </c>
      <c r="D16" s="54" t="s">
        <v>121</v>
      </c>
      <c r="E16" s="31" t="s">
        <v>122</v>
      </c>
    </row>
    <row r="17" spans="1:5" ht="12.75">
      <c r="A17" s="48"/>
      <c r="B17" s="48"/>
      <c r="C17" s="48"/>
      <c r="D17" s="54"/>
      <c r="E17" s="31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1.25"/>
  <cols>
    <col min="1" max="1" width="13.42578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>
      <c r="A1" s="11" t="s">
        <v>105</v>
      </c>
    </row>
    <row r="4" spans="1:6" ht="18" customHeight="1"/>
    <row r="7" spans="1:6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>
      <c r="B8" s="11"/>
      <c r="C8" s="11"/>
      <c r="D8" s="11"/>
      <c r="E8" s="11"/>
      <c r="F8" s="11"/>
    </row>
    <row r="9" spans="1:6">
      <c r="B9" s="41"/>
      <c r="C9" s="41"/>
      <c r="E9" s="41"/>
    </row>
    <row r="10" spans="1:6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2.75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>
      <c r="A1" s="21" t="s">
        <v>103</v>
      </c>
    </row>
    <row r="2" spans="1:6" s="19" customFormat="1" ht="11.25"/>
    <row r="3" spans="1:6" s="19" customFormat="1" ht="11.25"/>
    <row r="4" spans="1:6" s="19" customFormat="1" ht="18.75" customHeight="1"/>
    <row r="5" spans="1:6" s="19" customFormat="1" ht="17.25" customHeight="1">
      <c r="C5" s="27"/>
    </row>
    <row r="6" spans="1:6" s="19" customFormat="1" ht="15.75" customHeight="1"/>
    <row r="7" spans="1:6" s="19" customFormat="1" ht="11.25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>
      <c r="B8" s="20"/>
      <c r="C8" s="20"/>
    </row>
    <row r="9" spans="1:6" s="19" customFormat="1" ht="11.25">
      <c r="B9" s="20"/>
      <c r="C9" s="20"/>
      <c r="E9" s="20"/>
    </row>
    <row r="10" spans="1:6" s="19" customFormat="1" ht="11.25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ANSv2-692-Home</vt:lpstr>
      <vt:lpstr>Index</vt:lpstr>
      <vt:lpstr>RES</vt:lpstr>
      <vt:lpstr>EB_Exist</vt:lpstr>
      <vt:lpstr>Commodities_BASE</vt:lpstr>
      <vt:lpstr>CommData_BASE</vt:lpstr>
      <vt:lpstr>Processes_BASE</vt:lpstr>
      <vt:lpstr>ProcData_IFM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</cp:lastModifiedBy>
  <cp:lastPrinted>2005-06-23T04:07:43Z</cp:lastPrinted>
  <dcterms:created xsi:type="dcterms:W3CDTF">2005-05-01T12:39:10Z</dcterms:created>
  <dcterms:modified xsi:type="dcterms:W3CDTF">2021-04-23T13:10:00Z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