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13_ncr:1_{166A38DF-9FF3-4A49-AE53-4CB57520D4FD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Productivity_Sces" sheetId="12" r:id="rId1"/>
    <sheet name="FundingParamsTRA" sheetId="11" r:id="rId2"/>
    <sheet name="FundingParamsWaS" sheetId="19" r:id="rId3"/>
    <sheet name="NI_Baseline" sheetId="2" r:id="rId4"/>
    <sheet name="NI_B_NewSI&amp;GovClos" sheetId="10" r:id="rId5"/>
    <sheet name="NI_B_NewSI&amp;GOV_fromgdx" sheetId="16" r:id="rId6"/>
  </sheets>
  <externalReferences>
    <externalReference r:id="rId7"/>
    <externalReference r:id="rId8"/>
  </externalReferences>
  <definedNames>
    <definedName name="_xlnm._FilterDatabase" localSheetId="5" hidden="1">'NI_B_NewSI&amp;GOV_fromgdx'!$D$4:$AK$456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5" i="19" l="1"/>
  <c r="P85" i="19"/>
  <c r="O85" i="19"/>
  <c r="N85" i="19"/>
  <c r="M85" i="19"/>
  <c r="L85" i="19"/>
  <c r="K85" i="19"/>
  <c r="J85" i="19"/>
  <c r="I85" i="19"/>
  <c r="Q57" i="19"/>
  <c r="P57" i="19"/>
  <c r="O57" i="19"/>
  <c r="N57" i="19"/>
  <c r="M57" i="19"/>
  <c r="L57" i="19"/>
  <c r="K57" i="19"/>
  <c r="J57" i="19"/>
  <c r="I57" i="19"/>
  <c r="Q29" i="19"/>
  <c r="P29" i="19"/>
  <c r="O29" i="19"/>
  <c r="N29" i="19"/>
  <c r="M29" i="19"/>
  <c r="L29" i="19"/>
  <c r="K29" i="19"/>
  <c r="J29" i="19"/>
  <c r="I29" i="19"/>
  <c r="Q1" i="11"/>
  <c r="P1" i="11"/>
  <c r="O1" i="11"/>
  <c r="N1" i="11"/>
  <c r="M1" i="11"/>
  <c r="L1" i="11"/>
  <c r="K1" i="11"/>
  <c r="J1" i="11"/>
  <c r="Q7" i="19"/>
  <c r="P7" i="19"/>
  <c r="O7" i="19"/>
  <c r="N7" i="19"/>
  <c r="M7" i="19"/>
  <c r="L7" i="19"/>
  <c r="K7" i="19"/>
  <c r="J7" i="19"/>
  <c r="I7" i="19"/>
  <c r="Q354" i="11" l="1"/>
  <c r="P354" i="11"/>
  <c r="O354" i="11"/>
  <c r="N354" i="11"/>
  <c r="M354" i="11"/>
  <c r="L354" i="11"/>
  <c r="K354" i="11"/>
  <c r="J354" i="11"/>
  <c r="I354" i="11"/>
  <c r="Q317" i="11"/>
  <c r="P317" i="11"/>
  <c r="O317" i="11"/>
  <c r="N317" i="11"/>
  <c r="M317" i="11"/>
  <c r="L317" i="11"/>
  <c r="K317" i="11"/>
  <c r="J317" i="11"/>
  <c r="I317" i="11"/>
  <c r="Q280" i="11"/>
  <c r="P280" i="11"/>
  <c r="O280" i="11"/>
  <c r="N280" i="11"/>
  <c r="M280" i="11"/>
  <c r="L280" i="11"/>
  <c r="K280" i="11"/>
  <c r="J280" i="11"/>
  <c r="I280" i="11"/>
  <c r="Q243" i="11"/>
  <c r="P243" i="11"/>
  <c r="O243" i="11"/>
  <c r="N243" i="11"/>
  <c r="M243" i="11"/>
  <c r="L243" i="11"/>
  <c r="K243" i="11"/>
  <c r="J243" i="11"/>
  <c r="I243" i="11"/>
  <c r="Q213" i="11"/>
  <c r="P213" i="11"/>
  <c r="O213" i="11"/>
  <c r="N213" i="11"/>
  <c r="M213" i="11"/>
  <c r="L213" i="11"/>
  <c r="K213" i="11"/>
  <c r="J213" i="11"/>
  <c r="I213" i="11"/>
  <c r="Q183" i="11"/>
  <c r="P183" i="11"/>
  <c r="O183" i="11"/>
  <c r="N183" i="11"/>
  <c r="M183" i="11"/>
  <c r="L183" i="11"/>
  <c r="K183" i="11"/>
  <c r="J183" i="11"/>
  <c r="I183" i="11"/>
  <c r="Q153" i="11"/>
  <c r="P153" i="11"/>
  <c r="O153" i="11"/>
  <c r="N153" i="11"/>
  <c r="M153" i="11"/>
  <c r="L153" i="11"/>
  <c r="K153" i="11"/>
  <c r="J153" i="11"/>
  <c r="I153" i="11"/>
  <c r="S7" i="11"/>
  <c r="R152" i="11"/>
  <c r="Q236" i="11"/>
  <c r="N77" i="19" l="1"/>
  <c r="L77" i="19"/>
  <c r="I92" i="19"/>
  <c r="J92" i="19" s="1"/>
  <c r="G89" i="19"/>
  <c r="H89" i="19" s="1"/>
  <c r="I89" i="19" s="1"/>
  <c r="L88" i="19"/>
  <c r="M88" i="19" s="1"/>
  <c r="N88" i="19" s="1"/>
  <c r="O88" i="19" s="1"/>
  <c r="P88" i="19" s="1"/>
  <c r="Q88" i="19" s="1"/>
  <c r="Q79" i="19"/>
  <c r="Q91" i="19" s="1"/>
  <c r="B77" i="19"/>
  <c r="R76" i="19"/>
  <c r="H76" i="19" s="1"/>
  <c r="H74" i="19"/>
  <c r="AB73" i="19"/>
  <c r="Z73" i="19"/>
  <c r="X73" i="19"/>
  <c r="Q73" i="19"/>
  <c r="P73" i="19"/>
  <c r="AA73" i="19" s="1"/>
  <c r="O73" i="19"/>
  <c r="N73" i="19"/>
  <c r="Y73" i="19" s="1"/>
  <c r="M73" i="19"/>
  <c r="L73" i="19"/>
  <c r="W73" i="19" s="1"/>
  <c r="K73" i="19"/>
  <c r="V73" i="19" s="1"/>
  <c r="J73" i="19"/>
  <c r="U73" i="19" s="1"/>
  <c r="I73" i="19"/>
  <c r="T73" i="19" s="1"/>
  <c r="T72" i="19"/>
  <c r="Q72" i="19"/>
  <c r="AB72" i="19" s="1"/>
  <c r="P72" i="19"/>
  <c r="P79" i="19" s="1"/>
  <c r="P91" i="19" s="1"/>
  <c r="O72" i="19"/>
  <c r="O79" i="19" s="1"/>
  <c r="O91" i="19" s="1"/>
  <c r="N72" i="19"/>
  <c r="N79" i="19" s="1"/>
  <c r="N91" i="19" s="1"/>
  <c r="M72" i="19"/>
  <c r="X72" i="19" s="1"/>
  <c r="L72" i="19"/>
  <c r="W72" i="19" s="1"/>
  <c r="K72" i="19"/>
  <c r="J72" i="19"/>
  <c r="U72" i="19" s="1"/>
  <c r="I72" i="19"/>
  <c r="I79" i="19" s="1"/>
  <c r="I91" i="19" s="1"/>
  <c r="AB71" i="19"/>
  <c r="Z71" i="19"/>
  <c r="X71" i="19"/>
  <c r="Q71" i="19"/>
  <c r="P71" i="19"/>
  <c r="AA71" i="19" s="1"/>
  <c r="O71" i="19"/>
  <c r="N71" i="19"/>
  <c r="Y71" i="19" s="1"/>
  <c r="M71" i="19"/>
  <c r="L71" i="19"/>
  <c r="W71" i="19" s="1"/>
  <c r="K71" i="19"/>
  <c r="V71" i="19" s="1"/>
  <c r="J71" i="19"/>
  <c r="U71" i="19" s="1"/>
  <c r="I71" i="19"/>
  <c r="T71" i="19" s="1"/>
  <c r="R71" i="19" s="1"/>
  <c r="S71" i="19" s="1"/>
  <c r="X70" i="19"/>
  <c r="V70" i="19"/>
  <c r="Q70" i="19"/>
  <c r="Q77" i="19" s="1"/>
  <c r="P70" i="19"/>
  <c r="AA70" i="19" s="1"/>
  <c r="O70" i="19"/>
  <c r="O77" i="19" s="1"/>
  <c r="N70" i="19"/>
  <c r="Y70" i="19" s="1"/>
  <c r="M70" i="19"/>
  <c r="M77" i="19" s="1"/>
  <c r="L70" i="19"/>
  <c r="W70" i="19" s="1"/>
  <c r="K70" i="19"/>
  <c r="K77" i="19" s="1"/>
  <c r="J70" i="19"/>
  <c r="U70" i="19" s="1"/>
  <c r="I70" i="19"/>
  <c r="T70" i="19" s="1"/>
  <c r="Z69" i="19"/>
  <c r="Q69" i="19"/>
  <c r="Q78" i="19" s="1"/>
  <c r="P69" i="19"/>
  <c r="AA69" i="19" s="1"/>
  <c r="O69" i="19"/>
  <c r="O78" i="19" s="1"/>
  <c r="N69" i="19"/>
  <c r="M69" i="19"/>
  <c r="M78" i="19" s="1"/>
  <c r="L69" i="19"/>
  <c r="L78" i="19" s="1"/>
  <c r="K69" i="19"/>
  <c r="K78" i="19" s="1"/>
  <c r="J69" i="19"/>
  <c r="J78" i="19" s="1"/>
  <c r="I69" i="19"/>
  <c r="I78" i="19" s="1"/>
  <c r="Z70" i="19" l="1"/>
  <c r="K79" i="19"/>
  <c r="K91" i="19" s="1"/>
  <c r="V72" i="19"/>
  <c r="AB70" i="19"/>
  <c r="R70" i="19" s="1"/>
  <c r="S70" i="19" s="1"/>
  <c r="O74" i="19"/>
  <c r="Z74" i="19" s="1"/>
  <c r="P77" i="19"/>
  <c r="AB69" i="19"/>
  <c r="M79" i="19"/>
  <c r="M91" i="19" s="1"/>
  <c r="I77" i="19"/>
  <c r="J77" i="19"/>
  <c r="X69" i="19"/>
  <c r="T69" i="19"/>
  <c r="V69" i="19"/>
  <c r="M74" i="19"/>
  <c r="X74" i="19" s="1"/>
  <c r="N74" i="19"/>
  <c r="Y74" i="19" s="1"/>
  <c r="O86" i="19"/>
  <c r="O87" i="19" s="1"/>
  <c r="O84" i="19"/>
  <c r="I86" i="19"/>
  <c r="I87" i="19" s="1"/>
  <c r="I84" i="19"/>
  <c r="Q86" i="19"/>
  <c r="Q87" i="19" s="1"/>
  <c r="Q84" i="19"/>
  <c r="R73" i="19"/>
  <c r="S73" i="19" s="1"/>
  <c r="J86" i="19"/>
  <c r="J87" i="19" s="1"/>
  <c r="N81" i="19"/>
  <c r="N82" i="19" s="1"/>
  <c r="K84" i="19"/>
  <c r="K86" i="19"/>
  <c r="K87" i="19" s="1"/>
  <c r="H91" i="19"/>
  <c r="L86" i="19"/>
  <c r="L87" i="19" s="1"/>
  <c r="M86" i="19"/>
  <c r="M87" i="19" s="1"/>
  <c r="M84" i="19"/>
  <c r="J89" i="19"/>
  <c r="K89" i="19" s="1"/>
  <c r="L89" i="19" s="1"/>
  <c r="M89" i="19" s="1"/>
  <c r="N89" i="19" s="1"/>
  <c r="O89" i="19" s="1"/>
  <c r="P89" i="19" s="1"/>
  <c r="Q89" i="19" s="1"/>
  <c r="E89" i="19"/>
  <c r="U69" i="19"/>
  <c r="Y72" i="19"/>
  <c r="P74" i="19"/>
  <c r="AA74" i="19" s="1"/>
  <c r="J79" i="19"/>
  <c r="J91" i="19" s="1"/>
  <c r="K92" i="19"/>
  <c r="L92" i="19" s="1"/>
  <c r="M92" i="19" s="1"/>
  <c r="N92" i="19" s="1"/>
  <c r="O92" i="19" s="1"/>
  <c r="P92" i="19" s="1"/>
  <c r="Q92" i="19" s="1"/>
  <c r="Z72" i="19"/>
  <c r="I74" i="19"/>
  <c r="T74" i="19" s="1"/>
  <c r="Q74" i="19"/>
  <c r="AB74" i="19" s="1"/>
  <c r="N78" i="19"/>
  <c r="W69" i="19"/>
  <c r="AA72" i="19"/>
  <c r="J74" i="19"/>
  <c r="U74" i="19" s="1"/>
  <c r="L79" i="19"/>
  <c r="L91" i="19" s="1"/>
  <c r="K74" i="19"/>
  <c r="V74" i="19" s="1"/>
  <c r="P78" i="19"/>
  <c r="Y69" i="19"/>
  <c r="L74" i="19"/>
  <c r="W74" i="19" s="1"/>
  <c r="R72" i="19" l="1"/>
  <c r="S72" i="19" s="1"/>
  <c r="R79" i="19"/>
  <c r="H79" i="19" s="1"/>
  <c r="J84" i="19"/>
  <c r="R69" i="19"/>
  <c r="S69" i="19" s="1"/>
  <c r="R74" i="19"/>
  <c r="S74" i="19" s="1"/>
  <c r="P86" i="19"/>
  <c r="P87" i="19" s="1"/>
  <c r="P84" i="19"/>
  <c r="N86" i="19"/>
  <c r="N87" i="19" s="1"/>
  <c r="H87" i="19" s="1"/>
  <c r="N84" i="19"/>
  <c r="O81" i="19"/>
  <c r="O82" i="19" s="1"/>
  <c r="R77" i="19"/>
  <c r="H77" i="19" s="1"/>
  <c r="I81" i="19"/>
  <c r="I82" i="19" s="1"/>
  <c r="M81" i="19"/>
  <c r="M82" i="19" s="1"/>
  <c r="J81" i="19"/>
  <c r="J82" i="19" s="1"/>
  <c r="L81" i="19"/>
  <c r="L82" i="19" s="1"/>
  <c r="K81" i="19"/>
  <c r="K82" i="19" s="1"/>
  <c r="Q81" i="19"/>
  <c r="Q82" i="19" s="1"/>
  <c r="P81" i="19"/>
  <c r="P82" i="19" s="1"/>
  <c r="R78" i="19"/>
  <c r="H78" i="19" s="1"/>
  <c r="L84" i="19"/>
  <c r="E92" i="19"/>
  <c r="I64" i="19" l="1"/>
  <c r="J64" i="19" s="1"/>
  <c r="K64" i="19" s="1"/>
  <c r="L64" i="19" s="1"/>
  <c r="M64" i="19" s="1"/>
  <c r="N64" i="19" s="1"/>
  <c r="O64" i="19" s="1"/>
  <c r="P64" i="19" s="1"/>
  <c r="Q64" i="19" s="1"/>
  <c r="G61" i="19"/>
  <c r="H61" i="19" s="1"/>
  <c r="I61" i="19" s="1"/>
  <c r="L60" i="19"/>
  <c r="M60" i="19" s="1"/>
  <c r="N60" i="19" s="1"/>
  <c r="O60" i="19" s="1"/>
  <c r="P60" i="19" s="1"/>
  <c r="Q60" i="19" s="1"/>
  <c r="B49" i="19"/>
  <c r="R48" i="19"/>
  <c r="H48" i="19" s="1"/>
  <c r="L46" i="19"/>
  <c r="W46" i="19" s="1"/>
  <c r="H46" i="19"/>
  <c r="Y45" i="19"/>
  <c r="U45" i="19"/>
  <c r="Q45" i="19"/>
  <c r="AB45" i="19" s="1"/>
  <c r="P45" i="19"/>
  <c r="AA45" i="19" s="1"/>
  <c r="O45" i="19"/>
  <c r="Z45" i="19" s="1"/>
  <c r="N45" i="19"/>
  <c r="M45" i="19"/>
  <c r="X45" i="19" s="1"/>
  <c r="L45" i="19"/>
  <c r="W45" i="19" s="1"/>
  <c r="K45" i="19"/>
  <c r="V45" i="19" s="1"/>
  <c r="J45" i="19"/>
  <c r="I45" i="19"/>
  <c r="T45" i="19" s="1"/>
  <c r="AA44" i="19"/>
  <c r="Y44" i="19"/>
  <c r="Q44" i="19"/>
  <c r="AB44" i="19" s="1"/>
  <c r="P44" i="19"/>
  <c r="O44" i="19"/>
  <c r="O51" i="19" s="1"/>
  <c r="O63" i="19" s="1"/>
  <c r="N44" i="19"/>
  <c r="M44" i="19"/>
  <c r="X44" i="19" s="1"/>
  <c r="L44" i="19"/>
  <c r="L51" i="19" s="1"/>
  <c r="L63" i="19" s="1"/>
  <c r="K44" i="19"/>
  <c r="K51" i="19" s="1"/>
  <c r="K63" i="19" s="1"/>
  <c r="J44" i="19"/>
  <c r="I44" i="19"/>
  <c r="T44" i="19" s="1"/>
  <c r="AA43" i="19"/>
  <c r="Y43" i="19"/>
  <c r="Q43" i="19"/>
  <c r="AB43" i="19" s="1"/>
  <c r="P43" i="19"/>
  <c r="O43" i="19"/>
  <c r="Z43" i="19" s="1"/>
  <c r="N43" i="19"/>
  <c r="M43" i="19"/>
  <c r="X43" i="19" s="1"/>
  <c r="L43" i="19"/>
  <c r="W43" i="19" s="1"/>
  <c r="K43" i="19"/>
  <c r="V43" i="19" s="1"/>
  <c r="J43" i="19"/>
  <c r="U43" i="19" s="1"/>
  <c r="I43" i="19"/>
  <c r="T43" i="19" s="1"/>
  <c r="AA42" i="19"/>
  <c r="Y42" i="19"/>
  <c r="W42" i="19"/>
  <c r="Q42" i="19"/>
  <c r="P42" i="19"/>
  <c r="P49" i="19" s="1"/>
  <c r="O42" i="19"/>
  <c r="N42" i="19"/>
  <c r="N49" i="19" s="1"/>
  <c r="M42" i="19"/>
  <c r="L42" i="19"/>
  <c r="L49" i="19" s="1"/>
  <c r="K42" i="19"/>
  <c r="J42" i="19"/>
  <c r="I42" i="19"/>
  <c r="Q41" i="19"/>
  <c r="P41" i="19"/>
  <c r="P46" i="19" s="1"/>
  <c r="AA46" i="19" s="1"/>
  <c r="O41" i="19"/>
  <c r="N41" i="19"/>
  <c r="M41" i="19"/>
  <c r="L41" i="19"/>
  <c r="K41" i="19"/>
  <c r="K50" i="19" s="1"/>
  <c r="J41" i="19"/>
  <c r="J50" i="19" s="1"/>
  <c r="I41" i="19"/>
  <c r="Q345" i="11"/>
  <c r="P345" i="11"/>
  <c r="O345" i="11"/>
  <c r="N345" i="11"/>
  <c r="M345" i="11"/>
  <c r="L345" i="11"/>
  <c r="K345" i="11"/>
  <c r="J345" i="11"/>
  <c r="I345" i="11"/>
  <c r="Q308" i="11"/>
  <c r="P308" i="11"/>
  <c r="O308" i="11"/>
  <c r="N308" i="11"/>
  <c r="M308" i="11"/>
  <c r="L308" i="11"/>
  <c r="K308" i="11"/>
  <c r="J308" i="11"/>
  <c r="I308" i="11"/>
  <c r="Q271" i="11"/>
  <c r="P271" i="11"/>
  <c r="O271" i="11"/>
  <c r="N271" i="11"/>
  <c r="M271" i="11"/>
  <c r="L271" i="11"/>
  <c r="K271" i="11"/>
  <c r="J271" i="11"/>
  <c r="I271" i="11"/>
  <c r="W41" i="19" l="1"/>
  <c r="L50" i="19"/>
  <c r="U42" i="19"/>
  <c r="J49" i="19"/>
  <c r="P51" i="19"/>
  <c r="P63" i="19" s="1"/>
  <c r="R45" i="19"/>
  <c r="S45" i="19" s="1"/>
  <c r="N46" i="19"/>
  <c r="Y46" i="19" s="1"/>
  <c r="N50" i="19"/>
  <c r="J51" i="19"/>
  <c r="J63" i="19" s="1"/>
  <c r="U44" i="19"/>
  <c r="V44" i="19"/>
  <c r="R44" i="19" s="1"/>
  <c r="S44" i="19" s="1"/>
  <c r="AB42" i="19"/>
  <c r="Q49" i="19"/>
  <c r="M46" i="19"/>
  <c r="X46" i="19" s="1"/>
  <c r="M50" i="19"/>
  <c r="O46" i="19"/>
  <c r="Z46" i="19" s="1"/>
  <c r="O50" i="19"/>
  <c r="W44" i="19"/>
  <c r="V42" i="19"/>
  <c r="K49" i="19"/>
  <c r="X42" i="19"/>
  <c r="M49" i="19"/>
  <c r="P50" i="19"/>
  <c r="P58" i="19" s="1"/>
  <c r="P59" i="19" s="1"/>
  <c r="T41" i="19"/>
  <c r="I50" i="19"/>
  <c r="AB41" i="19"/>
  <c r="Q50" i="19"/>
  <c r="Z42" i="19"/>
  <c r="O49" i="19"/>
  <c r="T42" i="19"/>
  <c r="I49" i="19"/>
  <c r="AA41" i="19"/>
  <c r="N51" i="19"/>
  <c r="N63" i="19" s="1"/>
  <c r="Z44" i="19"/>
  <c r="L58" i="19"/>
  <c r="L59" i="19" s="1"/>
  <c r="V41" i="19"/>
  <c r="R43" i="19"/>
  <c r="S43" i="19" s="1"/>
  <c r="J56" i="19"/>
  <c r="J58" i="19"/>
  <c r="J59" i="19" s="1"/>
  <c r="K56" i="19"/>
  <c r="K58" i="19"/>
  <c r="K59" i="19" s="1"/>
  <c r="L53" i="19"/>
  <c r="L54" i="19" s="1"/>
  <c r="R42" i="19"/>
  <c r="S42" i="19" s="1"/>
  <c r="N53" i="19"/>
  <c r="N54" i="19" s="1"/>
  <c r="J61" i="19"/>
  <c r="K61" i="19" s="1"/>
  <c r="L61" i="19" s="1"/>
  <c r="M61" i="19" s="1"/>
  <c r="N61" i="19" s="1"/>
  <c r="O61" i="19" s="1"/>
  <c r="P61" i="19" s="1"/>
  <c r="Q61" i="19" s="1"/>
  <c r="E61" i="19"/>
  <c r="E64" i="19"/>
  <c r="I51" i="19"/>
  <c r="Q51" i="19"/>
  <c r="Q63" i="19" s="1"/>
  <c r="L56" i="19"/>
  <c r="I46" i="19"/>
  <c r="T46" i="19" s="1"/>
  <c r="Q46" i="19"/>
  <c r="AB46" i="19" s="1"/>
  <c r="J46" i="19"/>
  <c r="U46" i="19" s="1"/>
  <c r="X41" i="19"/>
  <c r="K46" i="19"/>
  <c r="V46" i="19" s="1"/>
  <c r="U41" i="19"/>
  <c r="Y41" i="19"/>
  <c r="R41" i="19" s="1"/>
  <c r="S41" i="19" s="1"/>
  <c r="M51" i="19"/>
  <c r="M63" i="19" s="1"/>
  <c r="P56" i="19"/>
  <c r="Z41" i="19"/>
  <c r="O53" i="19" l="1"/>
  <c r="O54" i="19" s="1"/>
  <c r="O58" i="19"/>
  <c r="O59" i="19" s="1"/>
  <c r="O56" i="19"/>
  <c r="I58" i="19"/>
  <c r="I59" i="19" s="1"/>
  <c r="R50" i="19"/>
  <c r="H50" i="19" s="1"/>
  <c r="I56" i="19"/>
  <c r="N58" i="19"/>
  <c r="N59" i="19" s="1"/>
  <c r="N56" i="19"/>
  <c r="Q53" i="19"/>
  <c r="Q54" i="19" s="1"/>
  <c r="P53" i="19"/>
  <c r="P54" i="19" s="1"/>
  <c r="Q58" i="19"/>
  <c r="Q59" i="19" s="1"/>
  <c r="Q56" i="19"/>
  <c r="R46" i="19"/>
  <c r="S46" i="19" s="1"/>
  <c r="R49" i="19"/>
  <c r="H49" i="19" s="1"/>
  <c r="I53" i="19"/>
  <c r="I54" i="19" s="1"/>
  <c r="K53" i="19"/>
  <c r="K54" i="19" s="1"/>
  <c r="I63" i="19"/>
  <c r="H63" i="19" s="1"/>
  <c r="R51" i="19"/>
  <c r="H51" i="19" s="1"/>
  <c r="M58" i="19"/>
  <c r="M59" i="19" s="1"/>
  <c r="M56" i="19"/>
  <c r="M53" i="19"/>
  <c r="M54" i="19" s="1"/>
  <c r="J53" i="19"/>
  <c r="J54" i="19" s="1"/>
  <c r="H59" i="19" l="1"/>
  <c r="G25" i="12" l="1"/>
  <c r="G24" i="12"/>
  <c r="G23" i="12"/>
  <c r="G22" i="12"/>
  <c r="I26" i="11" l="1"/>
  <c r="I28" i="11"/>
  <c r="AB2" i="12"/>
  <c r="Q21" i="11" l="1"/>
  <c r="P21" i="11"/>
  <c r="O21" i="11"/>
  <c r="N21" i="11"/>
  <c r="M21" i="11"/>
  <c r="L21" i="11"/>
  <c r="K21" i="11"/>
  <c r="J21" i="11"/>
  <c r="I21" i="11"/>
  <c r="Q51" i="11"/>
  <c r="P51" i="11"/>
  <c r="O51" i="11"/>
  <c r="N51" i="11"/>
  <c r="M51" i="11"/>
  <c r="L51" i="11"/>
  <c r="K51" i="11"/>
  <c r="J51" i="11"/>
  <c r="Q50" i="11"/>
  <c r="P50" i="11"/>
  <c r="O50" i="11"/>
  <c r="N50" i="11"/>
  <c r="M50" i="11"/>
  <c r="L50" i="11"/>
  <c r="K50" i="11"/>
  <c r="J50" i="11"/>
  <c r="I51" i="11"/>
  <c r="I50" i="11"/>
  <c r="Q80" i="11"/>
  <c r="P80" i="11"/>
  <c r="O80" i="11"/>
  <c r="N80" i="11"/>
  <c r="M80" i="11"/>
  <c r="L80" i="11"/>
  <c r="K80" i="11"/>
  <c r="J80" i="11"/>
  <c r="Q79" i="11"/>
  <c r="P79" i="11"/>
  <c r="O79" i="11"/>
  <c r="N79" i="11"/>
  <c r="M79" i="11"/>
  <c r="L79" i="11"/>
  <c r="K79" i="11"/>
  <c r="J79" i="11"/>
  <c r="I79" i="11"/>
  <c r="Y3" i="12"/>
  <c r="T4" i="12" s="1"/>
  <c r="Y4" i="12" s="1"/>
  <c r="AB4" i="12" s="1"/>
  <c r="Y2" i="12"/>
  <c r="T3" i="12"/>
  <c r="T2" i="12"/>
  <c r="O3" i="12"/>
  <c r="O2" i="12"/>
  <c r="P1" i="12"/>
  <c r="Q234" i="11"/>
  <c r="Q235" i="11" s="1"/>
  <c r="P234" i="11"/>
  <c r="P235" i="11" s="1"/>
  <c r="O234" i="11"/>
  <c r="O235" i="11" s="1"/>
  <c r="N234" i="11"/>
  <c r="N235" i="11" s="1"/>
  <c r="M234" i="11"/>
  <c r="M235" i="11" s="1"/>
  <c r="L234" i="11"/>
  <c r="L235" i="11" s="1"/>
  <c r="K234" i="11"/>
  <c r="K235" i="11" s="1"/>
  <c r="J234" i="11"/>
  <c r="J235" i="11" s="1"/>
  <c r="I235" i="11"/>
  <c r="I234" i="11"/>
  <c r="Q174" i="11"/>
  <c r="Q175" i="11" s="1"/>
  <c r="P174" i="11"/>
  <c r="P175" i="11" s="1"/>
  <c r="O174" i="11"/>
  <c r="O175" i="11" s="1"/>
  <c r="N174" i="11"/>
  <c r="N175" i="11" s="1"/>
  <c r="M174" i="11"/>
  <c r="M175" i="11" s="1"/>
  <c r="L174" i="11"/>
  <c r="L175" i="11" s="1"/>
  <c r="K174" i="11"/>
  <c r="K175" i="11" s="1"/>
  <c r="J174" i="11"/>
  <c r="J175" i="11" s="1"/>
  <c r="I175" i="11"/>
  <c r="I174" i="11"/>
  <c r="R269" i="11"/>
  <c r="Q269" i="11"/>
  <c r="P269" i="11"/>
  <c r="O269" i="11"/>
  <c r="N269" i="11"/>
  <c r="M269" i="11"/>
  <c r="L269" i="11"/>
  <c r="K269" i="11"/>
  <c r="J269" i="11"/>
  <c r="I269" i="11"/>
  <c r="H269" i="11"/>
  <c r="R306" i="11"/>
  <c r="Q306" i="11"/>
  <c r="P306" i="11"/>
  <c r="O306" i="11"/>
  <c r="N306" i="11"/>
  <c r="M306" i="11"/>
  <c r="L306" i="11"/>
  <c r="K306" i="11"/>
  <c r="J306" i="11"/>
  <c r="I306" i="11"/>
  <c r="H306" i="11"/>
  <c r="R343" i="11"/>
  <c r="Q343" i="11"/>
  <c r="P343" i="11"/>
  <c r="O343" i="11"/>
  <c r="N343" i="11"/>
  <c r="M343" i="11"/>
  <c r="L343" i="11"/>
  <c r="K343" i="11"/>
  <c r="J343" i="11"/>
  <c r="I343" i="11"/>
  <c r="H343" i="11"/>
  <c r="AB335" i="11"/>
  <c r="AA335" i="11"/>
  <c r="T335" i="11"/>
  <c r="Q335" i="11"/>
  <c r="P335" i="11"/>
  <c r="O335" i="11"/>
  <c r="Z335" i="11" s="1"/>
  <c r="N335" i="11"/>
  <c r="Y335" i="11" s="1"/>
  <c r="M335" i="11"/>
  <c r="X335" i="11" s="1"/>
  <c r="L335" i="11"/>
  <c r="W335" i="11" s="1"/>
  <c r="K335" i="11"/>
  <c r="V335" i="11" s="1"/>
  <c r="J335" i="11"/>
  <c r="U335" i="11" s="1"/>
  <c r="R335" i="11" s="1"/>
  <c r="S335" i="11" s="1"/>
  <c r="I335" i="11"/>
  <c r="Q298" i="11"/>
  <c r="AB298" i="11" s="1"/>
  <c r="P298" i="11"/>
  <c r="AA298" i="11" s="1"/>
  <c r="O298" i="11"/>
  <c r="Z298" i="11" s="1"/>
  <c r="N298" i="11"/>
  <c r="Y298" i="11" s="1"/>
  <c r="M298" i="11"/>
  <c r="X298" i="11" s="1"/>
  <c r="L298" i="11"/>
  <c r="W298" i="11" s="1"/>
  <c r="K298" i="11"/>
  <c r="V298" i="11" s="1"/>
  <c r="J298" i="11"/>
  <c r="U298" i="11" s="1"/>
  <c r="I298" i="11"/>
  <c r="T298" i="11" s="1"/>
  <c r="Q261" i="11"/>
  <c r="AB261" i="11" s="1"/>
  <c r="P261" i="11"/>
  <c r="AA261" i="11" s="1"/>
  <c r="O261" i="11"/>
  <c r="Z261" i="11" s="1"/>
  <c r="N261" i="11"/>
  <c r="Y261" i="11" s="1"/>
  <c r="M261" i="11"/>
  <c r="X261" i="11" s="1"/>
  <c r="L261" i="11"/>
  <c r="W261" i="11" s="1"/>
  <c r="K261" i="11"/>
  <c r="V261" i="11" s="1"/>
  <c r="J261" i="11"/>
  <c r="U261" i="11" s="1"/>
  <c r="I261" i="11"/>
  <c r="T261" i="11" s="1"/>
  <c r="Q228" i="11"/>
  <c r="AB228" i="11" s="1"/>
  <c r="P228" i="11"/>
  <c r="AA228" i="11" s="1"/>
  <c r="O228" i="11"/>
  <c r="Z228" i="11" s="1"/>
  <c r="N228" i="11"/>
  <c r="Y228" i="11" s="1"/>
  <c r="M228" i="11"/>
  <c r="X228" i="11" s="1"/>
  <c r="L228" i="11"/>
  <c r="W228" i="11" s="1"/>
  <c r="K228" i="11"/>
  <c r="V228" i="11" s="1"/>
  <c r="J228" i="11"/>
  <c r="U228" i="11" s="1"/>
  <c r="I228" i="11"/>
  <c r="T228" i="11" s="1"/>
  <c r="Q198" i="11"/>
  <c r="AB198" i="11" s="1"/>
  <c r="P198" i="11"/>
  <c r="AA198" i="11" s="1"/>
  <c r="O198" i="11"/>
  <c r="Z198" i="11" s="1"/>
  <c r="N198" i="11"/>
  <c r="Y198" i="11" s="1"/>
  <c r="M198" i="11"/>
  <c r="X198" i="11" s="1"/>
  <c r="L198" i="11"/>
  <c r="W198" i="11" s="1"/>
  <c r="K198" i="11"/>
  <c r="V198" i="11" s="1"/>
  <c r="J198" i="11"/>
  <c r="U198" i="11" s="1"/>
  <c r="I198" i="11"/>
  <c r="T198" i="11" s="1"/>
  <c r="Q168" i="11"/>
  <c r="AB168" i="11" s="1"/>
  <c r="P168" i="11"/>
  <c r="AA168" i="11" s="1"/>
  <c r="O168" i="11"/>
  <c r="Z168" i="11" s="1"/>
  <c r="N168" i="11"/>
  <c r="Y168" i="11" s="1"/>
  <c r="M168" i="11"/>
  <c r="X168" i="11" s="1"/>
  <c r="L168" i="11"/>
  <c r="W168" i="11" s="1"/>
  <c r="K168" i="11"/>
  <c r="V168" i="11" s="1"/>
  <c r="J168" i="11"/>
  <c r="U168" i="11" s="1"/>
  <c r="I168" i="11"/>
  <c r="T168" i="11" s="1"/>
  <c r="Q138" i="11"/>
  <c r="AB138" i="11" s="1"/>
  <c r="P138" i="11"/>
  <c r="AA138" i="11" s="1"/>
  <c r="O138" i="11"/>
  <c r="Z138" i="11" s="1"/>
  <c r="N138" i="11"/>
  <c r="Y138" i="11" s="1"/>
  <c r="M138" i="11"/>
  <c r="X138" i="11" s="1"/>
  <c r="L138" i="11"/>
  <c r="W138" i="11" s="1"/>
  <c r="K138" i="11"/>
  <c r="V138" i="11" s="1"/>
  <c r="J138" i="11"/>
  <c r="U138" i="11" s="1"/>
  <c r="I138" i="11"/>
  <c r="T138" i="11" s="1"/>
  <c r="Q73" i="11"/>
  <c r="AB73" i="11" s="1"/>
  <c r="P73" i="11"/>
  <c r="AA73" i="11" s="1"/>
  <c r="O73" i="11"/>
  <c r="Z73" i="11" s="1"/>
  <c r="N73" i="11"/>
  <c r="Y73" i="11" s="1"/>
  <c r="M73" i="11"/>
  <c r="X73" i="11" s="1"/>
  <c r="L73" i="11"/>
  <c r="W73" i="11" s="1"/>
  <c r="K73" i="11"/>
  <c r="V73" i="11" s="1"/>
  <c r="J73" i="11"/>
  <c r="U73" i="11" s="1"/>
  <c r="I73" i="11"/>
  <c r="T73" i="11" s="1"/>
  <c r="Q44" i="11"/>
  <c r="AB44" i="11" s="1"/>
  <c r="P44" i="11"/>
  <c r="AA44" i="11" s="1"/>
  <c r="O44" i="11"/>
  <c r="Z44" i="11" s="1"/>
  <c r="N44" i="11"/>
  <c r="Y44" i="11" s="1"/>
  <c r="M44" i="11"/>
  <c r="X44" i="11" s="1"/>
  <c r="L44" i="11"/>
  <c r="W44" i="11" s="1"/>
  <c r="K44" i="11"/>
  <c r="V44" i="11" s="1"/>
  <c r="J44" i="11"/>
  <c r="U44" i="11" s="1"/>
  <c r="I44" i="11"/>
  <c r="T44" i="11" s="1"/>
  <c r="Q15" i="11"/>
  <c r="AB15" i="11" s="1"/>
  <c r="P15" i="11"/>
  <c r="AA15" i="11" s="1"/>
  <c r="O15" i="11"/>
  <c r="Z15" i="11" s="1"/>
  <c r="N15" i="11"/>
  <c r="Y15" i="11" s="1"/>
  <c r="M15" i="11"/>
  <c r="X15" i="11" s="1"/>
  <c r="L15" i="11"/>
  <c r="W15" i="11" s="1"/>
  <c r="K15" i="11"/>
  <c r="V15" i="11" s="1"/>
  <c r="J15" i="11"/>
  <c r="U15" i="11" s="1"/>
  <c r="I15" i="11"/>
  <c r="T15" i="11" s="1"/>
  <c r="R298" i="11" l="1"/>
  <c r="S298" i="11" s="1"/>
  <c r="R261" i="11"/>
  <c r="S261" i="11" s="1"/>
  <c r="R228" i="11"/>
  <c r="S228" i="11" s="1"/>
  <c r="R198" i="11"/>
  <c r="S198" i="11" s="1"/>
  <c r="R168" i="11"/>
  <c r="S168" i="11" s="1"/>
  <c r="R138" i="11"/>
  <c r="S138" i="11" s="1"/>
  <c r="R73" i="11"/>
  <c r="S73" i="11" s="1"/>
  <c r="R44" i="11"/>
  <c r="S44" i="11" s="1"/>
  <c r="R15" i="11"/>
  <c r="S15" i="11" s="1"/>
  <c r="G32" i="12" l="1"/>
  <c r="G33" i="12"/>
  <c r="G31" i="12"/>
  <c r="I33" i="12" l="1"/>
  <c r="I32" i="12"/>
  <c r="I30" i="12"/>
  <c r="I31" i="12"/>
  <c r="G12" i="12" l="1"/>
  <c r="G7" i="12"/>
  <c r="O25" i="12" l="1"/>
  <c r="P25" i="12" s="1"/>
  <c r="O24" i="12"/>
  <c r="P24" i="12" s="1"/>
  <c r="O23" i="12"/>
  <c r="P23" i="12" s="1"/>
  <c r="O22" i="12"/>
  <c r="P22" i="12" s="1"/>
  <c r="I236" i="11" l="1"/>
  <c r="I206" i="11"/>
  <c r="I176" i="11"/>
  <c r="H25" i="11" l="1"/>
  <c r="B9" i="11" l="1"/>
  <c r="Q7" i="11" l="1"/>
  <c r="P7" i="11"/>
  <c r="O7" i="11"/>
  <c r="N7" i="11"/>
  <c r="M7" i="11"/>
  <c r="L7" i="11"/>
  <c r="K7" i="11"/>
  <c r="J7" i="11"/>
  <c r="I7" i="11"/>
  <c r="K90" i="11" l="1"/>
  <c r="K61" i="11"/>
  <c r="K32" i="11"/>
  <c r="P90" i="11"/>
  <c r="P61" i="11"/>
  <c r="P32" i="11"/>
  <c r="I90" i="11"/>
  <c r="I61" i="11"/>
  <c r="I32" i="11"/>
  <c r="Q90" i="11"/>
  <c r="Q61" i="11"/>
  <c r="Q32" i="11"/>
  <c r="J90" i="11"/>
  <c r="J61" i="11"/>
  <c r="J32" i="11"/>
  <c r="M90" i="11"/>
  <c r="M61" i="11"/>
  <c r="M32" i="11"/>
  <c r="N90" i="11"/>
  <c r="N61" i="11"/>
  <c r="N32" i="11"/>
  <c r="L90" i="11"/>
  <c r="L61" i="11"/>
  <c r="L32" i="11"/>
  <c r="O90" i="11"/>
  <c r="O32" i="11"/>
  <c r="O61" i="11"/>
  <c r="AO120" i="10" l="1"/>
  <c r="AN120" i="10"/>
  <c r="AM120" i="10"/>
  <c r="AL120" i="10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AO121" i="10"/>
  <c r="AN121" i="10"/>
  <c r="AM121" i="10"/>
  <c r="AL121" i="10"/>
  <c r="AK121" i="10"/>
  <c r="AJ121" i="10"/>
  <c r="AI121" i="10"/>
  <c r="AH121" i="10"/>
  <c r="AG121" i="10"/>
  <c r="AF121" i="10"/>
  <c r="AE121" i="10"/>
  <c r="AD121" i="10"/>
  <c r="AC121" i="10"/>
  <c r="AB121" i="10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361" i="11" l="1"/>
  <c r="J361" i="11" s="1"/>
  <c r="G358" i="11"/>
  <c r="H358" i="11" s="1"/>
  <c r="I358" i="11" s="1"/>
  <c r="L357" i="11"/>
  <c r="M357" i="11" s="1"/>
  <c r="N357" i="11" s="1"/>
  <c r="O357" i="11" s="1"/>
  <c r="P357" i="11" s="1"/>
  <c r="Q357" i="11" s="1"/>
  <c r="B346" i="11"/>
  <c r="I324" i="11"/>
  <c r="J324" i="11" s="1"/>
  <c r="K324" i="11" s="1"/>
  <c r="G321" i="11"/>
  <c r="H321" i="11" s="1"/>
  <c r="I321" i="11" s="1"/>
  <c r="L320" i="11"/>
  <c r="M320" i="11" s="1"/>
  <c r="N320" i="11" s="1"/>
  <c r="O320" i="11" s="1"/>
  <c r="P320" i="11" s="1"/>
  <c r="Q320" i="11" s="1"/>
  <c r="B309" i="11"/>
  <c r="J358" i="11" l="1"/>
  <c r="K358" i="11" s="1"/>
  <c r="L358" i="11" s="1"/>
  <c r="M358" i="11" s="1"/>
  <c r="N358" i="11" s="1"/>
  <c r="O358" i="11" s="1"/>
  <c r="P358" i="11" s="1"/>
  <c r="Q358" i="11" s="1"/>
  <c r="K361" i="11"/>
  <c r="L361" i="11" s="1"/>
  <c r="M361" i="11" s="1"/>
  <c r="N361" i="11" s="1"/>
  <c r="O361" i="11" s="1"/>
  <c r="P361" i="11" s="1"/>
  <c r="Q361" i="11" s="1"/>
  <c r="J321" i="11"/>
  <c r="K321" i="11" s="1"/>
  <c r="L321" i="11" s="1"/>
  <c r="M321" i="11" s="1"/>
  <c r="N321" i="11" s="1"/>
  <c r="O321" i="11" s="1"/>
  <c r="P321" i="11" s="1"/>
  <c r="Q321" i="11" s="1"/>
  <c r="L324" i="11"/>
  <c r="M324" i="11" s="1"/>
  <c r="N324" i="11" s="1"/>
  <c r="O324" i="11" s="1"/>
  <c r="P324" i="11" s="1"/>
  <c r="Q324" i="11" s="1"/>
  <c r="E324" i="11" s="1"/>
  <c r="E361" i="11" l="1"/>
  <c r="E358" i="11"/>
  <c r="E321" i="11"/>
  <c r="I287" i="11"/>
  <c r="G284" i="11"/>
  <c r="H284" i="11" s="1"/>
  <c r="I284" i="11" s="1"/>
  <c r="J284" i="11" s="1"/>
  <c r="K284" i="11" s="1"/>
  <c r="L283" i="11"/>
  <c r="M283" i="11" s="1"/>
  <c r="N283" i="11" s="1"/>
  <c r="O283" i="11" s="1"/>
  <c r="P283" i="11" s="1"/>
  <c r="Q283" i="11" s="1"/>
  <c r="B272" i="11"/>
  <c r="I36" i="19"/>
  <c r="J36" i="19" s="1"/>
  <c r="K36" i="19" s="1"/>
  <c r="L36" i="19" s="1"/>
  <c r="M36" i="19" s="1"/>
  <c r="N36" i="19" s="1"/>
  <c r="O36" i="19" s="1"/>
  <c r="P36" i="19" s="1"/>
  <c r="Q36" i="19" s="1"/>
  <c r="G33" i="19"/>
  <c r="H33" i="19" s="1"/>
  <c r="I33" i="19" s="1"/>
  <c r="L32" i="19"/>
  <c r="M32" i="19" s="1"/>
  <c r="N32" i="19" s="1"/>
  <c r="O32" i="19" s="1"/>
  <c r="P32" i="19" s="1"/>
  <c r="Q32" i="19" s="1"/>
  <c r="B21" i="19"/>
  <c r="M17" i="19"/>
  <c r="J16" i="19"/>
  <c r="O16" i="19"/>
  <c r="Z16" i="19" s="1"/>
  <c r="Q15" i="19"/>
  <c r="AB15" i="19" s="1"/>
  <c r="P15" i="19"/>
  <c r="O15" i="19"/>
  <c r="N15" i="19"/>
  <c r="Y15" i="19" s="1"/>
  <c r="M15" i="19"/>
  <c r="L15" i="19"/>
  <c r="W15" i="19" s="1"/>
  <c r="K15" i="19"/>
  <c r="J15" i="19"/>
  <c r="I15" i="19"/>
  <c r="T15" i="19" s="1"/>
  <c r="J14" i="19"/>
  <c r="K14" i="19"/>
  <c r="K20" i="19" s="1"/>
  <c r="AA13" i="19"/>
  <c r="Q13" i="19"/>
  <c r="P13" i="19"/>
  <c r="P22" i="19" s="1"/>
  <c r="O13" i="19"/>
  <c r="N13" i="19"/>
  <c r="N22" i="19" s="1"/>
  <c r="M13" i="19"/>
  <c r="L13" i="19"/>
  <c r="L22" i="19" s="1"/>
  <c r="K13" i="19"/>
  <c r="K22" i="19" s="1"/>
  <c r="J13" i="19"/>
  <c r="J22" i="19" s="1"/>
  <c r="I13" i="19"/>
  <c r="Q6" i="19"/>
  <c r="P6" i="19"/>
  <c r="O6" i="19"/>
  <c r="N6" i="19"/>
  <c r="M6" i="19"/>
  <c r="L6" i="19"/>
  <c r="K6" i="19"/>
  <c r="J6" i="19"/>
  <c r="I6" i="19"/>
  <c r="R3" i="19"/>
  <c r="H3" i="19" s="1"/>
  <c r="U14" i="19" l="1"/>
  <c r="J20" i="19"/>
  <c r="X13" i="19"/>
  <c r="M22" i="19"/>
  <c r="T13" i="19"/>
  <c r="I22" i="19"/>
  <c r="Z13" i="19"/>
  <c r="O22" i="19"/>
  <c r="AB13" i="19"/>
  <c r="Q22" i="19"/>
  <c r="J21" i="19"/>
  <c r="O21" i="19"/>
  <c r="K21" i="19"/>
  <c r="L284" i="11"/>
  <c r="M284" i="11" s="1"/>
  <c r="N284" i="11" s="1"/>
  <c r="O284" i="11" s="1"/>
  <c r="P284" i="11" s="1"/>
  <c r="Q284" i="11" s="1"/>
  <c r="J287" i="11"/>
  <c r="K287" i="11" s="1"/>
  <c r="L287" i="11" s="1"/>
  <c r="M287" i="11" s="1"/>
  <c r="N287" i="11" s="1"/>
  <c r="O287" i="11" s="1"/>
  <c r="P287" i="11" s="1"/>
  <c r="Q287" i="11" s="1"/>
  <c r="M14" i="19"/>
  <c r="O14" i="19"/>
  <c r="Q14" i="19"/>
  <c r="Q20" i="19" s="1"/>
  <c r="J17" i="19"/>
  <c r="U17" i="19" s="1"/>
  <c r="I14" i="19"/>
  <c r="I20" i="19" s="1"/>
  <c r="N14" i="19"/>
  <c r="X17" i="19"/>
  <c r="U16" i="19"/>
  <c r="Z15" i="19"/>
  <c r="U13" i="19"/>
  <c r="P14" i="19"/>
  <c r="P20" i="19" s="1"/>
  <c r="H18" i="19"/>
  <c r="J33" i="19"/>
  <c r="K33" i="19" s="1"/>
  <c r="L33" i="19" s="1"/>
  <c r="M33" i="19" s="1"/>
  <c r="N33" i="19" s="1"/>
  <c r="O33" i="19" s="1"/>
  <c r="P33" i="19" s="1"/>
  <c r="Q33" i="19" s="1"/>
  <c r="V13" i="19"/>
  <c r="U15" i="19"/>
  <c r="W13" i="19"/>
  <c r="Y13" i="19"/>
  <c r="L14" i="19"/>
  <c r="L20" i="19" s="1"/>
  <c r="V14" i="19"/>
  <c r="X15" i="19"/>
  <c r="P16" i="19"/>
  <c r="K17" i="19"/>
  <c r="E36" i="19"/>
  <c r="V15" i="19"/>
  <c r="I16" i="19"/>
  <c r="Q16" i="19"/>
  <c r="L17" i="19"/>
  <c r="K16" i="19"/>
  <c r="N17" i="19"/>
  <c r="L16" i="19"/>
  <c r="O17" i="19"/>
  <c r="M16" i="19"/>
  <c r="P17" i="19"/>
  <c r="AA15" i="19"/>
  <c r="N16" i="19"/>
  <c r="I17" i="19"/>
  <c r="Q17" i="19"/>
  <c r="I250" i="11"/>
  <c r="E250" i="11" s="1"/>
  <c r="Q249" i="11"/>
  <c r="P249" i="11"/>
  <c r="O249" i="11"/>
  <c r="N249" i="11"/>
  <c r="M249" i="11"/>
  <c r="L249" i="11"/>
  <c r="K249" i="11"/>
  <c r="J249" i="11"/>
  <c r="I249" i="11"/>
  <c r="G247" i="11"/>
  <c r="H247" i="11" s="1"/>
  <c r="I247" i="11" s="1"/>
  <c r="L246" i="11"/>
  <c r="M246" i="11" s="1"/>
  <c r="N246" i="11" s="1"/>
  <c r="O246" i="11" s="1"/>
  <c r="P246" i="11" s="1"/>
  <c r="Q246" i="11" s="1"/>
  <c r="R237" i="11"/>
  <c r="H237" i="11" s="1"/>
  <c r="B235" i="11"/>
  <c r="Z14" i="19" l="1"/>
  <c r="O20" i="19"/>
  <c r="X14" i="19"/>
  <c r="M20" i="19"/>
  <c r="M21" i="19"/>
  <c r="P21" i="19"/>
  <c r="P25" i="19" s="1"/>
  <c r="P26" i="19" s="1"/>
  <c r="AB14" i="19"/>
  <c r="I21" i="19"/>
  <c r="I25" i="19" s="1"/>
  <c r="I26" i="19" s="1"/>
  <c r="Y14" i="19"/>
  <c r="N20" i="19"/>
  <c r="Q21" i="19"/>
  <c r="L21" i="19"/>
  <c r="R15" i="19"/>
  <c r="S15" i="19" s="1"/>
  <c r="N21" i="19"/>
  <c r="Q25" i="19"/>
  <c r="Q26" i="19" s="1"/>
  <c r="J18" i="19"/>
  <c r="U18" i="19" s="1"/>
  <c r="T14" i="19"/>
  <c r="O25" i="19"/>
  <c r="O26" i="19" s="1"/>
  <c r="E287" i="11"/>
  <c r="E284" i="11"/>
  <c r="H249" i="11"/>
  <c r="I244" i="11"/>
  <c r="I245" i="11" s="1"/>
  <c r="P18" i="19"/>
  <c r="AA18" i="19" s="1"/>
  <c r="J23" i="19"/>
  <c r="J35" i="19" s="1"/>
  <c r="M25" i="19"/>
  <c r="M26" i="19" s="1"/>
  <c r="N18" i="19"/>
  <c r="Y18" i="19" s="1"/>
  <c r="L25" i="19"/>
  <c r="L26" i="19" s="1"/>
  <c r="T17" i="19"/>
  <c r="E33" i="19"/>
  <c r="N23" i="19"/>
  <c r="N35" i="19" s="1"/>
  <c r="Y16" i="19"/>
  <c r="Z17" i="19"/>
  <c r="Y17" i="19"/>
  <c r="N30" i="19"/>
  <c r="N31" i="19" s="1"/>
  <c r="W17" i="19"/>
  <c r="AA17" i="19"/>
  <c r="L23" i="19"/>
  <c r="L35" i="19" s="1"/>
  <c r="W16" i="19"/>
  <c r="V16" i="19"/>
  <c r="K23" i="19"/>
  <c r="K35" i="19" s="1"/>
  <c r="R21" i="19"/>
  <c r="H21" i="19" s="1"/>
  <c r="Q30" i="19"/>
  <c r="Q31" i="19" s="1"/>
  <c r="K18" i="19"/>
  <c r="V18" i="19" s="1"/>
  <c r="O30" i="19"/>
  <c r="O31" i="19" s="1"/>
  <c r="AB16" i="19"/>
  <c r="Q23" i="19"/>
  <c r="Q35" i="19" s="1"/>
  <c r="Q18" i="19"/>
  <c r="AB18" i="19" s="1"/>
  <c r="M23" i="19"/>
  <c r="M35" i="19" s="1"/>
  <c r="X16" i="19"/>
  <c r="W14" i="19"/>
  <c r="K25" i="19"/>
  <c r="K26" i="19" s="1"/>
  <c r="J30" i="19"/>
  <c r="J31" i="19" s="1"/>
  <c r="R20" i="19"/>
  <c r="H20" i="19" s="1"/>
  <c r="L18" i="19"/>
  <c r="W18" i="19" s="1"/>
  <c r="M30" i="19"/>
  <c r="M31" i="19" s="1"/>
  <c r="AA14" i="19"/>
  <c r="T16" i="19"/>
  <c r="I23" i="19"/>
  <c r="AA16" i="19"/>
  <c r="P23" i="19"/>
  <c r="P35" i="19" s="1"/>
  <c r="K30" i="19"/>
  <c r="K31" i="19" s="1"/>
  <c r="O18" i="19"/>
  <c r="Z18" i="19" s="1"/>
  <c r="R13" i="19"/>
  <c r="S13" i="19" s="1"/>
  <c r="V17" i="19"/>
  <c r="I30" i="19"/>
  <c r="I31" i="19" s="1"/>
  <c r="AB17" i="19"/>
  <c r="I18" i="19"/>
  <c r="T18" i="19" s="1"/>
  <c r="J25" i="19"/>
  <c r="J26" i="19" s="1"/>
  <c r="M18" i="19"/>
  <c r="X18" i="19" s="1"/>
  <c r="O23" i="19"/>
  <c r="O35" i="19" s="1"/>
  <c r="J247" i="11"/>
  <c r="K247" i="11" s="1"/>
  <c r="L247" i="11" s="1"/>
  <c r="M247" i="11" s="1"/>
  <c r="N247" i="11" s="1"/>
  <c r="O247" i="11" s="1"/>
  <c r="P247" i="11" s="1"/>
  <c r="Q247" i="11" s="1"/>
  <c r="J250" i="11"/>
  <c r="K250" i="11" s="1"/>
  <c r="L250" i="11" s="1"/>
  <c r="M250" i="11" s="1"/>
  <c r="N250" i="11" s="1"/>
  <c r="O250" i="11" s="1"/>
  <c r="P250" i="11" s="1"/>
  <c r="Q250" i="11" s="1"/>
  <c r="I220" i="11"/>
  <c r="E220" i="11" s="1"/>
  <c r="Q219" i="11"/>
  <c r="P219" i="11"/>
  <c r="O219" i="11"/>
  <c r="N219" i="11"/>
  <c r="M219" i="11"/>
  <c r="L219" i="11"/>
  <c r="K219" i="11"/>
  <c r="J219" i="11"/>
  <c r="I219" i="11"/>
  <c r="G217" i="11"/>
  <c r="H217" i="11" s="1"/>
  <c r="I217" i="11" s="1"/>
  <c r="L216" i="11"/>
  <c r="M216" i="11" s="1"/>
  <c r="N216" i="11" s="1"/>
  <c r="O216" i="11" s="1"/>
  <c r="P216" i="11" s="1"/>
  <c r="Q216" i="11" s="1"/>
  <c r="R207" i="11"/>
  <c r="H207" i="11" s="1"/>
  <c r="B205" i="11"/>
  <c r="N25" i="19" l="1"/>
  <c r="N26" i="19" s="1"/>
  <c r="R22" i="19"/>
  <c r="H22" i="19" s="1"/>
  <c r="R18" i="19"/>
  <c r="S18" i="19" s="1"/>
  <c r="R14" i="19"/>
  <c r="S14" i="19" s="1"/>
  <c r="L30" i="19"/>
  <c r="L31" i="19" s="1"/>
  <c r="I35" i="19"/>
  <c r="H35" i="19" s="1"/>
  <c r="R23" i="19"/>
  <c r="H23" i="19" s="1"/>
  <c r="R16" i="19"/>
  <c r="S16" i="19" s="1"/>
  <c r="P30" i="19"/>
  <c r="P31" i="19" s="1"/>
  <c r="R17" i="19"/>
  <c r="S17" i="19" s="1"/>
  <c r="I214" i="11"/>
  <c r="I215" i="11" s="1"/>
  <c r="E247" i="11"/>
  <c r="H219" i="11"/>
  <c r="J217" i="11"/>
  <c r="K217" i="11" s="1"/>
  <c r="L217" i="11" s="1"/>
  <c r="M217" i="11" s="1"/>
  <c r="N217" i="11" s="1"/>
  <c r="O217" i="11" s="1"/>
  <c r="P217" i="11" s="1"/>
  <c r="Q217" i="11" s="1"/>
  <c r="J220" i="11"/>
  <c r="K220" i="11" s="1"/>
  <c r="L220" i="11" s="1"/>
  <c r="M220" i="11" s="1"/>
  <c r="N220" i="11" s="1"/>
  <c r="O220" i="11" s="1"/>
  <c r="P220" i="11" s="1"/>
  <c r="Q220" i="11" s="1"/>
  <c r="I190" i="11"/>
  <c r="E190" i="11" s="1"/>
  <c r="Q189" i="11"/>
  <c r="P189" i="11"/>
  <c r="O189" i="11"/>
  <c r="N189" i="11"/>
  <c r="M189" i="11"/>
  <c r="L189" i="11"/>
  <c r="K189" i="11"/>
  <c r="J189" i="11"/>
  <c r="I189" i="11"/>
  <c r="G187" i="11"/>
  <c r="H187" i="11" s="1"/>
  <c r="I187" i="11" s="1"/>
  <c r="L186" i="11"/>
  <c r="M186" i="11" s="1"/>
  <c r="N186" i="11" s="1"/>
  <c r="O186" i="11" s="1"/>
  <c r="P186" i="11" s="1"/>
  <c r="Q186" i="11" s="1"/>
  <c r="R177" i="11"/>
  <c r="H177" i="11" s="1"/>
  <c r="B175" i="11"/>
  <c r="E217" i="11" l="1"/>
  <c r="H31" i="19"/>
  <c r="H189" i="11"/>
  <c r="J187" i="11"/>
  <c r="I184" i="11"/>
  <c r="I185" i="11" s="1"/>
  <c r="J190" i="11"/>
  <c r="K190" i="11" s="1"/>
  <c r="L190" i="11" s="1"/>
  <c r="M190" i="11" s="1"/>
  <c r="N190" i="11" s="1"/>
  <c r="O190" i="11" s="1"/>
  <c r="P190" i="11" s="1"/>
  <c r="Q190" i="11" s="1"/>
  <c r="I146" i="11"/>
  <c r="I160" i="11"/>
  <c r="E160" i="11" s="1"/>
  <c r="Q159" i="11"/>
  <c r="P159" i="11"/>
  <c r="O159" i="11"/>
  <c r="N159" i="11"/>
  <c r="M159" i="11"/>
  <c r="L159" i="11"/>
  <c r="K159" i="11"/>
  <c r="J159" i="11"/>
  <c r="I159" i="11"/>
  <c r="G157" i="11"/>
  <c r="H157" i="11" s="1"/>
  <c r="I157" i="11" s="1"/>
  <c r="L156" i="11"/>
  <c r="M156" i="11" s="1"/>
  <c r="N156" i="11" s="1"/>
  <c r="O156" i="11" s="1"/>
  <c r="P156" i="11" s="1"/>
  <c r="Q156" i="11" s="1"/>
  <c r="R147" i="11"/>
  <c r="H147" i="11" s="1"/>
  <c r="B145" i="11"/>
  <c r="K187" i="11" l="1"/>
  <c r="L187" i="11" s="1"/>
  <c r="M187" i="11" s="1"/>
  <c r="N187" i="11" s="1"/>
  <c r="O187" i="11" s="1"/>
  <c r="P187" i="11" s="1"/>
  <c r="Q187" i="11" s="1"/>
  <c r="H159" i="11"/>
  <c r="J160" i="11"/>
  <c r="K160" i="11" s="1"/>
  <c r="L160" i="11" s="1"/>
  <c r="M160" i="11" s="1"/>
  <c r="N160" i="11" s="1"/>
  <c r="O160" i="11" s="1"/>
  <c r="P160" i="11" s="1"/>
  <c r="Q160" i="11" s="1"/>
  <c r="J157" i="11"/>
  <c r="K157" i="11" s="1"/>
  <c r="L157" i="11" s="1"/>
  <c r="M157" i="11" s="1"/>
  <c r="N157" i="11" s="1"/>
  <c r="O157" i="11" s="1"/>
  <c r="P157" i="11" s="1"/>
  <c r="Q157" i="11" s="1"/>
  <c r="E187" i="11" l="1"/>
  <c r="E157" i="11"/>
  <c r="I130" i="11"/>
  <c r="J130" i="11" s="1"/>
  <c r="G127" i="11"/>
  <c r="H127" i="11" s="1"/>
  <c r="I127" i="11" s="1"/>
  <c r="L126" i="11"/>
  <c r="M126" i="11" s="1"/>
  <c r="N126" i="11" s="1"/>
  <c r="O126" i="11" s="1"/>
  <c r="P126" i="11" s="1"/>
  <c r="Q126" i="11" s="1"/>
  <c r="B115" i="11"/>
  <c r="H25" i="12"/>
  <c r="H24" i="12"/>
  <c r="H22" i="12"/>
  <c r="G21" i="12"/>
  <c r="H21" i="12" s="1"/>
  <c r="I95" i="11"/>
  <c r="J95" i="11" s="1"/>
  <c r="K95" i="11" s="1"/>
  <c r="L95" i="11" s="1"/>
  <c r="G92" i="11"/>
  <c r="H92" i="11" s="1"/>
  <c r="I92" i="11" s="1"/>
  <c r="L91" i="11"/>
  <c r="M91" i="11" s="1"/>
  <c r="N91" i="11" s="1"/>
  <c r="O91" i="11" s="1"/>
  <c r="P91" i="11" s="1"/>
  <c r="Q91" i="11" s="1"/>
  <c r="B80" i="11"/>
  <c r="J346" i="11" l="1"/>
  <c r="Q346" i="11"/>
  <c r="P346" i="11"/>
  <c r="O346" i="11"/>
  <c r="I80" i="11"/>
  <c r="I346" i="11" s="1"/>
  <c r="N346" i="11"/>
  <c r="M346" i="11"/>
  <c r="L346" i="11"/>
  <c r="K346" i="11"/>
  <c r="H23" i="12"/>
  <c r="J127" i="11"/>
  <c r="K127" i="11" s="1"/>
  <c r="L127" i="11" s="1"/>
  <c r="M127" i="11" s="1"/>
  <c r="N127" i="11" s="1"/>
  <c r="O127" i="11" s="1"/>
  <c r="P127" i="11" s="1"/>
  <c r="Q127" i="11" s="1"/>
  <c r="K130" i="11"/>
  <c r="L130" i="11" s="1"/>
  <c r="M130" i="11" s="1"/>
  <c r="N130" i="11" s="1"/>
  <c r="O130" i="11" s="1"/>
  <c r="P130" i="11" s="1"/>
  <c r="Q130" i="11" s="1"/>
  <c r="J92" i="11"/>
  <c r="K92" i="11" s="1"/>
  <c r="L92" i="11" s="1"/>
  <c r="M92" i="11" s="1"/>
  <c r="N92" i="11" s="1"/>
  <c r="O92" i="11" s="1"/>
  <c r="P92" i="11" s="1"/>
  <c r="Q92" i="11" s="1"/>
  <c r="M95" i="11"/>
  <c r="N95" i="11" s="1"/>
  <c r="O95" i="11" s="1"/>
  <c r="P95" i="11" s="1"/>
  <c r="Q95" i="11" s="1"/>
  <c r="I66" i="11"/>
  <c r="J66" i="11" s="1"/>
  <c r="K66" i="11" s="1"/>
  <c r="L66" i="11" s="1"/>
  <c r="M66" i="11" s="1"/>
  <c r="N66" i="11" s="1"/>
  <c r="O66" i="11" s="1"/>
  <c r="P66" i="11" s="1"/>
  <c r="Q66" i="11" s="1"/>
  <c r="G63" i="11"/>
  <c r="H63" i="11" s="1"/>
  <c r="I63" i="11" s="1"/>
  <c r="J63" i="11" s="1"/>
  <c r="K63" i="11" s="1"/>
  <c r="L63" i="11" s="1"/>
  <c r="M63" i="11" s="1"/>
  <c r="N63" i="11" s="1"/>
  <c r="O63" i="11" s="1"/>
  <c r="P63" i="11" s="1"/>
  <c r="Q63" i="11" s="1"/>
  <c r="L62" i="11"/>
  <c r="M62" i="11" s="1"/>
  <c r="N62" i="11" s="1"/>
  <c r="O62" i="11" s="1"/>
  <c r="P62" i="11" s="1"/>
  <c r="Q62" i="11" s="1"/>
  <c r="B51" i="11"/>
  <c r="Q309" i="11" l="1"/>
  <c r="O309" i="11"/>
  <c r="N309" i="11"/>
  <c r="M309" i="11"/>
  <c r="L309" i="11"/>
  <c r="K309" i="11"/>
  <c r="J309" i="11"/>
  <c r="I309" i="11"/>
  <c r="P309" i="11"/>
  <c r="E127" i="11"/>
  <c r="E130" i="11"/>
  <c r="E95" i="11"/>
  <c r="E92" i="11"/>
  <c r="E66" i="11" l="1"/>
  <c r="E63" i="11"/>
  <c r="I37" i="11" l="1"/>
  <c r="J37" i="11" s="1"/>
  <c r="G34" i="11"/>
  <c r="H34" i="11" s="1"/>
  <c r="I34" i="11" s="1"/>
  <c r="J34" i="11" s="1"/>
  <c r="K34" i="11" s="1"/>
  <c r="K37" i="11" l="1"/>
  <c r="L37" i="11" s="1"/>
  <c r="M37" i="11" s="1"/>
  <c r="N37" i="11" s="1"/>
  <c r="O37" i="11" s="1"/>
  <c r="P37" i="11" s="1"/>
  <c r="Q37" i="11" s="1"/>
  <c r="S37" i="11" s="1"/>
  <c r="L33" i="11" l="1"/>
  <c r="M33" i="11" s="1"/>
  <c r="N33" i="11" s="1"/>
  <c r="O33" i="11" s="1"/>
  <c r="P33" i="11" s="1"/>
  <c r="Q33" i="11" s="1"/>
  <c r="E37" i="11" l="1"/>
  <c r="L34" i="11"/>
  <c r="M34" i="11" s="1"/>
  <c r="N34" i="11" s="1"/>
  <c r="O34" i="11" s="1"/>
  <c r="P34" i="11" s="1"/>
  <c r="Q34" i="11" s="1"/>
  <c r="S34" i="11" s="1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AD2" i="16"/>
  <c r="AC2" i="16"/>
  <c r="AK2" i="16"/>
  <c r="AJ2" i="16"/>
  <c r="AI2" i="16"/>
  <c r="AH2" i="16"/>
  <c r="AG2" i="16"/>
  <c r="AF2" i="16"/>
  <c r="AE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AO401" i="10"/>
  <c r="AN401" i="10"/>
  <c r="AM401" i="10"/>
  <c r="AL401" i="10"/>
  <c r="AK401" i="10"/>
  <c r="AJ401" i="10"/>
  <c r="AI401" i="10"/>
  <c r="AH401" i="10"/>
  <c r="AG401" i="10"/>
  <c r="AF401" i="10"/>
  <c r="AE401" i="10"/>
  <c r="AD401" i="10"/>
  <c r="AC401" i="10"/>
  <c r="AB401" i="10"/>
  <c r="AA401" i="10"/>
  <c r="Z401" i="10"/>
  <c r="Y401" i="10"/>
  <c r="X401" i="10"/>
  <c r="W401" i="10"/>
  <c r="V401" i="10"/>
  <c r="U401" i="10"/>
  <c r="Q8" i="19" s="1"/>
  <c r="T401" i="10"/>
  <c r="P8" i="19" s="1"/>
  <c r="S401" i="10"/>
  <c r="O8" i="19" s="1"/>
  <c r="R401" i="10"/>
  <c r="N8" i="19" s="1"/>
  <c r="Q401" i="10"/>
  <c r="M8" i="19" s="1"/>
  <c r="P401" i="10"/>
  <c r="L8" i="19" s="1"/>
  <c r="O401" i="10"/>
  <c r="K8" i="19" s="1"/>
  <c r="N401" i="10"/>
  <c r="J8" i="19" s="1"/>
  <c r="M401" i="10"/>
  <c r="I8" i="19" s="1"/>
  <c r="L401" i="10"/>
  <c r="K401" i="10"/>
  <c r="J401" i="10"/>
  <c r="Q6" i="11"/>
  <c r="P6" i="11"/>
  <c r="O6" i="11"/>
  <c r="N6" i="11"/>
  <c r="M6" i="11"/>
  <c r="L6" i="11"/>
  <c r="K6" i="11"/>
  <c r="J6" i="11"/>
  <c r="I6" i="11"/>
  <c r="B22" i="11"/>
  <c r="R8" i="19" l="1"/>
  <c r="H8" i="19" s="1"/>
  <c r="J22" i="11"/>
  <c r="J272" i="11" s="1"/>
  <c r="O22" i="11"/>
  <c r="O272" i="11" s="1"/>
  <c r="M22" i="11"/>
  <c r="M272" i="11" s="1"/>
  <c r="L22" i="11"/>
  <c r="L272" i="11" s="1"/>
  <c r="N22" i="11"/>
  <c r="N272" i="11" s="1"/>
  <c r="K22" i="11"/>
  <c r="K272" i="11" s="1"/>
  <c r="Q22" i="11"/>
  <c r="Q272" i="11" s="1"/>
  <c r="I22" i="11"/>
  <c r="I272" i="11" s="1"/>
  <c r="P22" i="11"/>
  <c r="P272" i="11" s="1"/>
  <c r="L8" i="11"/>
  <c r="M8" i="11"/>
  <c r="N8" i="11"/>
  <c r="O8" i="11"/>
  <c r="P8" i="11"/>
  <c r="O28" i="19"/>
  <c r="Q28" i="19"/>
  <c r="I242" i="11"/>
  <c r="I28" i="19"/>
  <c r="L28" i="19"/>
  <c r="I212" i="11"/>
  <c r="P28" i="19"/>
  <c r="N28" i="19"/>
  <c r="J28" i="19"/>
  <c r="M28" i="19"/>
  <c r="K28" i="19"/>
  <c r="I182" i="11"/>
  <c r="Q8" i="11"/>
  <c r="J8" i="11"/>
  <c r="I8" i="11"/>
  <c r="K8" i="11"/>
  <c r="E34" i="11"/>
  <c r="R3" i="11"/>
  <c r="H3" i="11" s="1"/>
  <c r="R8" i="11" l="1"/>
  <c r="H8" i="11" s="1"/>
  <c r="I25" i="12" l="1"/>
  <c r="I24" i="12"/>
  <c r="I23" i="12"/>
  <c r="I22" i="12"/>
  <c r="I21" i="12"/>
  <c r="I20" i="12"/>
  <c r="I19" i="12"/>
  <c r="I18" i="12"/>
  <c r="H18" i="12"/>
  <c r="J18" i="12" s="1"/>
  <c r="G13" i="12"/>
  <c r="H13" i="12" s="1"/>
  <c r="J13" i="12" s="1"/>
  <c r="G11" i="12"/>
  <c r="H11" i="12" s="1"/>
  <c r="G8" i="12"/>
  <c r="I8" i="12" s="1"/>
  <c r="G6" i="12"/>
  <c r="G5" i="12"/>
  <c r="O5" i="12" s="1"/>
  <c r="P5" i="12" s="1"/>
  <c r="I341" i="11"/>
  <c r="T341" i="11" s="1"/>
  <c r="Q338" i="11"/>
  <c r="P338" i="11"/>
  <c r="O338" i="11"/>
  <c r="N338" i="11"/>
  <c r="M338" i="11"/>
  <c r="L338" i="11"/>
  <c r="K338" i="11"/>
  <c r="J338" i="11"/>
  <c r="I338" i="11"/>
  <c r="H338" i="11"/>
  <c r="Q337" i="11"/>
  <c r="AB337" i="11" s="1"/>
  <c r="P337" i="11"/>
  <c r="AA337" i="11" s="1"/>
  <c r="O337" i="11"/>
  <c r="Z337" i="11" s="1"/>
  <c r="N337" i="11"/>
  <c r="Y337" i="11" s="1"/>
  <c r="M337" i="11"/>
  <c r="X337" i="11" s="1"/>
  <c r="L337" i="11"/>
  <c r="W337" i="11" s="1"/>
  <c r="K337" i="11"/>
  <c r="V337" i="11" s="1"/>
  <c r="J337" i="11"/>
  <c r="U337" i="11" s="1"/>
  <c r="I337" i="11"/>
  <c r="T337" i="11" s="1"/>
  <c r="H337" i="11"/>
  <c r="Q336" i="11"/>
  <c r="P336" i="11"/>
  <c r="O336" i="11"/>
  <c r="N336" i="11"/>
  <c r="M336" i="11"/>
  <c r="L336" i="11"/>
  <c r="K336" i="11"/>
  <c r="J336" i="11"/>
  <c r="I336" i="11"/>
  <c r="H336" i="11"/>
  <c r="Q333" i="11"/>
  <c r="AB333" i="11" s="1"/>
  <c r="H331" i="11"/>
  <c r="H329" i="11"/>
  <c r="I304" i="11"/>
  <c r="T304" i="11" s="1"/>
  <c r="Q301" i="11"/>
  <c r="P301" i="11"/>
  <c r="O301" i="11"/>
  <c r="N301" i="11"/>
  <c r="M301" i="11"/>
  <c r="L301" i="11"/>
  <c r="K301" i="11"/>
  <c r="J301" i="11"/>
  <c r="I301" i="11"/>
  <c r="H301" i="11"/>
  <c r="Q300" i="11"/>
  <c r="AB300" i="11" s="1"/>
  <c r="P300" i="11"/>
  <c r="AA300" i="11" s="1"/>
  <c r="O300" i="11"/>
  <c r="Z300" i="11" s="1"/>
  <c r="N300" i="11"/>
  <c r="Y300" i="11" s="1"/>
  <c r="M300" i="11"/>
  <c r="X300" i="11" s="1"/>
  <c r="L300" i="11"/>
  <c r="W300" i="11" s="1"/>
  <c r="K300" i="11"/>
  <c r="V300" i="11" s="1"/>
  <c r="J300" i="11"/>
  <c r="U300" i="11" s="1"/>
  <c r="I300" i="11"/>
  <c r="T300" i="11" s="1"/>
  <c r="H300" i="11"/>
  <c r="Q299" i="11"/>
  <c r="P299" i="11"/>
  <c r="O299" i="11"/>
  <c r="N299" i="11"/>
  <c r="M299" i="11"/>
  <c r="L299" i="11"/>
  <c r="K299" i="11"/>
  <c r="J299" i="11"/>
  <c r="I299" i="11"/>
  <c r="H299" i="11"/>
  <c r="Q296" i="11"/>
  <c r="AB296" i="11" s="1"/>
  <c r="H294" i="11"/>
  <c r="H292" i="11"/>
  <c r="I267" i="11"/>
  <c r="T267" i="11" s="1"/>
  <c r="Q264" i="11"/>
  <c r="P264" i="11"/>
  <c r="O264" i="11"/>
  <c r="N264" i="11"/>
  <c r="M264" i="11"/>
  <c r="L264" i="11"/>
  <c r="K264" i="11"/>
  <c r="J264" i="11"/>
  <c r="I264" i="11"/>
  <c r="H264" i="11"/>
  <c r="Q263" i="11"/>
  <c r="P263" i="11"/>
  <c r="O263" i="11"/>
  <c r="N263" i="11"/>
  <c r="M263" i="11"/>
  <c r="L263" i="11"/>
  <c r="K263" i="11"/>
  <c r="J263" i="11"/>
  <c r="I263" i="11"/>
  <c r="H263" i="11"/>
  <c r="Q262" i="11"/>
  <c r="P262" i="11"/>
  <c r="O262" i="11"/>
  <c r="N262" i="11"/>
  <c r="M262" i="11"/>
  <c r="L262" i="11"/>
  <c r="K262" i="11"/>
  <c r="J262" i="11"/>
  <c r="I262" i="11"/>
  <c r="H262" i="11"/>
  <c r="H257" i="11"/>
  <c r="H255" i="11"/>
  <c r="BR231" i="11"/>
  <c r="AO231" i="11"/>
  <c r="A229" i="11"/>
  <c r="B226" i="11"/>
  <c r="B227" i="11" s="1"/>
  <c r="B229" i="11" s="1"/>
  <c r="B230" i="11" s="1"/>
  <c r="B231" i="11" s="1"/>
  <c r="BR201" i="11"/>
  <c r="AO201" i="11"/>
  <c r="BR197" i="11"/>
  <c r="AO197" i="11"/>
  <c r="B195" i="11"/>
  <c r="B196" i="11" s="1"/>
  <c r="B197" i="11" s="1"/>
  <c r="BR171" i="11"/>
  <c r="AO171" i="11"/>
  <c r="A169" i="11"/>
  <c r="B164" i="11" s="1"/>
  <c r="B166" i="11"/>
  <c r="B167" i="11" s="1"/>
  <c r="B169" i="11" s="1"/>
  <c r="B170" i="11" s="1"/>
  <c r="B171" i="11" s="1"/>
  <c r="BR141" i="11"/>
  <c r="AO141" i="11"/>
  <c r="A141" i="11"/>
  <c r="H231" i="11" s="1"/>
  <c r="A140" i="11"/>
  <c r="A139" i="11"/>
  <c r="H229" i="11" s="1"/>
  <c r="BR137" i="11"/>
  <c r="AO137" i="11"/>
  <c r="A137" i="11"/>
  <c r="A136" i="11"/>
  <c r="B135" i="11"/>
  <c r="A135" i="11"/>
  <c r="AX134" i="11"/>
  <c r="AY134" i="11" s="1"/>
  <c r="AZ134" i="11" s="1"/>
  <c r="BA134" i="11" s="1"/>
  <c r="BB134" i="11" s="1"/>
  <c r="BC134" i="11" s="1"/>
  <c r="BD134" i="11" s="1"/>
  <c r="BE134" i="11" s="1"/>
  <c r="BF134" i="11" s="1"/>
  <c r="BG134" i="11" s="1"/>
  <c r="BH134" i="11" s="1"/>
  <c r="BI134" i="11" s="1"/>
  <c r="BJ134" i="11" s="1"/>
  <c r="BK134" i="11" s="1"/>
  <c r="BL134" i="11" s="1"/>
  <c r="BM134" i="11" s="1"/>
  <c r="BN134" i="11" s="1"/>
  <c r="BO134" i="11" s="1"/>
  <c r="BP134" i="11" s="1"/>
  <c r="BQ134" i="11" s="1"/>
  <c r="BR134" i="11" s="1"/>
  <c r="R134" i="11"/>
  <c r="S134" i="11" s="1"/>
  <c r="T134" i="11" s="1"/>
  <c r="U134" i="11" s="1"/>
  <c r="V134" i="11" s="1"/>
  <c r="W134" i="11" s="1"/>
  <c r="X134" i="11" s="1"/>
  <c r="Y134" i="11" s="1"/>
  <c r="Z134" i="11" s="1"/>
  <c r="AA134" i="11" s="1"/>
  <c r="AB134" i="11" s="1"/>
  <c r="AC134" i="11" s="1"/>
  <c r="AD134" i="11" s="1"/>
  <c r="AE134" i="11" s="1"/>
  <c r="AF134" i="11" s="1"/>
  <c r="AG134" i="11" s="1"/>
  <c r="AH134" i="11" s="1"/>
  <c r="AI134" i="11" s="1"/>
  <c r="AJ134" i="11" s="1"/>
  <c r="AK134" i="11" s="1"/>
  <c r="AL134" i="11" s="1"/>
  <c r="H112" i="11"/>
  <c r="Q111" i="11"/>
  <c r="AB111" i="11" s="1"/>
  <c r="P111" i="11"/>
  <c r="AA111" i="11" s="1"/>
  <c r="O111" i="11"/>
  <c r="Z111" i="11" s="1"/>
  <c r="N111" i="11"/>
  <c r="Y111" i="11" s="1"/>
  <c r="M111" i="11"/>
  <c r="X111" i="11" s="1"/>
  <c r="L111" i="11"/>
  <c r="W111" i="11" s="1"/>
  <c r="K111" i="11"/>
  <c r="V111" i="11" s="1"/>
  <c r="J111" i="11"/>
  <c r="U111" i="11" s="1"/>
  <c r="I111" i="11"/>
  <c r="T111" i="11" s="1"/>
  <c r="Q110" i="11"/>
  <c r="P110" i="11"/>
  <c r="O110" i="11"/>
  <c r="O115" i="11" s="1"/>
  <c r="N110" i="11"/>
  <c r="N115" i="11" s="1"/>
  <c r="M110" i="11"/>
  <c r="L110" i="11"/>
  <c r="K110" i="11"/>
  <c r="J110" i="11"/>
  <c r="I110" i="11"/>
  <c r="Q109" i="11"/>
  <c r="P109" i="11"/>
  <c r="O109" i="11"/>
  <c r="N109" i="11"/>
  <c r="M109" i="11"/>
  <c r="L109" i="11"/>
  <c r="K109" i="11"/>
  <c r="J109" i="11"/>
  <c r="I109" i="11"/>
  <c r="I116" i="11" s="1"/>
  <c r="AB104" i="11"/>
  <c r="H104" i="11"/>
  <c r="H296" i="11" s="1"/>
  <c r="H103" i="11"/>
  <c r="H295" i="11" s="1"/>
  <c r="Q102" i="11"/>
  <c r="Q294" i="11" s="1"/>
  <c r="P102" i="11"/>
  <c r="P294" i="11" s="1"/>
  <c r="O102" i="11"/>
  <c r="O294" i="11" s="1"/>
  <c r="N102" i="11"/>
  <c r="N294" i="11" s="1"/>
  <c r="M102" i="11"/>
  <c r="M294" i="11" s="1"/>
  <c r="L102" i="11"/>
  <c r="L294" i="11" s="1"/>
  <c r="K102" i="11"/>
  <c r="K294" i="11" s="1"/>
  <c r="J102" i="11"/>
  <c r="J294" i="11" s="1"/>
  <c r="I102" i="11"/>
  <c r="I294" i="11" s="1"/>
  <c r="H101" i="11"/>
  <c r="M101" i="11" s="1"/>
  <c r="Q100" i="11"/>
  <c r="AB100" i="11" s="1"/>
  <c r="P100" i="11"/>
  <c r="O100" i="11"/>
  <c r="N100" i="11"/>
  <c r="Y100" i="11" s="1"/>
  <c r="M100" i="11"/>
  <c r="M292" i="11" s="1"/>
  <c r="L100" i="11"/>
  <c r="L292" i="11" s="1"/>
  <c r="K100" i="11"/>
  <c r="V100" i="11" s="1"/>
  <c r="J100" i="11"/>
  <c r="U100" i="11" s="1"/>
  <c r="I100" i="11"/>
  <c r="T100" i="11" s="1"/>
  <c r="AB76" i="11"/>
  <c r="H76" i="11"/>
  <c r="H333" i="11" s="1"/>
  <c r="H75" i="11"/>
  <c r="H332" i="11" s="1"/>
  <c r="Q74" i="11"/>
  <c r="P74" i="11"/>
  <c r="O74" i="11"/>
  <c r="N74" i="11"/>
  <c r="M74" i="11"/>
  <c r="L74" i="11"/>
  <c r="K74" i="11"/>
  <c r="J74" i="11"/>
  <c r="I74" i="11"/>
  <c r="H72" i="11"/>
  <c r="H330" i="11" s="1"/>
  <c r="Q71" i="11"/>
  <c r="Q329" i="11" s="1"/>
  <c r="P71" i="11"/>
  <c r="P329" i="11" s="1"/>
  <c r="O71" i="11"/>
  <c r="O329" i="11" s="1"/>
  <c r="N71" i="11"/>
  <c r="N329" i="11" s="1"/>
  <c r="M71" i="11"/>
  <c r="M329" i="11" s="1"/>
  <c r="L71" i="11"/>
  <c r="L329" i="11" s="1"/>
  <c r="K71" i="11"/>
  <c r="K329" i="11" s="1"/>
  <c r="J71" i="11"/>
  <c r="J329" i="11" s="1"/>
  <c r="I71" i="11"/>
  <c r="I329" i="11" s="1"/>
  <c r="AB47" i="11"/>
  <c r="H47" i="11"/>
  <c r="H46" i="11"/>
  <c r="Q46" i="11" s="1"/>
  <c r="Q53" i="11" s="1"/>
  <c r="Q311" i="11" s="1"/>
  <c r="Q45" i="11"/>
  <c r="P45" i="11"/>
  <c r="O45" i="11"/>
  <c r="N45" i="11"/>
  <c r="M45" i="11"/>
  <c r="L45" i="11"/>
  <c r="K45" i="11"/>
  <c r="J45" i="11"/>
  <c r="I45" i="11"/>
  <c r="H43" i="11"/>
  <c r="J43" i="11" s="1"/>
  <c r="Q42" i="11"/>
  <c r="P42" i="11"/>
  <c r="O42" i="11"/>
  <c r="Z42" i="11" s="1"/>
  <c r="N42" i="11"/>
  <c r="Y42" i="11" s="1"/>
  <c r="M42" i="11"/>
  <c r="X42" i="11" s="1"/>
  <c r="L42" i="11"/>
  <c r="W42" i="11" s="1"/>
  <c r="K42" i="11"/>
  <c r="V42" i="11" s="1"/>
  <c r="J42" i="11"/>
  <c r="U42" i="11" s="1"/>
  <c r="I42" i="11"/>
  <c r="H18" i="11"/>
  <c r="H259" i="11" s="1"/>
  <c r="H17" i="11"/>
  <c r="H258" i="11" s="1"/>
  <c r="Q16" i="11"/>
  <c r="P16" i="11"/>
  <c r="O16" i="11"/>
  <c r="N16" i="11"/>
  <c r="M16" i="11"/>
  <c r="L16" i="11"/>
  <c r="K16" i="11"/>
  <c r="J16" i="11"/>
  <c r="I16" i="11"/>
  <c r="H14" i="11"/>
  <c r="H256" i="11" s="1"/>
  <c r="Q13" i="11"/>
  <c r="Q255" i="11" s="1"/>
  <c r="P13" i="11"/>
  <c r="P255" i="11" s="1"/>
  <c r="O13" i="11"/>
  <c r="O255" i="11" s="1"/>
  <c r="N13" i="11"/>
  <c r="N255" i="11" s="1"/>
  <c r="M13" i="11"/>
  <c r="M255" i="11" s="1"/>
  <c r="L13" i="11"/>
  <c r="K13" i="11"/>
  <c r="K255" i="11" s="1"/>
  <c r="J13" i="11"/>
  <c r="J255" i="11" s="1"/>
  <c r="I13" i="11"/>
  <c r="I255" i="11" s="1"/>
  <c r="M115" i="11" l="1"/>
  <c r="A199" i="11"/>
  <c r="B199" i="11"/>
  <c r="B200" i="11" s="1"/>
  <c r="B201" i="11" s="1"/>
  <c r="I115" i="11"/>
  <c r="J52" i="11"/>
  <c r="J49" i="11"/>
  <c r="H5" i="12"/>
  <c r="J5" i="12" s="1"/>
  <c r="G26" i="12"/>
  <c r="O26" i="12" s="1"/>
  <c r="P26" i="12" s="1"/>
  <c r="I6" i="12"/>
  <c r="I10" i="12" s="1"/>
  <c r="I17" i="12" s="1"/>
  <c r="H6" i="12"/>
  <c r="H7" i="12"/>
  <c r="J7" i="12" s="1"/>
  <c r="I12" i="12"/>
  <c r="H12" i="12"/>
  <c r="J12" i="12" s="1"/>
  <c r="V338" i="11"/>
  <c r="AA336" i="11"/>
  <c r="W338" i="11"/>
  <c r="X338" i="11"/>
  <c r="U336" i="11"/>
  <c r="Y338" i="11"/>
  <c r="V336" i="11"/>
  <c r="Z338" i="11"/>
  <c r="P115" i="11"/>
  <c r="W336" i="11"/>
  <c r="AA338" i="11"/>
  <c r="T338" i="11"/>
  <c r="AB338" i="11"/>
  <c r="U338" i="11"/>
  <c r="AA294" i="11"/>
  <c r="T294" i="11"/>
  <c r="AB294" i="11"/>
  <c r="W262" i="11"/>
  <c r="AA264" i="11"/>
  <c r="Y301" i="11"/>
  <c r="X301" i="11"/>
  <c r="U294" i="11"/>
  <c r="X262" i="11"/>
  <c r="T264" i="11"/>
  <c r="AB264" i="11"/>
  <c r="Z301" i="11"/>
  <c r="Z264" i="11"/>
  <c r="V294" i="11"/>
  <c r="Y262" i="11"/>
  <c r="U264" i="11"/>
  <c r="W299" i="11"/>
  <c r="AA301" i="11"/>
  <c r="W294" i="11"/>
  <c r="V264" i="11"/>
  <c r="X299" i="11"/>
  <c r="T301" i="11"/>
  <c r="AB301" i="11"/>
  <c r="X294" i="11"/>
  <c r="W264" i="11"/>
  <c r="Y299" i="11"/>
  <c r="U301" i="11"/>
  <c r="Y294" i="11"/>
  <c r="X264" i="11"/>
  <c r="Z299" i="11"/>
  <c r="V301" i="11"/>
  <c r="V262" i="11"/>
  <c r="Z294" i="11"/>
  <c r="U262" i="11"/>
  <c r="Y264" i="11"/>
  <c r="AA299" i="11"/>
  <c r="W301" i="11"/>
  <c r="T263" i="11"/>
  <c r="AB263" i="11"/>
  <c r="U263" i="11"/>
  <c r="V263" i="11"/>
  <c r="W263" i="11"/>
  <c r="X263" i="11"/>
  <c r="Y263" i="11"/>
  <c r="Z263" i="11"/>
  <c r="AA263" i="11"/>
  <c r="Q115" i="11"/>
  <c r="L116" i="11"/>
  <c r="L124" i="11" s="1"/>
  <c r="L125" i="11" s="1"/>
  <c r="K115" i="11"/>
  <c r="M116" i="11"/>
  <c r="M124" i="11" s="1"/>
  <c r="M125" i="11" s="1"/>
  <c r="L115" i="11"/>
  <c r="L119" i="11" s="1"/>
  <c r="L120" i="11" s="1"/>
  <c r="N116" i="11"/>
  <c r="N124" i="11" s="1"/>
  <c r="N125" i="11" s="1"/>
  <c r="O116" i="11"/>
  <c r="O124" i="11" s="1"/>
  <c r="O125" i="11" s="1"/>
  <c r="P116" i="11"/>
  <c r="P124" i="11" s="1"/>
  <c r="P125" i="11" s="1"/>
  <c r="Q116" i="11"/>
  <c r="Q124" i="11" s="1"/>
  <c r="Q125" i="11" s="1"/>
  <c r="J116" i="11"/>
  <c r="K116" i="11"/>
  <c r="K124" i="11" s="1"/>
  <c r="K125" i="11" s="1"/>
  <c r="J115" i="11"/>
  <c r="I124" i="11"/>
  <c r="I125" i="11" s="1"/>
  <c r="X110" i="11"/>
  <c r="O119" i="11"/>
  <c r="O120" i="11" s="1"/>
  <c r="Y110" i="11"/>
  <c r="W110" i="11"/>
  <c r="X109" i="11"/>
  <c r="Z110" i="11"/>
  <c r="AA110" i="11"/>
  <c r="W109" i="11"/>
  <c r="T110" i="11"/>
  <c r="V110" i="11"/>
  <c r="AB110" i="11"/>
  <c r="V109" i="11"/>
  <c r="U110" i="11"/>
  <c r="N331" i="11"/>
  <c r="O331" i="11"/>
  <c r="P331" i="11"/>
  <c r="I331" i="11"/>
  <c r="Q331" i="11"/>
  <c r="J331" i="11"/>
  <c r="K331" i="11"/>
  <c r="L331" i="11"/>
  <c r="M331" i="11"/>
  <c r="I7" i="12"/>
  <c r="X45" i="11"/>
  <c r="Z45" i="11"/>
  <c r="AA45" i="11"/>
  <c r="T45" i="11"/>
  <c r="AB45" i="11"/>
  <c r="Y45" i="11"/>
  <c r="U45" i="11"/>
  <c r="AB46" i="11"/>
  <c r="Q65" i="11"/>
  <c r="V45" i="11"/>
  <c r="W45" i="11"/>
  <c r="I11" i="12"/>
  <c r="I5" i="12"/>
  <c r="I13" i="12"/>
  <c r="J257" i="11"/>
  <c r="L257" i="11"/>
  <c r="N257" i="11"/>
  <c r="O257" i="11"/>
  <c r="P257" i="11"/>
  <c r="M257" i="11"/>
  <c r="I257" i="11"/>
  <c r="Q257" i="11"/>
  <c r="O17" i="11"/>
  <c r="V71" i="11"/>
  <c r="W71" i="11"/>
  <c r="O103" i="11"/>
  <c r="O295" i="11" s="1"/>
  <c r="O14" i="11"/>
  <c r="O101" i="11"/>
  <c r="O293" i="11" s="1"/>
  <c r="Z293" i="11" s="1"/>
  <c r="P101" i="11"/>
  <c r="P293" i="11" s="1"/>
  <c r="AA293" i="11" s="1"/>
  <c r="Z74" i="11"/>
  <c r="K17" i="11"/>
  <c r="N112" i="11"/>
  <c r="Y112" i="11" s="1"/>
  <c r="O112" i="11"/>
  <c r="Z112" i="11" s="1"/>
  <c r="AA16" i="11"/>
  <c r="J46" i="11"/>
  <c r="AB16" i="11"/>
  <c r="L46" i="11"/>
  <c r="J72" i="11"/>
  <c r="J78" i="11" s="1"/>
  <c r="U102" i="11"/>
  <c r="H169" i="11"/>
  <c r="I169" i="11" s="1"/>
  <c r="U13" i="11"/>
  <c r="L43" i="11"/>
  <c r="N46" i="11"/>
  <c r="M72" i="11"/>
  <c r="M78" i="11" s="1"/>
  <c r="X102" i="11"/>
  <c r="K112" i="11"/>
  <c r="V112" i="11" s="1"/>
  <c r="T16" i="11"/>
  <c r="Y13" i="11"/>
  <c r="Y109" i="11"/>
  <c r="N17" i="11"/>
  <c r="U74" i="11"/>
  <c r="K103" i="11"/>
  <c r="K295" i="11" s="1"/>
  <c r="H139" i="11"/>
  <c r="I139" i="11" s="1"/>
  <c r="W74" i="11"/>
  <c r="H136" i="11"/>
  <c r="I136" i="11" s="1"/>
  <c r="J136" i="11" s="1"/>
  <c r="K136" i="11" s="1"/>
  <c r="L136" i="11" s="1"/>
  <c r="M136" i="11" s="1"/>
  <c r="N136" i="11" s="1"/>
  <c r="O136" i="11" s="1"/>
  <c r="P136" i="11" s="1"/>
  <c r="Q136" i="11" s="1"/>
  <c r="R136" i="11" s="1"/>
  <c r="S136" i="11" s="1"/>
  <c r="T136" i="11" s="1"/>
  <c r="U136" i="11" s="1"/>
  <c r="V136" i="11" s="1"/>
  <c r="W136" i="11" s="1"/>
  <c r="X136" i="11" s="1"/>
  <c r="Y136" i="11" s="1"/>
  <c r="Z136" i="11" s="1"/>
  <c r="AA136" i="11" s="1"/>
  <c r="AB136" i="11" s="1"/>
  <c r="AC136" i="11" s="1"/>
  <c r="AD136" i="11" s="1"/>
  <c r="AE136" i="11" s="1"/>
  <c r="AF136" i="11" s="1"/>
  <c r="AG136" i="11" s="1"/>
  <c r="AH136" i="11" s="1"/>
  <c r="AI136" i="11" s="1"/>
  <c r="AJ136" i="11" s="1"/>
  <c r="AK136" i="11" s="1"/>
  <c r="AL136" i="11" s="1"/>
  <c r="I18" i="11"/>
  <c r="I259" i="11" s="1"/>
  <c r="T259" i="11" s="1"/>
  <c r="N72" i="11"/>
  <c r="AB13" i="11"/>
  <c r="J18" i="11"/>
  <c r="J259" i="11" s="1"/>
  <c r="U259" i="11" s="1"/>
  <c r="O46" i="11"/>
  <c r="X71" i="11"/>
  <c r="Q72" i="11"/>
  <c r="Q78" i="11" s="1"/>
  <c r="AA102" i="11"/>
  <c r="J17" i="11"/>
  <c r="M18" i="11"/>
  <c r="M259" i="11" s="1"/>
  <c r="X259" i="11" s="1"/>
  <c r="AA71" i="11"/>
  <c r="AB102" i="11"/>
  <c r="J112" i="11"/>
  <c r="U112" i="11" s="1"/>
  <c r="N18" i="11"/>
  <c r="Q18" i="11"/>
  <c r="K43" i="11"/>
  <c r="I72" i="11"/>
  <c r="I78" i="11" s="1"/>
  <c r="J103" i="11"/>
  <c r="J295" i="11" s="1"/>
  <c r="H140" i="11"/>
  <c r="AM140" i="11" s="1"/>
  <c r="R337" i="11"/>
  <c r="S337" i="11" s="1"/>
  <c r="T13" i="11"/>
  <c r="X16" i="11"/>
  <c r="K46" i="11"/>
  <c r="K72" i="11"/>
  <c r="V74" i="11"/>
  <c r="T102" i="11"/>
  <c r="N103" i="11"/>
  <c r="N295" i="11" s="1"/>
  <c r="H15" i="12"/>
  <c r="J11" i="12"/>
  <c r="G10" i="12"/>
  <c r="G17" i="12" s="1"/>
  <c r="G14" i="12"/>
  <c r="O14" i="12" s="1"/>
  <c r="P14" i="12" s="1"/>
  <c r="H20" i="12"/>
  <c r="J20" i="12" s="1"/>
  <c r="J22" i="12"/>
  <c r="J24" i="12"/>
  <c r="H8" i="12"/>
  <c r="J8" i="12" s="1"/>
  <c r="G9" i="12"/>
  <c r="O9" i="12" s="1"/>
  <c r="P9" i="12" s="1"/>
  <c r="G15" i="12"/>
  <c r="H19" i="12"/>
  <c r="J19" i="12" s="1"/>
  <c r="J21" i="12"/>
  <c r="J23" i="12"/>
  <c r="J25" i="12"/>
  <c r="AM172" i="11"/>
  <c r="J201" i="11"/>
  <c r="AP201" i="11" s="1"/>
  <c r="AM232" i="11"/>
  <c r="AM227" i="11"/>
  <c r="J197" i="11"/>
  <c r="J231" i="11"/>
  <c r="J236" i="11" s="1"/>
  <c r="AM226" i="11"/>
  <c r="AM225" i="11"/>
  <c r="AM167" i="11"/>
  <c r="J141" i="11"/>
  <c r="AP141" i="11" s="1"/>
  <c r="AM202" i="11"/>
  <c r="J171" i="11"/>
  <c r="J176" i="11" s="1"/>
  <c r="AM166" i="11"/>
  <c r="J137" i="11"/>
  <c r="AM165" i="11"/>
  <c r="AM142" i="11"/>
  <c r="K257" i="11"/>
  <c r="V16" i="11"/>
  <c r="M293" i="11"/>
  <c r="X293" i="11" s="1"/>
  <c r="X101" i="11"/>
  <c r="AA42" i="11"/>
  <c r="L255" i="11"/>
  <c r="W13" i="11"/>
  <c r="U43" i="11"/>
  <c r="W292" i="11"/>
  <c r="Q75" i="11"/>
  <c r="Q82" i="11" s="1"/>
  <c r="R111" i="11"/>
  <c r="S111" i="11" s="1"/>
  <c r="Y255" i="11"/>
  <c r="V13" i="11"/>
  <c r="I14" i="11"/>
  <c r="I20" i="11" s="1"/>
  <c r="T20" i="11" s="1"/>
  <c r="Q14" i="11"/>
  <c r="Q20" i="11" s="1"/>
  <c r="U16" i="11"/>
  <c r="P17" i="11"/>
  <c r="K18" i="11"/>
  <c r="M43" i="11"/>
  <c r="AA329" i="11"/>
  <c r="J75" i="11"/>
  <c r="N292" i="11"/>
  <c r="I101" i="11"/>
  <c r="Q101" i="11"/>
  <c r="P103" i="11"/>
  <c r="P75" i="11"/>
  <c r="Z329" i="11"/>
  <c r="J14" i="11"/>
  <c r="J20" i="11" s="1"/>
  <c r="I17" i="11"/>
  <c r="Q17" i="11"/>
  <c r="L18" i="11"/>
  <c r="N43" i="11"/>
  <c r="M46" i="11"/>
  <c r="T329" i="11"/>
  <c r="AB329" i="11"/>
  <c r="Y71" i="11"/>
  <c r="L72" i="11"/>
  <c r="X74" i="11"/>
  <c r="K75" i="11"/>
  <c r="O292" i="11"/>
  <c r="W100" i="11"/>
  <c r="J101" i="11"/>
  <c r="V102" i="11"/>
  <c r="I103" i="11"/>
  <c r="Q103" i="11"/>
  <c r="P112" i="11"/>
  <c r="AA112" i="11" s="1"/>
  <c r="AA109" i="11"/>
  <c r="AA255" i="11"/>
  <c r="X13" i="11"/>
  <c r="K14" i="11"/>
  <c r="K20" i="11" s="1"/>
  <c r="W16" i="11"/>
  <c r="H19" i="11"/>
  <c r="T42" i="11"/>
  <c r="AB42" i="11"/>
  <c r="O43" i="11"/>
  <c r="U329" i="11"/>
  <c r="Z71" i="11"/>
  <c r="Y74" i="11"/>
  <c r="L75" i="11"/>
  <c r="P292" i="11"/>
  <c r="X100" i="11"/>
  <c r="K101" i="11"/>
  <c r="W102" i="11"/>
  <c r="H302" i="11"/>
  <c r="AM229" i="11"/>
  <c r="H339" i="11"/>
  <c r="I229" i="11"/>
  <c r="H77" i="11"/>
  <c r="I112" i="11"/>
  <c r="T112" i="11" s="1"/>
  <c r="T109" i="11"/>
  <c r="T255" i="11"/>
  <c r="AB255" i="11"/>
  <c r="L14" i="11"/>
  <c r="L20" i="11" s="1"/>
  <c r="P43" i="11"/>
  <c r="V329" i="11"/>
  <c r="M75" i="11"/>
  <c r="I292" i="11"/>
  <c r="Q292" i="11"/>
  <c r="L101" i="11"/>
  <c r="M112" i="11"/>
  <c r="X112" i="11" s="1"/>
  <c r="H230" i="11"/>
  <c r="H170" i="11"/>
  <c r="Y329" i="11"/>
  <c r="X292" i="11"/>
  <c r="Q112" i="11"/>
  <c r="AB112" i="11" s="1"/>
  <c r="AB109" i="11"/>
  <c r="U255" i="11"/>
  <c r="Z13" i="11"/>
  <c r="M14" i="11"/>
  <c r="M20" i="11" s="1"/>
  <c r="Y16" i="11"/>
  <c r="L17" i="11"/>
  <c r="O18" i="11"/>
  <c r="I43" i="11"/>
  <c r="G49" i="11" s="1"/>
  <c r="Q43" i="11"/>
  <c r="P46" i="11"/>
  <c r="H48" i="11"/>
  <c r="W329" i="11"/>
  <c r="T71" i="11"/>
  <c r="AB71" i="11"/>
  <c r="O72" i="11"/>
  <c r="AA74" i="11"/>
  <c r="N75" i="11"/>
  <c r="J292" i="11"/>
  <c r="Z100" i="11"/>
  <c r="Y102" i="11"/>
  <c r="L103" i="11"/>
  <c r="L112" i="11"/>
  <c r="W112" i="11" s="1"/>
  <c r="Z255" i="11"/>
  <c r="X255" i="11"/>
  <c r="P14" i="11"/>
  <c r="P20" i="11" s="1"/>
  <c r="I75" i="11"/>
  <c r="H293" i="11"/>
  <c r="H297" i="11" s="1"/>
  <c r="H105" i="11"/>
  <c r="V255" i="11"/>
  <c r="AA13" i="11"/>
  <c r="N14" i="11"/>
  <c r="N20" i="11" s="1"/>
  <c r="Z16" i="11"/>
  <c r="M17" i="11"/>
  <c r="P18" i="11"/>
  <c r="I46" i="11"/>
  <c r="X329" i="11"/>
  <c r="U71" i="11"/>
  <c r="P72" i="11"/>
  <c r="T74" i="11"/>
  <c r="AB74" i="11"/>
  <c r="O75" i="11"/>
  <c r="K292" i="11"/>
  <c r="AA100" i="11"/>
  <c r="N101" i="11"/>
  <c r="Z102" i="11"/>
  <c r="M103" i="11"/>
  <c r="Z109" i="11"/>
  <c r="H137" i="11"/>
  <c r="AN137" i="11" s="1"/>
  <c r="V299" i="11"/>
  <c r="H304" i="11"/>
  <c r="H341" i="11"/>
  <c r="H171" i="11"/>
  <c r="AN231" i="11"/>
  <c r="U109" i="11"/>
  <c r="H141" i="11"/>
  <c r="AN141" i="11" s="1"/>
  <c r="H135" i="11"/>
  <c r="B136" i="11"/>
  <c r="B137" i="11" s="1"/>
  <c r="B139" i="11" s="1"/>
  <c r="B140" i="11" s="1"/>
  <c r="B141" i="11" s="1"/>
  <c r="AA262" i="11"/>
  <c r="H334" i="11"/>
  <c r="T262" i="11"/>
  <c r="AB262" i="11"/>
  <c r="R300" i="11"/>
  <c r="S300" i="11" s="1"/>
  <c r="Z336" i="11"/>
  <c r="H260" i="11"/>
  <c r="T299" i="11"/>
  <c r="AB299" i="11"/>
  <c r="X336" i="11"/>
  <c r="Z262" i="11"/>
  <c r="U299" i="11"/>
  <c r="Y336" i="11"/>
  <c r="T336" i="11"/>
  <c r="AB336" i="11"/>
  <c r="I9" i="12" l="1"/>
  <c r="I16" i="12" s="1"/>
  <c r="A195" i="11"/>
  <c r="R338" i="11"/>
  <c r="S338" i="11" s="1"/>
  <c r="H49" i="11"/>
  <c r="R294" i="11"/>
  <c r="S294" i="11" s="1"/>
  <c r="R263" i="11"/>
  <c r="S263" i="11" s="1"/>
  <c r="P55" i="11"/>
  <c r="P56" i="11" s="1"/>
  <c r="L55" i="11"/>
  <c r="L56" i="11" s="1"/>
  <c r="I55" i="11"/>
  <c r="I56" i="11" s="1"/>
  <c r="P84" i="11"/>
  <c r="P85" i="11" s="1"/>
  <c r="H20" i="11"/>
  <c r="P81" i="11"/>
  <c r="P78" i="11"/>
  <c r="M55" i="11"/>
  <c r="M56" i="11" s="1"/>
  <c r="P52" i="11"/>
  <c r="P49" i="11"/>
  <c r="Q94" i="11"/>
  <c r="Q348" i="11"/>
  <c r="O23" i="11"/>
  <c r="O20" i="11"/>
  <c r="L52" i="11"/>
  <c r="L49" i="11"/>
  <c r="J310" i="11"/>
  <c r="J60" i="11"/>
  <c r="Q84" i="11"/>
  <c r="Q85" i="11" s="1"/>
  <c r="R264" i="11"/>
  <c r="S264" i="11" s="1"/>
  <c r="K84" i="11"/>
  <c r="K85" i="11" s="1"/>
  <c r="N55" i="11"/>
  <c r="N56" i="11" s="1"/>
  <c r="G20" i="11"/>
  <c r="L84" i="11"/>
  <c r="L85" i="11" s="1"/>
  <c r="O84" i="11"/>
  <c r="O85" i="11" s="1"/>
  <c r="O81" i="11"/>
  <c r="O78" i="11"/>
  <c r="N81" i="11"/>
  <c r="N78" i="11"/>
  <c r="O52" i="11"/>
  <c r="O49" i="11"/>
  <c r="K81" i="11"/>
  <c r="K78" i="11"/>
  <c r="K52" i="11"/>
  <c r="K49" i="11"/>
  <c r="I84" i="11"/>
  <c r="I85" i="11" s="1"/>
  <c r="N52" i="11"/>
  <c r="N49" i="11"/>
  <c r="Q52" i="11"/>
  <c r="Q49" i="11"/>
  <c r="J84" i="11"/>
  <c r="J85" i="11" s="1"/>
  <c r="J55" i="11"/>
  <c r="J56" i="11" s="1"/>
  <c r="O55" i="11"/>
  <c r="O56" i="11" s="1"/>
  <c r="M84" i="11"/>
  <c r="M85" i="11" s="1"/>
  <c r="N84" i="11"/>
  <c r="N85" i="11" s="1"/>
  <c r="K55" i="11"/>
  <c r="K56" i="11" s="1"/>
  <c r="M52" i="11"/>
  <c r="M49" i="11"/>
  <c r="I52" i="11"/>
  <c r="I49" i="11"/>
  <c r="L81" i="11"/>
  <c r="L78" i="11"/>
  <c r="J206" i="11"/>
  <c r="Q55" i="11"/>
  <c r="Q56" i="11" s="1"/>
  <c r="G16" i="12"/>
  <c r="G27" i="12"/>
  <c r="O27" i="12" s="1"/>
  <c r="P27" i="12" s="1"/>
  <c r="H9" i="12"/>
  <c r="H16" i="12" s="1"/>
  <c r="I26" i="12"/>
  <c r="H26" i="12"/>
  <c r="J26" i="12" s="1"/>
  <c r="G28" i="12"/>
  <c r="O28" i="12" s="1"/>
  <c r="P28" i="12" s="1"/>
  <c r="H14" i="12"/>
  <c r="AA331" i="11"/>
  <c r="X331" i="11"/>
  <c r="V331" i="11"/>
  <c r="W331" i="11"/>
  <c r="Z331" i="11"/>
  <c r="T331" i="11"/>
  <c r="R301" i="11"/>
  <c r="S301" i="11" s="1"/>
  <c r="AB331" i="11"/>
  <c r="Y331" i="11"/>
  <c r="U331" i="11"/>
  <c r="W257" i="11"/>
  <c r="U257" i="11"/>
  <c r="AB257" i="11"/>
  <c r="Y257" i="11"/>
  <c r="T257" i="11"/>
  <c r="V257" i="11"/>
  <c r="V295" i="11"/>
  <c r="X257" i="11"/>
  <c r="Y295" i="11"/>
  <c r="AA257" i="11"/>
  <c r="U295" i="11"/>
  <c r="Z295" i="11"/>
  <c r="Z257" i="11"/>
  <c r="K231" i="11"/>
  <c r="K236" i="11" s="1"/>
  <c r="AP197" i="11"/>
  <c r="R116" i="11"/>
  <c r="H116" i="11" s="1"/>
  <c r="J124" i="11"/>
  <c r="J125" i="11" s="1"/>
  <c r="H125" i="11" s="1"/>
  <c r="AP137" i="11"/>
  <c r="J146" i="11"/>
  <c r="J182" i="11"/>
  <c r="J184" i="11"/>
  <c r="J185" i="11" s="1"/>
  <c r="I14" i="12"/>
  <c r="R110" i="11"/>
  <c r="S110" i="11" s="1"/>
  <c r="J139" i="11"/>
  <c r="M24" i="11"/>
  <c r="M274" i="11" s="1"/>
  <c r="N129" i="11"/>
  <c r="N122" i="11"/>
  <c r="N123" i="11" s="1"/>
  <c r="J129" i="11"/>
  <c r="J122" i="11"/>
  <c r="J123" i="11" s="1"/>
  <c r="J119" i="11"/>
  <c r="J120" i="11" s="1"/>
  <c r="P129" i="11"/>
  <c r="P122" i="11"/>
  <c r="P123" i="11" s="1"/>
  <c r="K129" i="11"/>
  <c r="K122" i="11"/>
  <c r="K123" i="11" s="1"/>
  <c r="P119" i="11"/>
  <c r="P120" i="11" s="1"/>
  <c r="N24" i="11"/>
  <c r="N274" i="11" s="1"/>
  <c r="K119" i="11"/>
  <c r="K120" i="11" s="1"/>
  <c r="I129" i="11"/>
  <c r="R117" i="11"/>
  <c r="H117" i="11" s="1"/>
  <c r="I122" i="11"/>
  <c r="I123" i="11" s="1"/>
  <c r="Q119" i="11"/>
  <c r="Q120" i="11" s="1"/>
  <c r="M119" i="11"/>
  <c r="M120" i="11" s="1"/>
  <c r="M129" i="11"/>
  <c r="M122" i="11"/>
  <c r="M123" i="11" s="1"/>
  <c r="J24" i="11"/>
  <c r="J274" i="11" s="1"/>
  <c r="R45" i="11"/>
  <c r="S45" i="11" s="1"/>
  <c r="R115" i="11"/>
  <c r="H115" i="11" s="1"/>
  <c r="Q129" i="11"/>
  <c r="Q122" i="11"/>
  <c r="Q123" i="11" s="1"/>
  <c r="R114" i="11"/>
  <c r="I119" i="11"/>
  <c r="I120" i="11" s="1"/>
  <c r="L129" i="11"/>
  <c r="L122" i="11"/>
  <c r="L123" i="11" s="1"/>
  <c r="O24" i="11"/>
  <c r="O129" i="11"/>
  <c r="O122" i="11"/>
  <c r="O123" i="11" s="1"/>
  <c r="N119" i="11"/>
  <c r="N120" i="11" s="1"/>
  <c r="V17" i="11"/>
  <c r="K24" i="11"/>
  <c r="K274" i="11" s="1"/>
  <c r="Q24" i="11"/>
  <c r="I23" i="11"/>
  <c r="M330" i="11"/>
  <c r="X330" i="11" s="1"/>
  <c r="M81" i="11"/>
  <c r="R80" i="11"/>
  <c r="H80" i="11" s="1"/>
  <c r="K23" i="11"/>
  <c r="I24" i="11"/>
  <c r="I274" i="11" s="1"/>
  <c r="R79" i="11"/>
  <c r="P23" i="11"/>
  <c r="L24" i="11"/>
  <c r="L274" i="11" s="1"/>
  <c r="J23" i="11"/>
  <c r="I330" i="11"/>
  <c r="I81" i="11"/>
  <c r="M23" i="11"/>
  <c r="L23" i="11"/>
  <c r="Q330" i="11"/>
  <c r="AB330" i="11" s="1"/>
  <c r="Q81" i="11"/>
  <c r="J330" i="11"/>
  <c r="U330" i="11" s="1"/>
  <c r="J81" i="11"/>
  <c r="P24" i="11"/>
  <c r="P274" i="11" s="1"/>
  <c r="N23" i="11"/>
  <c r="Q23" i="11"/>
  <c r="AA43" i="11"/>
  <c r="X43" i="11"/>
  <c r="W43" i="11"/>
  <c r="T46" i="11"/>
  <c r="X46" i="11"/>
  <c r="V43" i="11"/>
  <c r="R51" i="11"/>
  <c r="H51" i="11" s="1"/>
  <c r="AA46" i="11"/>
  <c r="Y43" i="11"/>
  <c r="V46" i="11"/>
  <c r="R50" i="11"/>
  <c r="AB43" i="11"/>
  <c r="T43" i="11"/>
  <c r="W46" i="11"/>
  <c r="Z46" i="11"/>
  <c r="Y46" i="11"/>
  <c r="U46" i="11"/>
  <c r="I15" i="12"/>
  <c r="K26" i="11"/>
  <c r="K27" i="11" s="1"/>
  <c r="R42" i="11"/>
  <c r="S42" i="11" s="1"/>
  <c r="P26" i="11"/>
  <c r="P27" i="11" s="1"/>
  <c r="L26" i="11"/>
  <c r="L27" i="11" s="1"/>
  <c r="O26" i="11"/>
  <c r="O27" i="11" s="1"/>
  <c r="I27" i="11"/>
  <c r="M26" i="11"/>
  <c r="M27" i="11" s="1"/>
  <c r="N26" i="11"/>
  <c r="N27" i="11" s="1"/>
  <c r="J26" i="11"/>
  <c r="J27" i="11" s="1"/>
  <c r="Q26" i="11"/>
  <c r="Q27" i="11" s="1"/>
  <c r="R21" i="11"/>
  <c r="H21" i="11" s="1"/>
  <c r="Z14" i="11"/>
  <c r="O31" i="11"/>
  <c r="R22" i="11"/>
  <c r="H22" i="11" s="1"/>
  <c r="J258" i="11"/>
  <c r="N258" i="11"/>
  <c r="K258" i="11"/>
  <c r="O258" i="11"/>
  <c r="Z101" i="11"/>
  <c r="U18" i="11"/>
  <c r="V103" i="11"/>
  <c r="X72" i="11"/>
  <c r="O19" i="11"/>
  <c r="Z19" i="11" s="1"/>
  <c r="O256" i="11"/>
  <c r="Z256" i="11" s="1"/>
  <c r="AM136" i="11"/>
  <c r="H265" i="11"/>
  <c r="Z17" i="11"/>
  <c r="AM139" i="11"/>
  <c r="U72" i="11"/>
  <c r="Z103" i="11"/>
  <c r="Q77" i="11"/>
  <c r="AB77" i="11" s="1"/>
  <c r="N19" i="11"/>
  <c r="Y19" i="11" s="1"/>
  <c r="AA101" i="11"/>
  <c r="AB72" i="11"/>
  <c r="Q105" i="11"/>
  <c r="AB105" i="11" s="1"/>
  <c r="Q19" i="11"/>
  <c r="AB19" i="11" s="1"/>
  <c r="I140" i="11"/>
  <c r="AB18" i="11"/>
  <c r="M19" i="11"/>
  <c r="X19" i="11" s="1"/>
  <c r="Q259" i="11"/>
  <c r="AB259" i="11" s="1"/>
  <c r="Y17" i="11"/>
  <c r="K197" i="11"/>
  <c r="I19" i="11"/>
  <c r="T19" i="11" s="1"/>
  <c r="K141" i="11"/>
  <c r="AQ141" i="11" s="1"/>
  <c r="T18" i="11"/>
  <c r="AM169" i="11"/>
  <c r="R262" i="11"/>
  <c r="S262" i="11" s="1"/>
  <c r="I47" i="11"/>
  <c r="J47" i="11" s="1"/>
  <c r="J53" i="11" s="1"/>
  <c r="J311" i="11" s="1"/>
  <c r="K201" i="11"/>
  <c r="AQ201" i="11" s="1"/>
  <c r="K137" i="11"/>
  <c r="R13" i="11"/>
  <c r="S13" i="11" s="1"/>
  <c r="K330" i="11"/>
  <c r="V330" i="11" s="1"/>
  <c r="V72" i="11"/>
  <c r="X18" i="11"/>
  <c r="Y103" i="11"/>
  <c r="R16" i="11"/>
  <c r="S16" i="11" s="1"/>
  <c r="N330" i="11"/>
  <c r="Y330" i="11" s="1"/>
  <c r="Y72" i="11"/>
  <c r="U103" i="11"/>
  <c r="J19" i="11"/>
  <c r="U19" i="11" s="1"/>
  <c r="U17" i="11"/>
  <c r="N259" i="11"/>
  <c r="Y259" i="11" s="1"/>
  <c r="Y18" i="11"/>
  <c r="R100" i="11"/>
  <c r="S100" i="11" s="1"/>
  <c r="L19" i="11"/>
  <c r="W19" i="11" s="1"/>
  <c r="R102" i="11"/>
  <c r="S102" i="11" s="1"/>
  <c r="T72" i="11"/>
  <c r="J6" i="12"/>
  <c r="H10" i="12"/>
  <c r="H17" i="12" s="1"/>
  <c r="J15" i="12"/>
  <c r="J14" i="12"/>
  <c r="V292" i="11"/>
  <c r="R299" i="11"/>
  <c r="S299" i="11" s="1"/>
  <c r="N256" i="11"/>
  <c r="Y14" i="11"/>
  <c r="I332" i="11"/>
  <c r="T75" i="11"/>
  <c r="L295" i="11"/>
  <c r="W103" i="11"/>
  <c r="L293" i="11"/>
  <c r="W101" i="11"/>
  <c r="L330" i="11"/>
  <c r="W72" i="11"/>
  <c r="P332" i="11"/>
  <c r="AA75" i="11"/>
  <c r="P258" i="11"/>
  <c r="AA17" i="11"/>
  <c r="M332" i="11"/>
  <c r="X75" i="11"/>
  <c r="K293" i="11"/>
  <c r="V293" i="11" s="1"/>
  <c r="V101" i="11"/>
  <c r="N332" i="11"/>
  <c r="Y75" i="11"/>
  <c r="I265" i="11"/>
  <c r="J169" i="11"/>
  <c r="J267" i="11"/>
  <c r="AP171" i="11"/>
  <c r="O332" i="11"/>
  <c r="Z75" i="11"/>
  <c r="P256" i="11"/>
  <c r="AA14" i="11"/>
  <c r="O330" i="11"/>
  <c r="Z72" i="11"/>
  <c r="R109" i="11"/>
  <c r="S109" i="11" s="1"/>
  <c r="AA292" i="11"/>
  <c r="Z43" i="11"/>
  <c r="K256" i="11"/>
  <c r="V14" i="11"/>
  <c r="L259" i="11"/>
  <c r="W259" i="11" s="1"/>
  <c r="W18" i="11"/>
  <c r="J332" i="11"/>
  <c r="U75" i="11"/>
  <c r="Q332" i="11"/>
  <c r="AB75" i="11"/>
  <c r="R336" i="11"/>
  <c r="S336" i="11" s="1"/>
  <c r="M256" i="11"/>
  <c r="X14" i="11"/>
  <c r="Y292" i="11"/>
  <c r="AB292" i="11"/>
  <c r="R112" i="11"/>
  <c r="S112" i="11" s="1"/>
  <c r="L332" i="11"/>
  <c r="W75" i="11"/>
  <c r="Z292" i="11"/>
  <c r="Q258" i="11"/>
  <c r="AB17" i="11"/>
  <c r="Q256" i="11"/>
  <c r="AB14" i="11"/>
  <c r="W255" i="11"/>
  <c r="R255" i="11" s="1"/>
  <c r="S255" i="11" s="1"/>
  <c r="K171" i="11"/>
  <c r="K176" i="11" s="1"/>
  <c r="Q48" i="11"/>
  <c r="AB48" i="11" s="1"/>
  <c r="H267" i="11"/>
  <c r="AN171" i="11"/>
  <c r="R74" i="11"/>
  <c r="S74" i="11" s="1"/>
  <c r="R71" i="11"/>
  <c r="S71" i="11" s="1"/>
  <c r="O259" i="11"/>
  <c r="Z18" i="11"/>
  <c r="Q295" i="11"/>
  <c r="AB103" i="11"/>
  <c r="I258" i="11"/>
  <c r="T17" i="11"/>
  <c r="P295" i="11"/>
  <c r="AA103" i="11"/>
  <c r="I256" i="11"/>
  <c r="T14" i="11"/>
  <c r="M295" i="11"/>
  <c r="X103" i="11"/>
  <c r="L258" i="11"/>
  <c r="W17" i="11"/>
  <c r="H266" i="11"/>
  <c r="I170" i="11"/>
  <c r="AM170" i="11"/>
  <c r="T292" i="11"/>
  <c r="L256" i="11"/>
  <c r="W256" i="11" s="1"/>
  <c r="W14" i="11"/>
  <c r="P19" i="11"/>
  <c r="AA19" i="11" s="1"/>
  <c r="I295" i="11"/>
  <c r="T103" i="11"/>
  <c r="K332" i="11"/>
  <c r="V75" i="11"/>
  <c r="R329" i="11"/>
  <c r="S329" i="11" s="1"/>
  <c r="J256" i="11"/>
  <c r="U14" i="11"/>
  <c r="Q293" i="11"/>
  <c r="AB293" i="11" s="1"/>
  <c r="AB101" i="11"/>
  <c r="J341" i="11"/>
  <c r="J304" i="11"/>
  <c r="AP231" i="11"/>
  <c r="M258" i="11"/>
  <c r="X17" i="11"/>
  <c r="AQ231" i="11"/>
  <c r="J293" i="11"/>
  <c r="U293" i="11" s="1"/>
  <c r="U101" i="11"/>
  <c r="K259" i="11"/>
  <c r="V259" i="11" s="1"/>
  <c r="V18" i="11"/>
  <c r="K19" i="11"/>
  <c r="V19" i="11" s="1"/>
  <c r="N293" i="11"/>
  <c r="Y293" i="11" s="1"/>
  <c r="Y101" i="11"/>
  <c r="P259" i="11"/>
  <c r="AA259" i="11" s="1"/>
  <c r="AA18" i="11"/>
  <c r="I135" i="11"/>
  <c r="AM135" i="11"/>
  <c r="P330" i="11"/>
  <c r="AA72" i="11"/>
  <c r="U292" i="11"/>
  <c r="H340" i="11"/>
  <c r="H303" i="11"/>
  <c r="I230" i="11"/>
  <c r="I232" i="11" s="1"/>
  <c r="AM230" i="11"/>
  <c r="I302" i="11"/>
  <c r="I339" i="11"/>
  <c r="J229" i="11"/>
  <c r="I293" i="11"/>
  <c r="T101" i="11"/>
  <c r="I144" i="11" l="1"/>
  <c r="I145" i="11" s="1"/>
  <c r="Q360" i="11"/>
  <c r="H200" i="11"/>
  <c r="H201" i="11"/>
  <c r="AN201" i="11" s="1"/>
  <c r="H197" i="11"/>
  <c r="AN197" i="11" s="1"/>
  <c r="H196" i="11"/>
  <c r="H195" i="11"/>
  <c r="H199" i="11"/>
  <c r="R331" i="11"/>
  <c r="S331" i="11" s="1"/>
  <c r="K206" i="11"/>
  <c r="Q89" i="11"/>
  <c r="Q87" i="11"/>
  <c r="Q88" i="11" s="1"/>
  <c r="P31" i="11"/>
  <c r="Q274" i="11"/>
  <c r="Q286" i="11" s="1"/>
  <c r="S24" i="11"/>
  <c r="L89" i="11"/>
  <c r="N60" i="11"/>
  <c r="K347" i="11"/>
  <c r="K89" i="11"/>
  <c r="L60" i="11"/>
  <c r="O36" i="11"/>
  <c r="O274" i="11"/>
  <c r="O286" i="11" s="1"/>
  <c r="I31" i="11"/>
  <c r="I273" i="11"/>
  <c r="L31" i="11"/>
  <c r="I310" i="11"/>
  <c r="I60" i="11"/>
  <c r="O60" i="11"/>
  <c r="O89" i="11"/>
  <c r="P89" i="11"/>
  <c r="P60" i="11"/>
  <c r="Q31" i="11"/>
  <c r="S23" i="11"/>
  <c r="M31" i="11"/>
  <c r="K31" i="11"/>
  <c r="K273" i="11"/>
  <c r="J347" i="11"/>
  <c r="J89" i="11"/>
  <c r="Q58" i="11"/>
  <c r="Q59" i="11" s="1"/>
  <c r="Q60" i="11"/>
  <c r="K304" i="11"/>
  <c r="V304" i="11" s="1"/>
  <c r="N31" i="11"/>
  <c r="I347" i="11"/>
  <c r="I89" i="11"/>
  <c r="M60" i="11"/>
  <c r="N89" i="11"/>
  <c r="J31" i="11"/>
  <c r="J273" i="11"/>
  <c r="K310" i="11"/>
  <c r="K60" i="11"/>
  <c r="K341" i="11"/>
  <c r="V341" i="11" s="1"/>
  <c r="M89" i="11"/>
  <c r="J58" i="11"/>
  <c r="J59" i="11" s="1"/>
  <c r="I28" i="12"/>
  <c r="H28" i="12"/>
  <c r="J28" i="12" s="1"/>
  <c r="H27" i="12"/>
  <c r="J27" i="12" s="1"/>
  <c r="I27" i="12"/>
  <c r="Z332" i="11"/>
  <c r="T330" i="11"/>
  <c r="U341" i="11"/>
  <c r="AA332" i="11"/>
  <c r="W332" i="11"/>
  <c r="R257" i="11"/>
  <c r="S257" i="11" s="1"/>
  <c r="T293" i="11"/>
  <c r="AB258" i="11"/>
  <c r="AA258" i="11"/>
  <c r="P286" i="11"/>
  <c r="W295" i="11"/>
  <c r="Z258" i="11"/>
  <c r="V258" i="11"/>
  <c r="K286" i="11"/>
  <c r="AB295" i="11"/>
  <c r="Q323" i="11"/>
  <c r="Y258" i="11"/>
  <c r="N286" i="11"/>
  <c r="X258" i="11"/>
  <c r="M286" i="11"/>
  <c r="U258" i="11"/>
  <c r="J286" i="11"/>
  <c r="W258" i="11"/>
  <c r="L286" i="11"/>
  <c r="AA295" i="11"/>
  <c r="T258" i="11"/>
  <c r="U304" i="11"/>
  <c r="T295" i="11"/>
  <c r="U267" i="11"/>
  <c r="J242" i="11"/>
  <c r="J244" i="11"/>
  <c r="J245" i="11" s="1"/>
  <c r="L231" i="11"/>
  <c r="L236" i="11" s="1"/>
  <c r="AQ197" i="11"/>
  <c r="J212" i="11"/>
  <c r="J214" i="11"/>
  <c r="J215" i="11" s="1"/>
  <c r="K184" i="11"/>
  <c r="K185" i="11" s="1"/>
  <c r="K182" i="11"/>
  <c r="AQ137" i="11"/>
  <c r="K146" i="11"/>
  <c r="J140" i="11"/>
  <c r="I154" i="11"/>
  <c r="I155" i="11" s="1"/>
  <c r="I152" i="11"/>
  <c r="K139" i="11"/>
  <c r="H129" i="11"/>
  <c r="H50" i="11"/>
  <c r="S50" i="11"/>
  <c r="S114" i="11"/>
  <c r="H114" i="11"/>
  <c r="H79" i="11"/>
  <c r="S79" i="11"/>
  <c r="I53" i="11"/>
  <c r="I311" i="11" s="1"/>
  <c r="R81" i="11"/>
  <c r="H81" i="11" s="1"/>
  <c r="R46" i="11"/>
  <c r="S46" i="11" s="1"/>
  <c r="J65" i="11"/>
  <c r="R52" i="11"/>
  <c r="H52" i="11" s="1"/>
  <c r="R43" i="11"/>
  <c r="S43" i="11" s="1"/>
  <c r="N29" i="11"/>
  <c r="N30" i="11" s="1"/>
  <c r="N36" i="11"/>
  <c r="J29" i="11"/>
  <c r="J30" i="11" s="1"/>
  <c r="J36" i="11"/>
  <c r="L29" i="11"/>
  <c r="L30" i="11" s="1"/>
  <c r="L36" i="11"/>
  <c r="I29" i="11"/>
  <c r="I30" i="11" s="1"/>
  <c r="I36" i="11"/>
  <c r="P29" i="11"/>
  <c r="P30" i="11" s="1"/>
  <c r="P36" i="11"/>
  <c r="K29" i="11"/>
  <c r="K30" i="11" s="1"/>
  <c r="K36" i="11"/>
  <c r="M29" i="11"/>
  <c r="M30" i="11" s="1"/>
  <c r="M36" i="11"/>
  <c r="Q29" i="11"/>
  <c r="Q30" i="11" s="1"/>
  <c r="Q36" i="11"/>
  <c r="R23" i="11"/>
  <c r="H23" i="11" s="1"/>
  <c r="O29" i="11"/>
  <c r="O30" i="11" s="1"/>
  <c r="R24" i="11"/>
  <c r="H24" i="11" s="1"/>
  <c r="I48" i="11"/>
  <c r="T48" i="11" s="1"/>
  <c r="L201" i="11"/>
  <c r="AR201" i="11" s="1"/>
  <c r="L137" i="11"/>
  <c r="R19" i="11"/>
  <c r="S19" i="11" s="1"/>
  <c r="L197" i="11"/>
  <c r="L141" i="11"/>
  <c r="AR141" i="11" s="1"/>
  <c r="L260" i="11"/>
  <c r="W260" i="11" s="1"/>
  <c r="R72" i="11"/>
  <c r="S72" i="11" s="1"/>
  <c r="R103" i="11"/>
  <c r="S103" i="11" s="1"/>
  <c r="H268" i="11"/>
  <c r="T47" i="11"/>
  <c r="I76" i="11"/>
  <c r="Q297" i="11"/>
  <c r="AB297" i="11" s="1"/>
  <c r="R17" i="11"/>
  <c r="S17" i="11" s="1"/>
  <c r="R75" i="11"/>
  <c r="S75" i="11" s="1"/>
  <c r="R18" i="11"/>
  <c r="S18" i="11" s="1"/>
  <c r="J10" i="12"/>
  <c r="J17" i="12" s="1"/>
  <c r="J9" i="12"/>
  <c r="J16" i="12" s="1"/>
  <c r="AB332" i="11"/>
  <c r="Q334" i="11"/>
  <c r="AB334" i="11" s="1"/>
  <c r="T302" i="11"/>
  <c r="I266" i="11"/>
  <c r="J170" i="11"/>
  <c r="J172" i="11" s="1"/>
  <c r="U47" i="11"/>
  <c r="J48" i="11"/>
  <c r="U48" i="11" s="1"/>
  <c r="I172" i="11"/>
  <c r="X332" i="11"/>
  <c r="W330" i="11"/>
  <c r="Y256" i="11"/>
  <c r="N260" i="11"/>
  <c r="Y260" i="11" s="1"/>
  <c r="V256" i="11"/>
  <c r="K260" i="11"/>
  <c r="V260" i="11" s="1"/>
  <c r="AB256" i="11"/>
  <c r="Q260" i="11"/>
  <c r="AB260" i="11" s="1"/>
  <c r="K267" i="11"/>
  <c r="AQ171" i="11"/>
  <c r="L171" i="11"/>
  <c r="L176" i="11" s="1"/>
  <c r="T265" i="11"/>
  <c r="W293" i="11"/>
  <c r="J302" i="11"/>
  <c r="J339" i="11"/>
  <c r="K229" i="11"/>
  <c r="R292" i="11"/>
  <c r="S292" i="11" s="1"/>
  <c r="Z259" i="11"/>
  <c r="R259" i="11" s="1"/>
  <c r="S259" i="11" s="1"/>
  <c r="O260" i="11"/>
  <c r="Z260" i="11" s="1"/>
  <c r="V332" i="11"/>
  <c r="AA256" i="11"/>
  <c r="P260" i="11"/>
  <c r="AA260" i="11" s="1"/>
  <c r="U332" i="11"/>
  <c r="J265" i="11"/>
  <c r="K169" i="11"/>
  <c r="AA330" i="11"/>
  <c r="T256" i="11"/>
  <c r="I260" i="11"/>
  <c r="T260" i="11" s="1"/>
  <c r="K47" i="11"/>
  <c r="X295" i="11"/>
  <c r="Z330" i="11"/>
  <c r="T332" i="11"/>
  <c r="T339" i="11"/>
  <c r="R14" i="11"/>
  <c r="S14" i="11" s="1"/>
  <c r="R101" i="11"/>
  <c r="S101" i="11" s="1"/>
  <c r="I340" i="11"/>
  <c r="T340" i="11" s="1"/>
  <c r="I303" i="11"/>
  <c r="T303" i="11" s="1"/>
  <c r="J230" i="11"/>
  <c r="I142" i="11"/>
  <c r="J135" i="11"/>
  <c r="U256" i="11"/>
  <c r="J260" i="11"/>
  <c r="U260" i="11" s="1"/>
  <c r="X256" i="11"/>
  <c r="M260" i="11"/>
  <c r="X260" i="11" s="1"/>
  <c r="Y332" i="11"/>
  <c r="J144" i="11" l="1"/>
  <c r="J145" i="11" s="1"/>
  <c r="R293" i="11"/>
  <c r="S293" i="11" s="1"/>
  <c r="AM199" i="11"/>
  <c r="I199" i="11"/>
  <c r="J199" i="11" s="1"/>
  <c r="K199" i="11" s="1"/>
  <c r="L199" i="11" s="1"/>
  <c r="M199" i="11" s="1"/>
  <c r="N199" i="11" s="1"/>
  <c r="O199" i="11" s="1"/>
  <c r="P199" i="11" s="1"/>
  <c r="Q199" i="11" s="1"/>
  <c r="R199" i="11" s="1"/>
  <c r="S199" i="11" s="1"/>
  <c r="T199" i="11" s="1"/>
  <c r="U199" i="11" s="1"/>
  <c r="V199" i="11" s="1"/>
  <c r="W199" i="11" s="1"/>
  <c r="X199" i="11" s="1"/>
  <c r="Y199" i="11" s="1"/>
  <c r="Z199" i="11" s="1"/>
  <c r="AA199" i="11" s="1"/>
  <c r="AB199" i="11" s="1"/>
  <c r="AC199" i="11" s="1"/>
  <c r="AD199" i="11" s="1"/>
  <c r="AE199" i="11" s="1"/>
  <c r="AF199" i="11" s="1"/>
  <c r="AG199" i="11" s="1"/>
  <c r="AH199" i="11" s="1"/>
  <c r="AI199" i="11" s="1"/>
  <c r="AJ199" i="11" s="1"/>
  <c r="AK199" i="11" s="1"/>
  <c r="AL199" i="11" s="1"/>
  <c r="AM195" i="11"/>
  <c r="I195" i="11"/>
  <c r="I196" i="11"/>
  <c r="J196" i="11" s="1"/>
  <c r="K196" i="11" s="1"/>
  <c r="L196" i="11" s="1"/>
  <c r="M196" i="11" s="1"/>
  <c r="N196" i="11" s="1"/>
  <c r="O196" i="11" s="1"/>
  <c r="P196" i="11" s="1"/>
  <c r="Q196" i="11" s="1"/>
  <c r="R196" i="11" s="1"/>
  <c r="S196" i="11" s="1"/>
  <c r="T196" i="11" s="1"/>
  <c r="U196" i="11" s="1"/>
  <c r="V196" i="11" s="1"/>
  <c r="W196" i="11" s="1"/>
  <c r="X196" i="11" s="1"/>
  <c r="Y196" i="11" s="1"/>
  <c r="Z196" i="11" s="1"/>
  <c r="AA196" i="11" s="1"/>
  <c r="AB196" i="11" s="1"/>
  <c r="AC196" i="11" s="1"/>
  <c r="AD196" i="11" s="1"/>
  <c r="AE196" i="11" s="1"/>
  <c r="AF196" i="11" s="1"/>
  <c r="AG196" i="11" s="1"/>
  <c r="AH196" i="11" s="1"/>
  <c r="AI196" i="11" s="1"/>
  <c r="AJ196" i="11" s="1"/>
  <c r="AK196" i="11" s="1"/>
  <c r="AL196" i="11" s="1"/>
  <c r="AM196" i="11"/>
  <c r="I200" i="11"/>
  <c r="J200" i="11" s="1"/>
  <c r="K200" i="11" s="1"/>
  <c r="L200" i="11" s="1"/>
  <c r="M200" i="11" s="1"/>
  <c r="N200" i="11" s="1"/>
  <c r="O200" i="11" s="1"/>
  <c r="P200" i="11" s="1"/>
  <c r="Q200" i="11" s="1"/>
  <c r="R200" i="11" s="1"/>
  <c r="S200" i="11" s="1"/>
  <c r="T200" i="11" s="1"/>
  <c r="U200" i="11" s="1"/>
  <c r="V200" i="11" s="1"/>
  <c r="W200" i="11" s="1"/>
  <c r="X200" i="11" s="1"/>
  <c r="Y200" i="11" s="1"/>
  <c r="Z200" i="11" s="1"/>
  <c r="AA200" i="11" s="1"/>
  <c r="AB200" i="11" s="1"/>
  <c r="AC200" i="11" s="1"/>
  <c r="AD200" i="11" s="1"/>
  <c r="AE200" i="11" s="1"/>
  <c r="AF200" i="11" s="1"/>
  <c r="AG200" i="11" s="1"/>
  <c r="AH200" i="11" s="1"/>
  <c r="AI200" i="11" s="1"/>
  <c r="AJ200" i="11" s="1"/>
  <c r="AK200" i="11" s="1"/>
  <c r="AL200" i="11" s="1"/>
  <c r="AM200" i="11"/>
  <c r="I58" i="11"/>
  <c r="I59" i="11" s="1"/>
  <c r="L310" i="11"/>
  <c r="L206" i="11"/>
  <c r="H60" i="11"/>
  <c r="L273" i="11"/>
  <c r="J239" i="11"/>
  <c r="J240" i="11" s="1"/>
  <c r="H89" i="11"/>
  <c r="L347" i="11"/>
  <c r="I179" i="11"/>
  <c r="I180" i="11" s="1"/>
  <c r="H31" i="11"/>
  <c r="R295" i="11"/>
  <c r="S295" i="11" s="1"/>
  <c r="R258" i="11"/>
  <c r="S258" i="11" s="1"/>
  <c r="J355" i="11"/>
  <c r="J356" i="11" s="1"/>
  <c r="K355" i="11"/>
  <c r="K356" i="11" s="1"/>
  <c r="I355" i="11"/>
  <c r="I356" i="11" s="1"/>
  <c r="K318" i="11"/>
  <c r="K319" i="11" s="1"/>
  <c r="V267" i="11"/>
  <c r="J318" i="11"/>
  <c r="J319" i="11" s="1"/>
  <c r="I318" i="11"/>
  <c r="I319" i="11" s="1"/>
  <c r="I286" i="11"/>
  <c r="H286" i="11" s="1"/>
  <c r="R274" i="11"/>
  <c r="H274" i="11" s="1"/>
  <c r="T266" i="11"/>
  <c r="K242" i="11"/>
  <c r="K244" i="11"/>
  <c r="K245" i="11" s="1"/>
  <c r="L341" i="11"/>
  <c r="L304" i="11"/>
  <c r="AR231" i="11"/>
  <c r="M231" i="11"/>
  <c r="M236" i="11" s="1"/>
  <c r="I239" i="11"/>
  <c r="I240" i="11" s="1"/>
  <c r="M197" i="11"/>
  <c r="AS197" i="11" s="1"/>
  <c r="K214" i="11"/>
  <c r="K215" i="11" s="1"/>
  <c r="K212" i="11"/>
  <c r="AR137" i="11"/>
  <c r="L146" i="11"/>
  <c r="L184" i="11"/>
  <c r="L185" i="11" s="1"/>
  <c r="L182" i="11"/>
  <c r="L139" i="11"/>
  <c r="I149" i="11"/>
  <c r="I150" i="11" s="1"/>
  <c r="K140" i="11"/>
  <c r="J152" i="11"/>
  <c r="J154" i="11"/>
  <c r="J155" i="11" s="1"/>
  <c r="K53" i="11"/>
  <c r="I333" i="11"/>
  <c r="I82" i="11"/>
  <c r="I65" i="11"/>
  <c r="H36" i="11"/>
  <c r="M137" i="11"/>
  <c r="M141" i="11"/>
  <c r="N141" i="11" s="1"/>
  <c r="M201" i="11"/>
  <c r="AR197" i="11"/>
  <c r="J76" i="11"/>
  <c r="I77" i="11"/>
  <c r="T77" i="11" s="1"/>
  <c r="T76" i="11"/>
  <c r="R260" i="11"/>
  <c r="S260" i="11" s="1"/>
  <c r="I305" i="11"/>
  <c r="T305" i="11" s="1"/>
  <c r="R332" i="11"/>
  <c r="S332" i="11" s="1"/>
  <c r="U302" i="11"/>
  <c r="R256" i="11"/>
  <c r="S256" i="11" s="1"/>
  <c r="I268" i="11"/>
  <c r="N197" i="11"/>
  <c r="U339" i="11"/>
  <c r="J340" i="11"/>
  <c r="U340" i="11" s="1"/>
  <c r="J303" i="11"/>
  <c r="U303" i="11" s="1"/>
  <c r="K230" i="11"/>
  <c r="I342" i="11"/>
  <c r="J232" i="11"/>
  <c r="J266" i="11"/>
  <c r="K170" i="11"/>
  <c r="K172" i="11" s="1"/>
  <c r="U265" i="11"/>
  <c r="J142" i="11"/>
  <c r="K135" i="11"/>
  <c r="K144" i="11" s="1"/>
  <c r="K145" i="11" s="1"/>
  <c r="V47" i="11"/>
  <c r="K48" i="11"/>
  <c r="V48" i="11" s="1"/>
  <c r="L47" i="11"/>
  <c r="L53" i="11" s="1"/>
  <c r="K265" i="11"/>
  <c r="L169" i="11"/>
  <c r="K302" i="11"/>
  <c r="K339" i="11"/>
  <c r="L229" i="11"/>
  <c r="K232" i="11"/>
  <c r="L267" i="11"/>
  <c r="AR171" i="11"/>
  <c r="M171" i="11"/>
  <c r="M176" i="11" s="1"/>
  <c r="M273" i="11" s="1"/>
  <c r="R330" i="11"/>
  <c r="S330" i="11" s="1"/>
  <c r="I204" i="11" l="1"/>
  <c r="I205" i="11" s="1"/>
  <c r="I202" i="11"/>
  <c r="J195" i="11"/>
  <c r="J204" i="11" s="1"/>
  <c r="J205" i="11" s="1"/>
  <c r="L311" i="11"/>
  <c r="L58" i="11"/>
  <c r="L59" i="11" s="1"/>
  <c r="M206" i="11"/>
  <c r="I348" i="11"/>
  <c r="I87" i="11"/>
  <c r="I88" i="11" s="1"/>
  <c r="M347" i="11"/>
  <c r="M310" i="11"/>
  <c r="K65" i="11"/>
  <c r="K311" i="11"/>
  <c r="K58" i="11"/>
  <c r="K59" i="11" s="1"/>
  <c r="J149" i="11"/>
  <c r="J150" i="11" s="1"/>
  <c r="I350" i="11"/>
  <c r="I351" i="11" s="1"/>
  <c r="T333" i="11"/>
  <c r="W341" i="11"/>
  <c r="W267" i="11"/>
  <c r="W304" i="11"/>
  <c r="I313" i="11"/>
  <c r="I314" i="11" s="1"/>
  <c r="U266" i="11"/>
  <c r="I276" i="11"/>
  <c r="I277" i="11" s="1"/>
  <c r="I281" i="11"/>
  <c r="I282" i="11" s="1"/>
  <c r="I279" i="11"/>
  <c r="K239" i="11"/>
  <c r="K240" i="11" s="1"/>
  <c r="L244" i="11"/>
  <c r="L245" i="11" s="1"/>
  <c r="L242" i="11"/>
  <c r="I334" i="11"/>
  <c r="T334" i="11" s="1"/>
  <c r="M341" i="11"/>
  <c r="M304" i="11"/>
  <c r="AS231" i="11"/>
  <c r="N231" i="11"/>
  <c r="N236" i="11" s="1"/>
  <c r="L214" i="11"/>
  <c r="L215" i="11" s="1"/>
  <c r="L212" i="11"/>
  <c r="N137" i="11"/>
  <c r="N146" i="11" s="1"/>
  <c r="M146" i="11"/>
  <c r="J179" i="11"/>
  <c r="J180" i="11" s="1"/>
  <c r="M184" i="11"/>
  <c r="M185" i="11" s="1"/>
  <c r="M182" i="11"/>
  <c r="L140" i="11"/>
  <c r="K152" i="11"/>
  <c r="K154" i="11"/>
  <c r="K155" i="11" s="1"/>
  <c r="M139" i="11"/>
  <c r="K76" i="11"/>
  <c r="V76" i="11" s="1"/>
  <c r="J82" i="11"/>
  <c r="I94" i="11"/>
  <c r="L65" i="11"/>
  <c r="AS141" i="11"/>
  <c r="AS137" i="11"/>
  <c r="J333" i="11"/>
  <c r="I104" i="11"/>
  <c r="J104" i="11" s="1"/>
  <c r="AS201" i="11"/>
  <c r="N201" i="11"/>
  <c r="N206" i="11" s="1"/>
  <c r="J77" i="11"/>
  <c r="U77" i="11" s="1"/>
  <c r="U76" i="11"/>
  <c r="J268" i="11"/>
  <c r="J305" i="11"/>
  <c r="U305" i="11" s="1"/>
  <c r="O141" i="11"/>
  <c r="AT141" i="11"/>
  <c r="K142" i="11"/>
  <c r="L135" i="11"/>
  <c r="J342" i="11"/>
  <c r="M267" i="11"/>
  <c r="AS171" i="11"/>
  <c r="N171" i="11"/>
  <c r="N176" i="11" s="1"/>
  <c r="N273" i="11" s="1"/>
  <c r="L265" i="11"/>
  <c r="M169" i="11"/>
  <c r="K303" i="11"/>
  <c r="V303" i="11" s="1"/>
  <c r="K340" i="11"/>
  <c r="V340" i="11" s="1"/>
  <c r="L230" i="11"/>
  <c r="L232" i="11" s="1"/>
  <c r="T342" i="11"/>
  <c r="V265" i="11"/>
  <c r="T269" i="11"/>
  <c r="T268" i="11"/>
  <c r="V302" i="11"/>
  <c r="W47" i="11"/>
  <c r="L48" i="11"/>
  <c r="W48" i="11" s="1"/>
  <c r="M47" i="11"/>
  <c r="M53" i="11" s="1"/>
  <c r="AT197" i="11"/>
  <c r="O197" i="11"/>
  <c r="L339" i="11"/>
  <c r="M229" i="11"/>
  <c r="L302" i="11"/>
  <c r="K266" i="11"/>
  <c r="L170" i="11"/>
  <c r="V339" i="11"/>
  <c r="L144" i="11" l="1"/>
  <c r="L145" i="11" s="1"/>
  <c r="J209" i="11"/>
  <c r="J210" i="11" s="1"/>
  <c r="K195" i="11"/>
  <c r="K204" i="11" s="1"/>
  <c r="K205" i="11" s="1"/>
  <c r="J202" i="11"/>
  <c r="I209" i="11"/>
  <c r="I210" i="11" s="1"/>
  <c r="J348" i="11"/>
  <c r="J87" i="11"/>
  <c r="J88" i="11" s="1"/>
  <c r="N347" i="11"/>
  <c r="N310" i="11"/>
  <c r="M311" i="11"/>
  <c r="M58" i="11"/>
  <c r="M59" i="11" s="1"/>
  <c r="K149" i="11"/>
  <c r="K150" i="11" s="1"/>
  <c r="I360" i="11"/>
  <c r="I353" i="11"/>
  <c r="J334" i="11"/>
  <c r="U334" i="11" s="1"/>
  <c r="T343" i="11"/>
  <c r="X341" i="11"/>
  <c r="L355" i="11"/>
  <c r="L356" i="11" s="1"/>
  <c r="J350" i="11"/>
  <c r="J351" i="11" s="1"/>
  <c r="X304" i="11"/>
  <c r="L318" i="11"/>
  <c r="L319" i="11" s="1"/>
  <c r="X267" i="11"/>
  <c r="J313" i="11"/>
  <c r="J314" i="11" s="1"/>
  <c r="U268" i="11"/>
  <c r="J276" i="11"/>
  <c r="J277" i="11" s="1"/>
  <c r="V266" i="11"/>
  <c r="U333" i="11"/>
  <c r="N341" i="11"/>
  <c r="O231" i="11"/>
  <c r="O236" i="11" s="1"/>
  <c r="AT231" i="11"/>
  <c r="N304" i="11"/>
  <c r="M244" i="11"/>
  <c r="M245" i="11" s="1"/>
  <c r="M242" i="11"/>
  <c r="N214" i="11"/>
  <c r="N215" i="11" s="1"/>
  <c r="N212" i="11"/>
  <c r="M214" i="11"/>
  <c r="M215" i="11" s="1"/>
  <c r="M212" i="11"/>
  <c r="O137" i="11"/>
  <c r="O146" i="11" s="1"/>
  <c r="AT137" i="11"/>
  <c r="K77" i="11"/>
  <c r="V77" i="11" s="1"/>
  <c r="N184" i="11"/>
  <c r="N185" i="11" s="1"/>
  <c r="N182" i="11"/>
  <c r="K333" i="11"/>
  <c r="L154" i="11"/>
  <c r="L155" i="11" s="1"/>
  <c r="L152" i="11"/>
  <c r="N139" i="11"/>
  <c r="M140" i="11"/>
  <c r="J94" i="11"/>
  <c r="L76" i="11"/>
  <c r="K82" i="11"/>
  <c r="M65" i="11"/>
  <c r="T104" i="11"/>
  <c r="I296" i="11"/>
  <c r="I105" i="11"/>
  <c r="T105" i="11" s="1"/>
  <c r="U269" i="11"/>
  <c r="O201" i="11"/>
  <c r="O206" i="11" s="1"/>
  <c r="AT201" i="11"/>
  <c r="AU141" i="11"/>
  <c r="P141" i="11"/>
  <c r="K305" i="11"/>
  <c r="V305" i="11" s="1"/>
  <c r="K268" i="11"/>
  <c r="J296" i="11"/>
  <c r="U104" i="11"/>
  <c r="J105" i="11"/>
  <c r="U105" i="11" s="1"/>
  <c r="M265" i="11"/>
  <c r="N169" i="11"/>
  <c r="W265" i="11"/>
  <c r="AU197" i="11"/>
  <c r="P197" i="11"/>
  <c r="K104" i="11"/>
  <c r="N267" i="11"/>
  <c r="AT171" i="11"/>
  <c r="O171" i="11"/>
  <c r="O176" i="11" s="1"/>
  <c r="O273" i="11" s="1"/>
  <c r="L303" i="11"/>
  <c r="W303" i="11" s="1"/>
  <c r="L340" i="11"/>
  <c r="W340" i="11" s="1"/>
  <c r="M230" i="11"/>
  <c r="M170" i="11"/>
  <c r="M172" i="11" s="1"/>
  <c r="L266" i="11"/>
  <c r="W302" i="11"/>
  <c r="K342" i="11"/>
  <c r="M339" i="11"/>
  <c r="M302" i="11"/>
  <c r="N229" i="11"/>
  <c r="X47" i="11"/>
  <c r="M48" i="11"/>
  <c r="X48" i="11" s="1"/>
  <c r="N47" i="11"/>
  <c r="N53" i="11" s="1"/>
  <c r="L142" i="11"/>
  <c r="M135" i="11"/>
  <c r="W339" i="11"/>
  <c r="L172" i="11"/>
  <c r="U342" i="11"/>
  <c r="M144" i="11" l="1"/>
  <c r="M145" i="11" s="1"/>
  <c r="K179" i="11"/>
  <c r="K180" i="11" s="1"/>
  <c r="K202" i="11"/>
  <c r="L195" i="11"/>
  <c r="L204" i="11" s="1"/>
  <c r="L205" i="11" s="1"/>
  <c r="K209" i="11"/>
  <c r="K210" i="11" s="1"/>
  <c r="U343" i="11"/>
  <c r="N311" i="11"/>
  <c r="N58" i="11"/>
  <c r="N59" i="11" s="1"/>
  <c r="L179" i="11"/>
  <c r="L180" i="11" s="1"/>
  <c r="L239" i="11"/>
  <c r="L240" i="11" s="1"/>
  <c r="O310" i="11"/>
  <c r="O347" i="11"/>
  <c r="K348" i="11"/>
  <c r="K353" i="11" s="1"/>
  <c r="K87" i="11"/>
  <c r="K88" i="11" s="1"/>
  <c r="K350" i="11"/>
  <c r="K351" i="11" s="1"/>
  <c r="Y341" i="11"/>
  <c r="J360" i="11"/>
  <c r="J353" i="11"/>
  <c r="M355" i="11"/>
  <c r="M356" i="11" s="1"/>
  <c r="Y267" i="11"/>
  <c r="Y304" i="11"/>
  <c r="J323" i="11"/>
  <c r="J316" i="11"/>
  <c r="P137" i="11"/>
  <c r="P146" i="11" s="1"/>
  <c r="I297" i="11"/>
  <c r="K313" i="11"/>
  <c r="K314" i="11" s="1"/>
  <c r="M318" i="11"/>
  <c r="M319" i="11" s="1"/>
  <c r="AU137" i="11"/>
  <c r="V269" i="11"/>
  <c r="J279" i="11"/>
  <c r="J281" i="11"/>
  <c r="J282" i="11" s="1"/>
  <c r="W266" i="11"/>
  <c r="K276" i="11"/>
  <c r="K277" i="11" s="1"/>
  <c r="M239" i="11"/>
  <c r="M240" i="11" s="1"/>
  <c r="O304" i="11"/>
  <c r="O341" i="11"/>
  <c r="P231" i="11"/>
  <c r="P236" i="11" s="1"/>
  <c r="AU231" i="11"/>
  <c r="N244" i="11"/>
  <c r="N245" i="11" s="1"/>
  <c r="N242" i="11"/>
  <c r="O214" i="11"/>
  <c r="O215" i="11" s="1"/>
  <c r="O212" i="11"/>
  <c r="O184" i="11"/>
  <c r="O185" i="11" s="1"/>
  <c r="O182" i="11"/>
  <c r="V333" i="11"/>
  <c r="K334" i="11"/>
  <c r="V334" i="11" s="1"/>
  <c r="M154" i="11"/>
  <c r="M155" i="11" s="1"/>
  <c r="M152" i="11"/>
  <c r="O139" i="11"/>
  <c r="N140" i="11"/>
  <c r="K94" i="11"/>
  <c r="L82" i="11"/>
  <c r="L333" i="11"/>
  <c r="M76" i="11"/>
  <c r="W76" i="11"/>
  <c r="L77" i="11"/>
  <c r="W77" i="11" s="1"/>
  <c r="T296" i="11"/>
  <c r="N65" i="11"/>
  <c r="V268" i="11"/>
  <c r="L305" i="11"/>
  <c r="W305" i="11" s="1"/>
  <c r="AU201" i="11"/>
  <c r="P201" i="11"/>
  <c r="P206" i="11" s="1"/>
  <c r="L342" i="11"/>
  <c r="AV141" i="11"/>
  <c r="Q141" i="11"/>
  <c r="N265" i="11"/>
  <c r="O169" i="11"/>
  <c r="X339" i="11"/>
  <c r="X265" i="11"/>
  <c r="M142" i="11"/>
  <c r="N135" i="11"/>
  <c r="O267" i="11"/>
  <c r="AU171" i="11"/>
  <c r="P171" i="11"/>
  <c r="P176" i="11" s="1"/>
  <c r="P273" i="11" s="1"/>
  <c r="Y47" i="11"/>
  <c r="O47" i="11"/>
  <c r="O53" i="11" s="1"/>
  <c r="N48" i="11"/>
  <c r="Y48" i="11" s="1"/>
  <c r="M266" i="11"/>
  <c r="N170" i="11"/>
  <c r="N172" i="11" s="1"/>
  <c r="L268" i="11"/>
  <c r="AV197" i="11"/>
  <c r="Q197" i="11"/>
  <c r="V342" i="11"/>
  <c r="T297" i="11"/>
  <c r="T306" i="11"/>
  <c r="M303" i="11"/>
  <c r="X303" i="11" s="1"/>
  <c r="M340" i="11"/>
  <c r="X340" i="11" s="1"/>
  <c r="N230" i="11"/>
  <c r="N232" i="11" s="1"/>
  <c r="N339" i="11"/>
  <c r="N302" i="11"/>
  <c r="O229" i="11"/>
  <c r="X302" i="11"/>
  <c r="Q137" i="11"/>
  <c r="Q146" i="11" s="1"/>
  <c r="U296" i="11"/>
  <c r="J297" i="11"/>
  <c r="M232" i="11"/>
  <c r="K296" i="11"/>
  <c r="V104" i="11"/>
  <c r="K105" i="11"/>
  <c r="V105" i="11" s="1"/>
  <c r="L104" i="11"/>
  <c r="N144" i="11" l="1"/>
  <c r="N145" i="11" s="1"/>
  <c r="K360" i="11"/>
  <c r="M195" i="11"/>
  <c r="M204" i="11" s="1"/>
  <c r="M205" i="11" s="1"/>
  <c r="L202" i="11"/>
  <c r="L149" i="11"/>
  <c r="L150" i="11" s="1"/>
  <c r="M313" i="11"/>
  <c r="M314" i="11" s="1"/>
  <c r="AV137" i="11"/>
  <c r="O311" i="11"/>
  <c r="O58" i="11"/>
  <c r="O59" i="11" s="1"/>
  <c r="L348" i="11"/>
  <c r="L87" i="11"/>
  <c r="L88" i="11" s="1"/>
  <c r="P347" i="11"/>
  <c r="P310" i="11"/>
  <c r="L313" i="11"/>
  <c r="L314" i="11" s="1"/>
  <c r="N355" i="11"/>
  <c r="N356" i="11" s="1"/>
  <c r="Z341" i="11"/>
  <c r="Z304" i="11"/>
  <c r="N318" i="11"/>
  <c r="N319" i="11" s="1"/>
  <c r="K323" i="11"/>
  <c r="K316" i="11"/>
  <c r="Z267" i="11"/>
  <c r="I323" i="11"/>
  <c r="I316" i="11"/>
  <c r="L276" i="11"/>
  <c r="L277" i="11" s="1"/>
  <c r="L281" i="11"/>
  <c r="L282" i="11" s="1"/>
  <c r="L279" i="11"/>
  <c r="K279" i="11"/>
  <c r="K281" i="11"/>
  <c r="K282" i="11" s="1"/>
  <c r="X266" i="11"/>
  <c r="V343" i="11"/>
  <c r="O244" i="11"/>
  <c r="O245" i="11" s="1"/>
  <c r="O242" i="11"/>
  <c r="AV231" i="11"/>
  <c r="Q231" i="11"/>
  <c r="P341" i="11"/>
  <c r="P304" i="11"/>
  <c r="P214" i="11"/>
  <c r="P215" i="11" s="1"/>
  <c r="P212" i="11"/>
  <c r="P182" i="11"/>
  <c r="P184" i="11"/>
  <c r="P185" i="11" s="1"/>
  <c r="M149" i="11"/>
  <c r="M150" i="11" s="1"/>
  <c r="O140" i="11"/>
  <c r="N152" i="11"/>
  <c r="N154" i="11"/>
  <c r="N155" i="11" s="1"/>
  <c r="P139" i="11"/>
  <c r="W333" i="11"/>
  <c r="L334" i="11"/>
  <c r="W334" i="11" s="1"/>
  <c r="L94" i="11"/>
  <c r="M82" i="11"/>
  <c r="M333" i="11"/>
  <c r="X76" i="11"/>
  <c r="M77" i="11"/>
  <c r="X77" i="11" s="1"/>
  <c r="N76" i="11"/>
  <c r="O65" i="11"/>
  <c r="AV201" i="11"/>
  <c r="Q201" i="11"/>
  <c r="Q206" i="11" s="1"/>
  <c r="W342" i="11"/>
  <c r="M305" i="11"/>
  <c r="X305" i="11" s="1"/>
  <c r="M268" i="11"/>
  <c r="AW141" i="11"/>
  <c r="R141" i="11"/>
  <c r="Y265" i="11"/>
  <c r="V296" i="11"/>
  <c r="K297" i="11"/>
  <c r="AW197" i="11"/>
  <c r="R197" i="11"/>
  <c r="U297" i="11"/>
  <c r="U306" i="11"/>
  <c r="L296" i="11"/>
  <c r="W104" i="11"/>
  <c r="L105" i="11"/>
  <c r="W105" i="11" s="1"/>
  <c r="M104" i="11"/>
  <c r="Y339" i="11"/>
  <c r="N142" i="11"/>
  <c r="O135" i="11"/>
  <c r="O144" i="11" s="1"/>
  <c r="O145" i="11" s="1"/>
  <c r="W269" i="11"/>
  <c r="W268" i="11"/>
  <c r="P267" i="11"/>
  <c r="AV171" i="11"/>
  <c r="Q171" i="11"/>
  <c r="Q176" i="11" s="1"/>
  <c r="N303" i="11"/>
  <c r="Y303" i="11" s="1"/>
  <c r="N340" i="11"/>
  <c r="Y340" i="11" s="1"/>
  <c r="O230" i="11"/>
  <c r="O232" i="11" s="1"/>
  <c r="O265" i="11"/>
  <c r="P169" i="11"/>
  <c r="Z47" i="11"/>
  <c r="P47" i="11"/>
  <c r="P53" i="11" s="1"/>
  <c r="O48" i="11"/>
  <c r="Z48" i="11" s="1"/>
  <c r="AW137" i="11"/>
  <c r="R137" i="11"/>
  <c r="O339" i="11"/>
  <c r="O302" i="11"/>
  <c r="P229" i="11"/>
  <c r="N266" i="11"/>
  <c r="O170" i="11"/>
  <c r="M342" i="11"/>
  <c r="Y302" i="11"/>
  <c r="N195" i="11" l="1"/>
  <c r="N204" i="11" s="1"/>
  <c r="N205" i="11" s="1"/>
  <c r="M209" i="11"/>
  <c r="M210" i="11" s="1"/>
  <c r="M202" i="11"/>
  <c r="M179" i="11"/>
  <c r="M180" i="11" s="1"/>
  <c r="N239" i="11"/>
  <c r="N240" i="11" s="1"/>
  <c r="Q347" i="11"/>
  <c r="Q310" i="11"/>
  <c r="L350" i="11"/>
  <c r="L351" i="11" s="1"/>
  <c r="M348" i="11"/>
  <c r="M353" i="11" s="1"/>
  <c r="M87" i="11"/>
  <c r="M88" i="11" s="1"/>
  <c r="L353" i="11"/>
  <c r="P311" i="11"/>
  <c r="P58" i="11"/>
  <c r="P59" i="11" s="1"/>
  <c r="Q273" i="11"/>
  <c r="L360" i="11"/>
  <c r="AA341" i="11"/>
  <c r="M350" i="11"/>
  <c r="M351" i="11" s="1"/>
  <c r="O355" i="11"/>
  <c r="O356" i="11" s="1"/>
  <c r="O318" i="11"/>
  <c r="O319" i="11" s="1"/>
  <c r="AA267" i="11"/>
  <c r="L323" i="11"/>
  <c r="L316" i="11"/>
  <c r="AA304" i="11"/>
  <c r="M276" i="11"/>
  <c r="M277" i="11" s="1"/>
  <c r="X268" i="11"/>
  <c r="Y266" i="11"/>
  <c r="R236" i="11"/>
  <c r="H236" i="11" s="1"/>
  <c r="Q341" i="11"/>
  <c r="Q304" i="11"/>
  <c r="AW231" i="11"/>
  <c r="R231" i="11"/>
  <c r="P244" i="11"/>
  <c r="P245" i="11" s="1"/>
  <c r="P242" i="11"/>
  <c r="Q212" i="11"/>
  <c r="Q214" i="11"/>
  <c r="Q215" i="11" s="1"/>
  <c r="H215" i="11" s="1"/>
  <c r="R206" i="11"/>
  <c r="H206" i="11" s="1"/>
  <c r="Q182" i="11"/>
  <c r="Q184" i="11"/>
  <c r="Q185" i="11" s="1"/>
  <c r="H185" i="11" s="1"/>
  <c r="R176" i="11"/>
  <c r="H176" i="11" s="1"/>
  <c r="Q139" i="11"/>
  <c r="N149" i="11"/>
  <c r="N150" i="11" s="1"/>
  <c r="P140" i="11"/>
  <c r="O154" i="11"/>
  <c r="O155" i="11" s="1"/>
  <c r="O152" i="11"/>
  <c r="N82" i="11"/>
  <c r="N77" i="11"/>
  <c r="Y77" i="11" s="1"/>
  <c r="O76" i="11"/>
  <c r="Y76" i="11"/>
  <c r="N333" i="11"/>
  <c r="W343" i="11"/>
  <c r="X333" i="11"/>
  <c r="M334" i="11"/>
  <c r="X334" i="11" s="1"/>
  <c r="M94" i="11"/>
  <c r="P65" i="11"/>
  <c r="H65" i="11" s="1"/>
  <c r="R53" i="11"/>
  <c r="H53" i="11" s="1"/>
  <c r="X269" i="11"/>
  <c r="AW201" i="11"/>
  <c r="R201" i="11"/>
  <c r="N305" i="11"/>
  <c r="Y305" i="11" s="1"/>
  <c r="S141" i="11"/>
  <c r="AX141" i="11"/>
  <c r="AX197" i="11"/>
  <c r="S197" i="11"/>
  <c r="Z302" i="11"/>
  <c r="O340" i="11"/>
  <c r="Z340" i="11" s="1"/>
  <c r="O303" i="11"/>
  <c r="Z303" i="11" s="1"/>
  <c r="P230" i="11"/>
  <c r="P232" i="11" s="1"/>
  <c r="AX137" i="11"/>
  <c r="S137" i="11"/>
  <c r="AA47" i="11"/>
  <c r="R47" i="11" s="1"/>
  <c r="P48" i="11"/>
  <c r="AA48" i="11" s="1"/>
  <c r="R48" i="11" s="1"/>
  <c r="S48" i="11" s="1"/>
  <c r="Q267" i="11"/>
  <c r="AW171" i="11"/>
  <c r="R171" i="11"/>
  <c r="W296" i="11"/>
  <c r="L297" i="11"/>
  <c r="V297" i="11"/>
  <c r="V306" i="11"/>
  <c r="M296" i="11"/>
  <c r="X104" i="11"/>
  <c r="M105" i="11"/>
  <c r="X105" i="11" s="1"/>
  <c r="N104" i="11"/>
  <c r="X342" i="11"/>
  <c r="P135" i="11"/>
  <c r="P144" i="11" s="1"/>
  <c r="P145" i="11" s="1"/>
  <c r="O142" i="11"/>
  <c r="O266" i="11"/>
  <c r="P170" i="11"/>
  <c r="P265" i="11"/>
  <c r="Q169" i="11"/>
  <c r="N268" i="11"/>
  <c r="Z339" i="11"/>
  <c r="O172" i="11"/>
  <c r="N342" i="11"/>
  <c r="P302" i="11"/>
  <c r="P339" i="11"/>
  <c r="Q229" i="11"/>
  <c r="Z265" i="11"/>
  <c r="N179" i="11" l="1"/>
  <c r="N180" i="11" s="1"/>
  <c r="L209" i="11"/>
  <c r="L210" i="11" s="1"/>
  <c r="O179" i="11"/>
  <c r="O180" i="11" s="1"/>
  <c r="N209" i="11"/>
  <c r="N210" i="11" s="1"/>
  <c r="N202" i="11"/>
  <c r="O195" i="11"/>
  <c r="O204" i="11" s="1"/>
  <c r="O205" i="11" s="1"/>
  <c r="M360" i="11"/>
  <c r="N348" i="11"/>
  <c r="N360" i="11" s="1"/>
  <c r="N87" i="11"/>
  <c r="N88" i="11" s="1"/>
  <c r="O239" i="11"/>
  <c r="O240" i="11" s="1"/>
  <c r="N350" i="11"/>
  <c r="N351" i="11" s="1"/>
  <c r="N313" i="11"/>
  <c r="N314" i="11" s="1"/>
  <c r="AB341" i="11"/>
  <c r="R341" i="11" s="1"/>
  <c r="S341" i="11" s="1"/>
  <c r="P355" i="11"/>
  <c r="P356" i="11" s="1"/>
  <c r="R347" i="11"/>
  <c r="H347" i="11" s="1"/>
  <c r="P318" i="11"/>
  <c r="P319" i="11" s="1"/>
  <c r="AB304" i="11"/>
  <c r="R304" i="11" s="1"/>
  <c r="S304" i="11" s="1"/>
  <c r="AB267" i="11"/>
  <c r="R267" i="11" s="1"/>
  <c r="S267" i="11" s="1"/>
  <c r="M323" i="11"/>
  <c r="M316" i="11"/>
  <c r="N276" i="11"/>
  <c r="N277" i="11" s="1"/>
  <c r="Z266" i="11"/>
  <c r="M281" i="11"/>
  <c r="M282" i="11" s="1"/>
  <c r="M279" i="11"/>
  <c r="N279" i="11"/>
  <c r="N281" i="11"/>
  <c r="N282" i="11" s="1"/>
  <c r="S231" i="11"/>
  <c r="AX231" i="11"/>
  <c r="Q242" i="11"/>
  <c r="Q244" i="11"/>
  <c r="Q245" i="11" s="1"/>
  <c r="H245" i="11" s="1"/>
  <c r="O149" i="11"/>
  <c r="O150" i="11" s="1"/>
  <c r="Q140" i="11"/>
  <c r="P154" i="11"/>
  <c r="P155" i="11" s="1"/>
  <c r="P152" i="11"/>
  <c r="R139" i="11"/>
  <c r="S139" i="11" s="1"/>
  <c r="T139" i="11" s="1"/>
  <c r="U139" i="11" s="1"/>
  <c r="V139" i="11" s="1"/>
  <c r="W139" i="11" s="1"/>
  <c r="X139" i="11" s="1"/>
  <c r="Y139" i="11" s="1"/>
  <c r="Z139" i="11" s="1"/>
  <c r="AA139" i="11" s="1"/>
  <c r="AB139" i="11" s="1"/>
  <c r="AC139" i="11" s="1"/>
  <c r="AD139" i="11" s="1"/>
  <c r="AE139" i="11" s="1"/>
  <c r="AF139" i="11" s="1"/>
  <c r="AG139" i="11" s="1"/>
  <c r="AH139" i="11" s="1"/>
  <c r="AI139" i="11" s="1"/>
  <c r="AJ139" i="11" s="1"/>
  <c r="AK139" i="11" s="1"/>
  <c r="AL139" i="11" s="1"/>
  <c r="Y333" i="11"/>
  <c r="N334" i="11"/>
  <c r="Y334" i="11" s="1"/>
  <c r="X343" i="11"/>
  <c r="O82" i="11"/>
  <c r="O333" i="11"/>
  <c r="Z76" i="11"/>
  <c r="O77" i="11"/>
  <c r="Z77" i="11" s="1"/>
  <c r="P76" i="11"/>
  <c r="N94" i="11"/>
  <c r="O268" i="11"/>
  <c r="S201" i="11"/>
  <c r="AX201" i="11"/>
  <c r="O305" i="11"/>
  <c r="Z305" i="11" s="1"/>
  <c r="AY141" i="11"/>
  <c r="T141" i="11"/>
  <c r="Q135" i="11"/>
  <c r="P142" i="11"/>
  <c r="X296" i="11"/>
  <c r="M297" i="11"/>
  <c r="O342" i="11"/>
  <c r="AY197" i="11"/>
  <c r="T197" i="11"/>
  <c r="AY137" i="11"/>
  <c r="T137" i="11"/>
  <c r="AA302" i="11"/>
  <c r="P266" i="11"/>
  <c r="Q170" i="11"/>
  <c r="Y268" i="11"/>
  <c r="Y269" i="11"/>
  <c r="W297" i="11"/>
  <c r="W306" i="11"/>
  <c r="AA265" i="11"/>
  <c r="Q302" i="11"/>
  <c r="Q339" i="11"/>
  <c r="R229" i="11"/>
  <c r="Y342" i="11"/>
  <c r="Q265" i="11"/>
  <c r="R169" i="11"/>
  <c r="P340" i="11"/>
  <c r="AA340" i="11" s="1"/>
  <c r="P303" i="11"/>
  <c r="AA303" i="11" s="1"/>
  <c r="Q230" i="11"/>
  <c r="AA339" i="11"/>
  <c r="P172" i="11"/>
  <c r="N296" i="11"/>
  <c r="Y104" i="11"/>
  <c r="N105" i="11"/>
  <c r="Y105" i="11" s="1"/>
  <c r="O104" i="11"/>
  <c r="AX171" i="11"/>
  <c r="S171" i="11"/>
  <c r="Q144" i="11" l="1"/>
  <c r="Q145" i="11" s="1"/>
  <c r="P179" i="11"/>
  <c r="P180" i="11" s="1"/>
  <c r="O209" i="11"/>
  <c r="O210" i="11" s="1"/>
  <c r="O202" i="11"/>
  <c r="P195" i="11"/>
  <c r="P204" i="11" s="1"/>
  <c r="P205" i="11" s="1"/>
  <c r="N353" i="11"/>
  <c r="R234" i="11"/>
  <c r="H234" i="11" s="1"/>
  <c r="R174" i="11"/>
  <c r="H174" i="11" s="1"/>
  <c r="O348" i="11"/>
  <c r="O87" i="11"/>
  <c r="O88" i="11" s="1"/>
  <c r="Q239" i="11"/>
  <c r="Q240" i="11" s="1"/>
  <c r="O313" i="11"/>
  <c r="O314" i="11" s="1"/>
  <c r="O350" i="11"/>
  <c r="O351" i="11" s="1"/>
  <c r="O360" i="11"/>
  <c r="O353" i="11"/>
  <c r="Q355" i="11"/>
  <c r="Q356" i="11" s="1"/>
  <c r="H356" i="11" s="1"/>
  <c r="Q353" i="11"/>
  <c r="N323" i="11"/>
  <c r="N316" i="11"/>
  <c r="Q318" i="11"/>
  <c r="Q319" i="11" s="1"/>
  <c r="H319" i="11" s="1"/>
  <c r="Q316" i="11"/>
  <c r="R310" i="11"/>
  <c r="H310" i="11" s="1"/>
  <c r="AA266" i="11"/>
  <c r="Z269" i="11"/>
  <c r="O276" i="11"/>
  <c r="O277" i="11" s="1"/>
  <c r="P239" i="11"/>
  <c r="P240" i="11" s="1"/>
  <c r="T231" i="11"/>
  <c r="AY231" i="11"/>
  <c r="Q179" i="11"/>
  <c r="Q180" i="11" s="1"/>
  <c r="Q154" i="11"/>
  <c r="Q155" i="11" s="1"/>
  <c r="H155" i="11" s="1"/>
  <c r="Q152" i="11"/>
  <c r="R146" i="11"/>
  <c r="H146" i="11" s="1"/>
  <c r="P149" i="11"/>
  <c r="P150" i="11" s="1"/>
  <c r="R140" i="11"/>
  <c r="S140" i="11" s="1"/>
  <c r="T140" i="11" s="1"/>
  <c r="U140" i="11" s="1"/>
  <c r="V140" i="11" s="1"/>
  <c r="W140" i="11" s="1"/>
  <c r="X140" i="11" s="1"/>
  <c r="Y140" i="11" s="1"/>
  <c r="Z140" i="11" s="1"/>
  <c r="AA140" i="11" s="1"/>
  <c r="AB140" i="11" s="1"/>
  <c r="AC140" i="11" s="1"/>
  <c r="AD140" i="11" s="1"/>
  <c r="AE140" i="11" s="1"/>
  <c r="AF140" i="11" s="1"/>
  <c r="AG140" i="11" s="1"/>
  <c r="AH140" i="11" s="1"/>
  <c r="AI140" i="11" s="1"/>
  <c r="AJ140" i="11" s="1"/>
  <c r="AK140" i="11" s="1"/>
  <c r="AL140" i="11" s="1"/>
  <c r="Y343" i="11"/>
  <c r="Z268" i="11"/>
  <c r="Z333" i="11"/>
  <c r="O334" i="11"/>
  <c r="Z334" i="11" s="1"/>
  <c r="O94" i="11"/>
  <c r="P82" i="11"/>
  <c r="P333" i="11"/>
  <c r="AA76" i="11"/>
  <c r="R76" i="11" s="1"/>
  <c r="P77" i="11"/>
  <c r="AA77" i="11" s="1"/>
  <c r="R77" i="11" s="1"/>
  <c r="S77" i="11" s="1"/>
  <c r="AY201" i="11"/>
  <c r="T201" i="11"/>
  <c r="AZ141" i="11"/>
  <c r="U141" i="11"/>
  <c r="S229" i="11"/>
  <c r="AZ137" i="11"/>
  <c r="U137" i="11"/>
  <c r="O296" i="11"/>
  <c r="Z104" i="11"/>
  <c r="O105" i="11"/>
  <c r="Z105" i="11" s="1"/>
  <c r="P104" i="11"/>
  <c r="Q340" i="11"/>
  <c r="AB340" i="11" s="1"/>
  <c r="R340" i="11" s="1"/>
  <c r="S340" i="11" s="1"/>
  <c r="Q303" i="11"/>
  <c r="AB303" i="11" s="1"/>
  <c r="R303" i="11" s="1"/>
  <c r="S303" i="11" s="1"/>
  <c r="R230" i="11"/>
  <c r="S230" i="11" s="1"/>
  <c r="T230" i="11" s="1"/>
  <c r="U230" i="11" s="1"/>
  <c r="V230" i="11" s="1"/>
  <c r="W230" i="11" s="1"/>
  <c r="X230" i="11" s="1"/>
  <c r="Y230" i="11" s="1"/>
  <c r="Z230" i="11" s="1"/>
  <c r="AA230" i="11" s="1"/>
  <c r="AB230" i="11" s="1"/>
  <c r="AC230" i="11" s="1"/>
  <c r="AD230" i="11" s="1"/>
  <c r="AE230" i="11" s="1"/>
  <c r="AF230" i="11" s="1"/>
  <c r="AG230" i="11" s="1"/>
  <c r="AH230" i="11" s="1"/>
  <c r="AI230" i="11" s="1"/>
  <c r="AJ230" i="11" s="1"/>
  <c r="AK230" i="11" s="1"/>
  <c r="AL230" i="11" s="1"/>
  <c r="Q232" i="11"/>
  <c r="AZ197" i="11"/>
  <c r="U197" i="11"/>
  <c r="AB339" i="11"/>
  <c r="R339" i="11" s="1"/>
  <c r="S339" i="11" s="1"/>
  <c r="Q266" i="11"/>
  <c r="R170" i="11"/>
  <c r="S170" i="11" s="1"/>
  <c r="T170" i="11" s="1"/>
  <c r="U170" i="11" s="1"/>
  <c r="V170" i="11" s="1"/>
  <c r="W170" i="11" s="1"/>
  <c r="X170" i="11" s="1"/>
  <c r="Y170" i="11" s="1"/>
  <c r="Z170" i="11" s="1"/>
  <c r="AA170" i="11" s="1"/>
  <c r="AB170" i="11" s="1"/>
  <c r="AC170" i="11" s="1"/>
  <c r="AD170" i="11" s="1"/>
  <c r="AE170" i="11" s="1"/>
  <c r="AF170" i="11" s="1"/>
  <c r="AG170" i="11" s="1"/>
  <c r="AH170" i="11" s="1"/>
  <c r="AI170" i="11" s="1"/>
  <c r="AJ170" i="11" s="1"/>
  <c r="AK170" i="11" s="1"/>
  <c r="AL170" i="11" s="1"/>
  <c r="AB265" i="11"/>
  <c r="R265" i="11" s="1"/>
  <c r="S265" i="11" s="1"/>
  <c r="X297" i="11"/>
  <c r="X306" i="11"/>
  <c r="Q142" i="11"/>
  <c r="R135" i="11"/>
  <c r="P342" i="11"/>
  <c r="Q172" i="11"/>
  <c r="AB302" i="11"/>
  <c r="R302" i="11" s="1"/>
  <c r="S302" i="11" s="1"/>
  <c r="Q305" i="11"/>
  <c r="Z342" i="11"/>
  <c r="Y296" i="11"/>
  <c r="N297" i="11"/>
  <c r="AY171" i="11"/>
  <c r="T171" i="11"/>
  <c r="S169" i="11"/>
  <c r="P268" i="11"/>
  <c r="P305" i="11"/>
  <c r="R144" i="11" l="1"/>
  <c r="H144" i="11" s="1"/>
  <c r="R175" i="11"/>
  <c r="S174" i="11" s="1"/>
  <c r="P202" i="11"/>
  <c r="Q195" i="11"/>
  <c r="Q204" i="11" s="1"/>
  <c r="Q205" i="11" s="1"/>
  <c r="R235" i="11"/>
  <c r="H235" i="11" s="1"/>
  <c r="R271" i="11"/>
  <c r="H271" i="11" s="1"/>
  <c r="P348" i="11"/>
  <c r="P360" i="11" s="1"/>
  <c r="H360" i="11" s="1"/>
  <c r="P87" i="11"/>
  <c r="P88" i="11" s="1"/>
  <c r="R345" i="11"/>
  <c r="H345" i="11" s="1"/>
  <c r="R308" i="11"/>
  <c r="H308" i="11" s="1"/>
  <c r="Q149" i="11"/>
  <c r="Q150" i="11" s="1"/>
  <c r="P350" i="11"/>
  <c r="P351" i="11" s="1"/>
  <c r="O323" i="11"/>
  <c r="O316" i="11"/>
  <c r="P313" i="11"/>
  <c r="P314" i="11" s="1"/>
  <c r="O279" i="11"/>
  <c r="O281" i="11"/>
  <c r="O282" i="11" s="1"/>
  <c r="AB266" i="11"/>
  <c r="R266" i="11" s="1"/>
  <c r="S266" i="11" s="1"/>
  <c r="P276" i="11"/>
  <c r="P277" i="11" s="1"/>
  <c r="P281" i="11"/>
  <c r="P282" i="11" s="1"/>
  <c r="P279" i="11"/>
  <c r="AZ231" i="11"/>
  <c r="U231" i="11"/>
  <c r="Z343" i="11"/>
  <c r="Q268" i="11"/>
  <c r="AB269" i="11" s="1"/>
  <c r="P94" i="11"/>
  <c r="H94" i="11" s="1"/>
  <c r="R82" i="11"/>
  <c r="H82" i="11" s="1"/>
  <c r="AA333" i="11"/>
  <c r="R333" i="11" s="1"/>
  <c r="P334" i="11"/>
  <c r="AA334" i="11" s="1"/>
  <c r="R334" i="11" s="1"/>
  <c r="S334" i="11" s="1"/>
  <c r="AZ201" i="11"/>
  <c r="U201" i="11"/>
  <c r="Q342" i="11"/>
  <c r="AB343" i="11" s="1"/>
  <c r="R172" i="11"/>
  <c r="BA141" i="11"/>
  <c r="V141" i="11"/>
  <c r="AB305" i="11"/>
  <c r="AB306" i="11"/>
  <c r="T169" i="11"/>
  <c r="S172" i="11"/>
  <c r="AA269" i="11"/>
  <c r="AA268" i="11"/>
  <c r="AA342" i="11"/>
  <c r="BA137" i="11"/>
  <c r="V137" i="11"/>
  <c r="AZ171" i="11"/>
  <c r="U171" i="11"/>
  <c r="R142" i="11"/>
  <c r="S135" i="11"/>
  <c r="T229" i="11"/>
  <c r="S232" i="11"/>
  <c r="AA305" i="11"/>
  <c r="Z296" i="11"/>
  <c r="O297" i="11"/>
  <c r="P296" i="11"/>
  <c r="AA104" i="11"/>
  <c r="R104" i="11" s="1"/>
  <c r="P105" i="11"/>
  <c r="AA105" i="11" s="1"/>
  <c r="R105" i="11" s="1"/>
  <c r="S105" i="11" s="1"/>
  <c r="BA197" i="11"/>
  <c r="V197" i="11"/>
  <c r="Y297" i="11"/>
  <c r="Y306" i="11"/>
  <c r="R232" i="11"/>
  <c r="H175" i="11" l="1"/>
  <c r="S234" i="11"/>
  <c r="P209" i="11"/>
  <c r="P210" i="11" s="1"/>
  <c r="R195" i="11"/>
  <c r="Q202" i="11"/>
  <c r="P353" i="11"/>
  <c r="R348" i="11"/>
  <c r="H348" i="11" s="1"/>
  <c r="AB268" i="11"/>
  <c r="R145" i="11"/>
  <c r="H145" i="11" s="1"/>
  <c r="Q209" i="11"/>
  <c r="Q210" i="11" s="1"/>
  <c r="R205" i="11"/>
  <c r="Q350" i="11"/>
  <c r="Q351" i="11" s="1"/>
  <c r="R346" i="11"/>
  <c r="Q313" i="11"/>
  <c r="Q314" i="11" s="1"/>
  <c r="R309" i="11"/>
  <c r="P323" i="11"/>
  <c r="H323" i="11" s="1"/>
  <c r="P316" i="11"/>
  <c r="R311" i="11"/>
  <c r="H311" i="11" s="1"/>
  <c r="Q276" i="11"/>
  <c r="Q277" i="11" s="1"/>
  <c r="R272" i="11"/>
  <c r="Q279" i="11"/>
  <c r="Q281" i="11"/>
  <c r="Q282" i="11" s="1"/>
  <c r="H282" i="11" s="1"/>
  <c r="R273" i="11"/>
  <c r="H273" i="11" s="1"/>
  <c r="BA231" i="11"/>
  <c r="V231" i="11"/>
  <c r="AA343" i="11"/>
  <c r="S343" i="11" s="1"/>
  <c r="BA201" i="11"/>
  <c r="V201" i="11"/>
  <c r="AB342" i="11"/>
  <c r="R342" i="11" s="1"/>
  <c r="S342" i="11" s="1"/>
  <c r="R305" i="11"/>
  <c r="S305" i="11" s="1"/>
  <c r="BB141" i="11"/>
  <c r="W141" i="11"/>
  <c r="Z297" i="11"/>
  <c r="Z306" i="11"/>
  <c r="BA171" i="11"/>
  <c r="V171" i="11"/>
  <c r="AA296" i="11"/>
  <c r="R296" i="11" s="1"/>
  <c r="P297" i="11"/>
  <c r="T172" i="11"/>
  <c r="U169" i="11"/>
  <c r="BB137" i="11"/>
  <c r="W137" i="11"/>
  <c r="U229" i="11"/>
  <c r="T232" i="11"/>
  <c r="S142" i="11"/>
  <c r="T135" i="11"/>
  <c r="R268" i="11"/>
  <c r="S268" i="11" s="1"/>
  <c r="BB197" i="11"/>
  <c r="W197" i="11"/>
  <c r="S269" i="11"/>
  <c r="S144" i="11" l="1"/>
  <c r="R202" i="11"/>
  <c r="S195" i="11"/>
  <c r="R204" i="11"/>
  <c r="H204" i="11" s="1"/>
  <c r="H205" i="11"/>
  <c r="H346" i="11"/>
  <c r="S345" i="11"/>
  <c r="H309" i="11"/>
  <c r="S308" i="11"/>
  <c r="H272" i="11"/>
  <c r="S271" i="11"/>
  <c r="BB231" i="11"/>
  <c r="W231" i="11"/>
  <c r="W201" i="11"/>
  <c r="BB201" i="11"/>
  <c r="X141" i="11"/>
  <c r="BC141" i="11"/>
  <c r="T142" i="11"/>
  <c r="U135" i="11"/>
  <c r="U172" i="11"/>
  <c r="V169" i="11"/>
  <c r="BC197" i="11"/>
  <c r="X197" i="11"/>
  <c r="V229" i="11"/>
  <c r="U232" i="11"/>
  <c r="AA297" i="11"/>
  <c r="R297" i="11" s="1"/>
  <c r="S297" i="11" s="1"/>
  <c r="AA306" i="11"/>
  <c r="S306" i="11" s="1"/>
  <c r="BC137" i="11"/>
  <c r="X137" i="11"/>
  <c r="BB171" i="11"/>
  <c r="W171" i="11"/>
  <c r="S204" i="11" l="1"/>
  <c r="T195" i="11"/>
  <c r="S202" i="11"/>
  <c r="BC231" i="11"/>
  <c r="X231" i="11"/>
  <c r="BC201" i="11"/>
  <c r="X201" i="11"/>
  <c r="Y141" i="11"/>
  <c r="BD141" i="11"/>
  <c r="BD197" i="11"/>
  <c r="Y197" i="11"/>
  <c r="BD137" i="11"/>
  <c r="Y137" i="11"/>
  <c r="BC171" i="11"/>
  <c r="X171" i="11"/>
  <c r="V172" i="11"/>
  <c r="W169" i="11"/>
  <c r="W229" i="11"/>
  <c r="V232" i="11"/>
  <c r="U142" i="11"/>
  <c r="V135" i="11"/>
  <c r="U195" i="11" l="1"/>
  <c r="T202" i="11"/>
  <c r="Y231" i="11"/>
  <c r="BD231" i="11"/>
  <c r="BD201" i="11"/>
  <c r="Y201" i="11"/>
  <c r="Z141" i="11"/>
  <c r="BE141" i="11"/>
  <c r="BD171" i="11"/>
  <c r="Y171" i="11"/>
  <c r="BE197" i="11"/>
  <c r="Z197" i="11"/>
  <c r="W232" i="11"/>
  <c r="X229" i="11"/>
  <c r="V142" i="11"/>
  <c r="W135" i="11"/>
  <c r="W172" i="11"/>
  <c r="X169" i="11"/>
  <c r="BE137" i="11"/>
  <c r="Z137" i="11"/>
  <c r="V195" i="11" l="1"/>
  <c r="U202" i="11"/>
  <c r="BE231" i="11"/>
  <c r="Z231" i="11"/>
  <c r="BE201" i="11"/>
  <c r="Z201" i="11"/>
  <c r="BF141" i="11"/>
  <c r="AA141" i="11"/>
  <c r="BF197" i="11"/>
  <c r="AA197" i="11"/>
  <c r="X232" i="11"/>
  <c r="Y229" i="11"/>
  <c r="BF137" i="11"/>
  <c r="AA137" i="11"/>
  <c r="X172" i="11"/>
  <c r="Y169" i="11"/>
  <c r="BE171" i="11"/>
  <c r="Z171" i="11"/>
  <c r="X135" i="11"/>
  <c r="W142" i="11"/>
  <c r="W195" i="11" l="1"/>
  <c r="V202" i="11"/>
  <c r="BF231" i="11"/>
  <c r="AA231" i="11"/>
  <c r="BF201" i="11"/>
  <c r="AA201" i="11"/>
  <c r="BG141" i="11"/>
  <c r="AB141" i="11"/>
  <c r="Y232" i="11"/>
  <c r="Z229" i="11"/>
  <c r="BG137" i="11"/>
  <c r="AB137" i="11"/>
  <c r="BG197" i="11"/>
  <c r="AB197" i="11"/>
  <c r="BF171" i="11"/>
  <c r="AA171" i="11"/>
  <c r="Y135" i="11"/>
  <c r="X142" i="11"/>
  <c r="Y172" i="11"/>
  <c r="Z169" i="11"/>
  <c r="X195" i="11" l="1"/>
  <c r="W202" i="11"/>
  <c r="BG231" i="11"/>
  <c r="AB231" i="11"/>
  <c r="BG201" i="11"/>
  <c r="AB201" i="11"/>
  <c r="AC141" i="11"/>
  <c r="BH141" i="11"/>
  <c r="Y142" i="11"/>
  <c r="Z135" i="11"/>
  <c r="BH197" i="11"/>
  <c r="AC197" i="11"/>
  <c r="BH137" i="11"/>
  <c r="AC137" i="11"/>
  <c r="Z172" i="11"/>
  <c r="AA169" i="11"/>
  <c r="BG171" i="11"/>
  <c r="AB171" i="11"/>
  <c r="AA229" i="11"/>
  <c r="Z232" i="11"/>
  <c r="X202" i="11" l="1"/>
  <c r="Y195" i="11"/>
  <c r="BH231" i="11"/>
  <c r="AC231" i="11"/>
  <c r="BH201" i="11"/>
  <c r="AC201" i="11"/>
  <c r="AD141" i="11"/>
  <c r="BI141" i="11"/>
  <c r="AB169" i="11"/>
  <c r="AA172" i="11"/>
  <c r="BI197" i="11"/>
  <c r="AD197" i="11"/>
  <c r="BI137" i="11"/>
  <c r="AD137" i="11"/>
  <c r="Z142" i="11"/>
  <c r="AA135" i="11"/>
  <c r="BH171" i="11"/>
  <c r="AC171" i="11"/>
  <c r="AB229" i="11"/>
  <c r="AA232" i="11"/>
  <c r="Y202" i="11" l="1"/>
  <c r="Z195" i="11"/>
  <c r="BI231" i="11"/>
  <c r="AD231" i="11"/>
  <c r="BI201" i="11"/>
  <c r="AD201" i="11"/>
  <c r="BJ141" i="11"/>
  <c r="AE141" i="11"/>
  <c r="BI171" i="11"/>
  <c r="AD171" i="11"/>
  <c r="BJ197" i="11"/>
  <c r="AE197" i="11"/>
  <c r="AA142" i="11"/>
  <c r="AB135" i="11"/>
  <c r="BJ137" i="11"/>
  <c r="AE137" i="11"/>
  <c r="AC229" i="11"/>
  <c r="AB232" i="11"/>
  <c r="AB172" i="11"/>
  <c r="AC169" i="11"/>
  <c r="AA195" i="11" l="1"/>
  <c r="Z202" i="11"/>
  <c r="BJ231" i="11"/>
  <c r="AE231" i="11"/>
  <c r="BJ201" i="11"/>
  <c r="AE201" i="11"/>
  <c r="BK141" i="11"/>
  <c r="AF141" i="11"/>
  <c r="AD229" i="11"/>
  <c r="AC232" i="11"/>
  <c r="BK137" i="11"/>
  <c r="AF137" i="11"/>
  <c r="AB142" i="11"/>
  <c r="AC135" i="11"/>
  <c r="AC172" i="11"/>
  <c r="AD169" i="11"/>
  <c r="BK197" i="11"/>
  <c r="AF197" i="11"/>
  <c r="BJ171" i="11"/>
  <c r="AE171" i="11"/>
  <c r="AB195" i="11" l="1"/>
  <c r="AA202" i="11"/>
  <c r="AF231" i="11"/>
  <c r="BK231" i="11"/>
  <c r="BK201" i="11"/>
  <c r="AF201" i="11"/>
  <c r="AG141" i="11"/>
  <c r="BL141" i="11"/>
  <c r="AE229" i="11"/>
  <c r="AD232" i="11"/>
  <c r="AC142" i="11"/>
  <c r="AD135" i="11"/>
  <c r="BL197" i="11"/>
  <c r="AG197" i="11"/>
  <c r="BK171" i="11"/>
  <c r="AF171" i="11"/>
  <c r="AD172" i="11"/>
  <c r="AE169" i="11"/>
  <c r="BL137" i="11"/>
  <c r="AG137" i="11"/>
  <c r="AC195" i="11" l="1"/>
  <c r="AB202" i="11"/>
  <c r="BL231" i="11"/>
  <c r="AG231" i="11"/>
  <c r="BL201" i="11"/>
  <c r="AG201" i="11"/>
  <c r="BM141" i="11"/>
  <c r="AH141" i="11"/>
  <c r="BL171" i="11"/>
  <c r="AG171" i="11"/>
  <c r="AE172" i="11"/>
  <c r="AF169" i="11"/>
  <c r="BM197" i="11"/>
  <c r="AH197" i="11"/>
  <c r="AE232" i="11"/>
  <c r="AF229" i="11"/>
  <c r="BM137" i="11"/>
  <c r="AH137" i="11"/>
  <c r="AD142" i="11"/>
  <c r="AE135" i="11"/>
  <c r="AD195" i="11" l="1"/>
  <c r="AC202" i="11"/>
  <c r="BM231" i="11"/>
  <c r="AH231" i="11"/>
  <c r="AH201" i="11"/>
  <c r="BM201" i="11"/>
  <c r="BN141" i="11"/>
  <c r="AI141" i="11"/>
  <c r="AF232" i="11"/>
  <c r="AG229" i="11"/>
  <c r="AF172" i="11"/>
  <c r="AG169" i="11"/>
  <c r="BN137" i="11"/>
  <c r="AI137" i="11"/>
  <c r="AF135" i="11"/>
  <c r="AE142" i="11"/>
  <c r="BN197" i="11"/>
  <c r="AI197" i="11"/>
  <c r="BM171" i="11"/>
  <c r="AH171" i="11"/>
  <c r="AE195" i="11" l="1"/>
  <c r="AD202" i="11"/>
  <c r="AI231" i="11"/>
  <c r="BN231" i="11"/>
  <c r="BN201" i="11"/>
  <c r="AI201" i="11"/>
  <c r="BO141" i="11"/>
  <c r="AJ141" i="11"/>
  <c r="BO137" i="11"/>
  <c r="AJ137" i="11"/>
  <c r="AG135" i="11"/>
  <c r="AF142" i="11"/>
  <c r="AG172" i="11"/>
  <c r="AH169" i="11"/>
  <c r="BN171" i="11"/>
  <c r="AI171" i="11"/>
  <c r="AG232" i="11"/>
  <c r="AH229" i="11"/>
  <c r="BO197" i="11"/>
  <c r="AJ197" i="11"/>
  <c r="AF195" i="11" l="1"/>
  <c r="AE202" i="11"/>
  <c r="AJ231" i="11"/>
  <c r="BO231" i="11"/>
  <c r="AJ201" i="11"/>
  <c r="BO201" i="11"/>
  <c r="BP141" i="11"/>
  <c r="AK141" i="11"/>
  <c r="BQ141" i="11" s="1"/>
  <c r="AI229" i="11"/>
  <c r="AH232" i="11"/>
  <c r="BP197" i="11"/>
  <c r="AK197" i="11"/>
  <c r="BQ197" i="11" s="1"/>
  <c r="AH172" i="11"/>
  <c r="AI169" i="11"/>
  <c r="AG142" i="11"/>
  <c r="AH135" i="11"/>
  <c r="BP137" i="11"/>
  <c r="AK137" i="11"/>
  <c r="BQ137" i="11" s="1"/>
  <c r="BO171" i="11"/>
  <c r="AJ171" i="11"/>
  <c r="AF202" i="11" l="1"/>
  <c r="AG195" i="11"/>
  <c r="BP231" i="11"/>
  <c r="AK231" i="11"/>
  <c r="BQ231" i="11" s="1"/>
  <c r="AM137" i="11"/>
  <c r="AM197" i="11"/>
  <c r="BP201" i="11"/>
  <c r="AK201" i="11"/>
  <c r="BQ201" i="11" s="1"/>
  <c r="AM141" i="11"/>
  <c r="AH142" i="11"/>
  <c r="AI135" i="11"/>
  <c r="AI172" i="11"/>
  <c r="AJ169" i="11"/>
  <c r="BP171" i="11"/>
  <c r="AK171" i="11"/>
  <c r="BQ171" i="11" s="1"/>
  <c r="AJ229" i="11"/>
  <c r="AI232" i="11"/>
  <c r="AH195" i="11" l="1"/>
  <c r="AG202" i="11"/>
  <c r="AM231" i="11"/>
  <c r="AM171" i="11"/>
  <c r="AM201" i="11"/>
  <c r="AJ172" i="11"/>
  <c r="AK169" i="11"/>
  <c r="AI142" i="11"/>
  <c r="AJ135" i="11"/>
  <c r="AK229" i="11"/>
  <c r="AJ232" i="11"/>
  <c r="AH202" i="11" l="1"/>
  <c r="AI195" i="11"/>
  <c r="AL229" i="11"/>
  <c r="AL232" i="11" s="1"/>
  <c r="AK232" i="11"/>
  <c r="AJ142" i="11"/>
  <c r="AK135" i="11"/>
  <c r="AK172" i="11"/>
  <c r="AL169" i="11"/>
  <c r="AL172" i="11" s="1"/>
  <c r="AI202" i="11" l="1"/>
  <c r="AJ195" i="11"/>
  <c r="AK142" i="11"/>
  <c r="AL135" i="11"/>
  <c r="AL142" i="11" s="1"/>
  <c r="AK195" i="11" l="1"/>
  <c r="AJ202" i="11"/>
  <c r="AO162" i="10"/>
  <c r="AN162" i="10"/>
  <c r="AM162" i="10"/>
  <c r="AL162" i="10"/>
  <c r="AK162" i="10"/>
  <c r="AJ162" i="10"/>
  <c r="AJ163" i="10" s="1"/>
  <c r="AI162" i="10"/>
  <c r="AH162" i="10"/>
  <c r="AH163" i="10" s="1"/>
  <c r="AG162" i="10"/>
  <c r="AF162" i="10"/>
  <c r="AE162" i="10"/>
  <c r="AD162" i="10"/>
  <c r="AD163" i="10" s="1"/>
  <c r="AC162" i="10"/>
  <c r="AB162" i="10"/>
  <c r="AB164" i="10" s="1"/>
  <c r="AA162" i="10"/>
  <c r="Z162" i="10"/>
  <c r="Z163" i="10" s="1"/>
  <c r="Y162" i="10"/>
  <c r="X162" i="10"/>
  <c r="W162" i="10"/>
  <c r="V162" i="10"/>
  <c r="V163" i="10" s="1"/>
  <c r="U162" i="10"/>
  <c r="T162" i="10"/>
  <c r="T164" i="10" s="1"/>
  <c r="S162" i="10"/>
  <c r="R162" i="10"/>
  <c r="R163" i="10" s="1"/>
  <c r="Q162" i="10"/>
  <c r="P162" i="10"/>
  <c r="O162" i="10"/>
  <c r="N162" i="10"/>
  <c r="M162" i="10"/>
  <c r="L162" i="10"/>
  <c r="L163" i="10" s="1"/>
  <c r="K162" i="10"/>
  <c r="J162" i="10"/>
  <c r="CA155" i="10"/>
  <c r="BZ155" i="10"/>
  <c r="CA154" i="10"/>
  <c r="BZ154" i="10"/>
  <c r="CA153" i="10"/>
  <c r="BZ153" i="10"/>
  <c r="CA152" i="10"/>
  <c r="BZ152" i="10"/>
  <c r="CA151" i="10"/>
  <c r="BZ151" i="10"/>
  <c r="CA150" i="10"/>
  <c r="BZ150" i="10"/>
  <c r="CA149" i="10"/>
  <c r="BZ149" i="10"/>
  <c r="CA148" i="10"/>
  <c r="BZ148" i="10"/>
  <c r="CA147" i="10"/>
  <c r="BZ147" i="10"/>
  <c r="CA146" i="10"/>
  <c r="BZ146" i="10"/>
  <c r="CA145" i="10"/>
  <c r="BZ145" i="10"/>
  <c r="CA144" i="10"/>
  <c r="BZ144" i="10"/>
  <c r="CA143" i="10"/>
  <c r="BZ143" i="10"/>
  <c r="CA142" i="10"/>
  <c r="BZ142" i="10"/>
  <c r="CA141" i="10"/>
  <c r="BZ141" i="10"/>
  <c r="CA140" i="10"/>
  <c r="BZ140" i="10"/>
  <c r="CA139" i="10"/>
  <c r="BZ139" i="10"/>
  <c r="CA138" i="10"/>
  <c r="BZ138" i="10"/>
  <c r="CA137" i="10"/>
  <c r="BZ137" i="10"/>
  <c r="CA136" i="10"/>
  <c r="BZ136" i="10"/>
  <c r="CA135" i="10"/>
  <c r="BZ135" i="10"/>
  <c r="CA134" i="10"/>
  <c r="BZ134" i="10"/>
  <c r="CA133" i="10"/>
  <c r="BZ133" i="10"/>
  <c r="CA132" i="10"/>
  <c r="BZ132" i="10"/>
  <c r="CA131" i="10"/>
  <c r="BZ131" i="10"/>
  <c r="CA130" i="10"/>
  <c r="BZ130" i="10"/>
  <c r="CA129" i="10"/>
  <c r="BZ129" i="10"/>
  <c r="CA128" i="10"/>
  <c r="BZ128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AH113" i="10"/>
  <c r="Z113" i="10"/>
  <c r="R113" i="10"/>
  <c r="J113" i="10"/>
  <c r="AH112" i="10"/>
  <c r="Z112" i="10"/>
  <c r="R112" i="10"/>
  <c r="J112" i="10"/>
  <c r="AH111" i="10"/>
  <c r="Z111" i="10"/>
  <c r="R111" i="10"/>
  <c r="J111" i="10"/>
  <c r="AH109" i="10"/>
  <c r="Z109" i="10"/>
  <c r="R109" i="10"/>
  <c r="J109" i="10"/>
  <c r="AH108" i="10"/>
  <c r="Z108" i="10"/>
  <c r="R108" i="10"/>
  <c r="J108" i="10"/>
  <c r="AH107" i="10"/>
  <c r="Z107" i="10"/>
  <c r="R107" i="10"/>
  <c r="J107" i="10"/>
  <c r="AH106" i="10"/>
  <c r="Z106" i="10"/>
  <c r="R106" i="10"/>
  <c r="J106" i="10"/>
  <c r="AH105" i="10"/>
  <c r="Z105" i="10"/>
  <c r="R105" i="10"/>
  <c r="J105" i="10"/>
  <c r="AH104" i="10"/>
  <c r="Z104" i="10"/>
  <c r="R104" i="10"/>
  <c r="J104" i="10"/>
  <c r="AH103" i="10"/>
  <c r="Z103" i="10"/>
  <c r="R103" i="10"/>
  <c r="J103" i="10"/>
  <c r="AH101" i="10"/>
  <c r="Z101" i="10"/>
  <c r="R101" i="10"/>
  <c r="J101" i="10"/>
  <c r="AH100" i="10"/>
  <c r="Z100" i="10"/>
  <c r="R100" i="10"/>
  <c r="J100" i="10"/>
  <c r="AH99" i="10"/>
  <c r="AF99" i="10"/>
  <c r="Z99" i="10"/>
  <c r="X99" i="10"/>
  <c r="R99" i="10"/>
  <c r="P99" i="10"/>
  <c r="J99" i="10"/>
  <c r="AH98" i="10"/>
  <c r="Z98" i="10"/>
  <c r="R98" i="10"/>
  <c r="Q98" i="10"/>
  <c r="J98" i="10"/>
  <c r="AH97" i="10"/>
  <c r="AF97" i="10"/>
  <c r="Z97" i="10"/>
  <c r="X97" i="10"/>
  <c r="R97" i="10"/>
  <c r="P97" i="10"/>
  <c r="B80" i="10"/>
  <c r="J97" i="10"/>
  <c r="AH57" i="10"/>
  <c r="R57" i="10"/>
  <c r="J57" i="10"/>
  <c r="AH56" i="10"/>
  <c r="Z56" i="10"/>
  <c r="R56" i="10"/>
  <c r="J56" i="10"/>
  <c r="AH55" i="10"/>
  <c r="R55" i="10"/>
  <c r="J55" i="10"/>
  <c r="AH54" i="10"/>
  <c r="Z54" i="10"/>
  <c r="R54" i="10"/>
  <c r="J54" i="10"/>
  <c r="AH53" i="10"/>
  <c r="R53" i="10"/>
  <c r="J53" i="10"/>
  <c r="AH52" i="10"/>
  <c r="Z52" i="10"/>
  <c r="R52" i="10"/>
  <c r="J52" i="10"/>
  <c r="AH51" i="10"/>
  <c r="R51" i="10"/>
  <c r="J51" i="10"/>
  <c r="AH50" i="10"/>
  <c r="Z50" i="10"/>
  <c r="R50" i="10"/>
  <c r="J50" i="10"/>
  <c r="AH49" i="10"/>
  <c r="R49" i="10"/>
  <c r="J49" i="10"/>
  <c r="AH48" i="10"/>
  <c r="Z48" i="10"/>
  <c r="R48" i="10"/>
  <c r="J48" i="10"/>
  <c r="AH47" i="10"/>
  <c r="R47" i="10"/>
  <c r="J47" i="10"/>
  <c r="AH46" i="10"/>
  <c r="Z46" i="10"/>
  <c r="R46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Z57" i="10"/>
  <c r="Z55" i="10"/>
  <c r="Z53" i="10"/>
  <c r="Z51" i="10"/>
  <c r="Z49" i="10"/>
  <c r="Z47" i="10"/>
  <c r="AO397" i="10"/>
  <c r="AN397" i="10"/>
  <c r="AM397" i="10"/>
  <c r="AL397" i="10"/>
  <c r="AK397" i="10"/>
  <c r="AJ397" i="10"/>
  <c r="AI397" i="10"/>
  <c r="AH397" i="10"/>
  <c r="AG397" i="10"/>
  <c r="AF397" i="10"/>
  <c r="AE397" i="10"/>
  <c r="AD397" i="10"/>
  <c r="AC397" i="10"/>
  <c r="AB397" i="10"/>
  <c r="AA397" i="10"/>
  <c r="Z397" i="10"/>
  <c r="Y397" i="10"/>
  <c r="X397" i="10"/>
  <c r="W397" i="10"/>
  <c r="V397" i="10"/>
  <c r="U397" i="10"/>
  <c r="T397" i="10"/>
  <c r="S397" i="10"/>
  <c r="R397" i="10"/>
  <c r="Q397" i="10"/>
  <c r="P397" i="10"/>
  <c r="O397" i="10"/>
  <c r="N397" i="10"/>
  <c r="M397" i="10"/>
  <c r="L397" i="10"/>
  <c r="K397" i="10"/>
  <c r="J397" i="10"/>
  <c r="AO396" i="10"/>
  <c r="AN396" i="10"/>
  <c r="AM396" i="10"/>
  <c r="AL396" i="10"/>
  <c r="AK396" i="10"/>
  <c r="AJ396" i="10"/>
  <c r="AI396" i="10"/>
  <c r="AH396" i="10"/>
  <c r="AG396" i="10"/>
  <c r="AF396" i="10"/>
  <c r="AE396" i="10"/>
  <c r="AD396" i="10"/>
  <c r="AC396" i="10"/>
  <c r="AB396" i="10"/>
  <c r="AA396" i="10"/>
  <c r="Z396" i="10"/>
  <c r="Y396" i="10"/>
  <c r="X396" i="10"/>
  <c r="W396" i="10"/>
  <c r="V396" i="10"/>
  <c r="U396" i="10"/>
  <c r="T396" i="10"/>
  <c r="S396" i="10"/>
  <c r="R396" i="10"/>
  <c r="Q396" i="10"/>
  <c r="P396" i="10"/>
  <c r="O396" i="10"/>
  <c r="N396" i="10"/>
  <c r="M396" i="10"/>
  <c r="L396" i="10"/>
  <c r="K396" i="10"/>
  <c r="J396" i="10"/>
  <c r="AO395" i="10"/>
  <c r="AN395" i="10"/>
  <c r="AM395" i="10"/>
  <c r="AL395" i="10"/>
  <c r="AK395" i="10"/>
  <c r="AJ395" i="10"/>
  <c r="AI395" i="10"/>
  <c r="AH395" i="10"/>
  <c r="AG395" i="10"/>
  <c r="AF395" i="10"/>
  <c r="AE395" i="10"/>
  <c r="AD395" i="10"/>
  <c r="AC395" i="10"/>
  <c r="AB395" i="10"/>
  <c r="AA395" i="10"/>
  <c r="Z395" i="10"/>
  <c r="Y395" i="10"/>
  <c r="X395" i="10"/>
  <c r="W395" i="10"/>
  <c r="V395" i="10"/>
  <c r="U395" i="10"/>
  <c r="T395" i="10"/>
  <c r="S395" i="10"/>
  <c r="R395" i="10"/>
  <c r="Q395" i="10"/>
  <c r="P395" i="10"/>
  <c r="O395" i="10"/>
  <c r="N395" i="10"/>
  <c r="M395" i="10"/>
  <c r="L395" i="10"/>
  <c r="K395" i="10"/>
  <c r="J395" i="10"/>
  <c r="AO394" i="10"/>
  <c r="AN394" i="10"/>
  <c r="AM394" i="10"/>
  <c r="AL394" i="10"/>
  <c r="AK394" i="10"/>
  <c r="AJ394" i="10"/>
  <c r="AI394" i="10"/>
  <c r="AH394" i="10"/>
  <c r="AG394" i="10"/>
  <c r="AF394" i="10"/>
  <c r="AE394" i="10"/>
  <c r="AD394" i="10"/>
  <c r="AC394" i="10"/>
  <c r="AB394" i="10"/>
  <c r="AA394" i="10"/>
  <c r="Z394" i="10"/>
  <c r="Y394" i="10"/>
  <c r="X394" i="10"/>
  <c r="W394" i="10"/>
  <c r="V394" i="10"/>
  <c r="U394" i="10"/>
  <c r="T394" i="10"/>
  <c r="S394" i="10"/>
  <c r="R394" i="10"/>
  <c r="Q394" i="10"/>
  <c r="P394" i="10"/>
  <c r="O394" i="10"/>
  <c r="N394" i="10"/>
  <c r="M394" i="10"/>
  <c r="L394" i="10"/>
  <c r="K394" i="10"/>
  <c r="J394" i="10"/>
  <c r="AO393" i="10"/>
  <c r="AN393" i="10"/>
  <c r="AM393" i="10"/>
  <c r="AL393" i="10"/>
  <c r="AK393" i="10"/>
  <c r="AJ393" i="10"/>
  <c r="AI393" i="10"/>
  <c r="AH393" i="10"/>
  <c r="AG393" i="10"/>
  <c r="AF393" i="10"/>
  <c r="AE393" i="10"/>
  <c r="AD393" i="10"/>
  <c r="AC393" i="10"/>
  <c r="AB393" i="10"/>
  <c r="AA393" i="10"/>
  <c r="Z393" i="10"/>
  <c r="Y393" i="10"/>
  <c r="X393" i="10"/>
  <c r="W393" i="10"/>
  <c r="V393" i="10"/>
  <c r="U393" i="10"/>
  <c r="T393" i="10"/>
  <c r="S393" i="10"/>
  <c r="R393" i="10"/>
  <c r="Q393" i="10"/>
  <c r="P393" i="10"/>
  <c r="O393" i="10"/>
  <c r="N393" i="10"/>
  <c r="M393" i="10"/>
  <c r="L393" i="10"/>
  <c r="K393" i="10"/>
  <c r="J393" i="10"/>
  <c r="AO392" i="10"/>
  <c r="AN392" i="10"/>
  <c r="AM392" i="10"/>
  <c r="AL392" i="10"/>
  <c r="AK392" i="10"/>
  <c r="AJ392" i="10"/>
  <c r="AI392" i="10"/>
  <c r="AH392" i="10"/>
  <c r="AG392" i="10"/>
  <c r="AF392" i="10"/>
  <c r="AE392" i="10"/>
  <c r="AD392" i="10"/>
  <c r="AC392" i="10"/>
  <c r="AB392" i="10"/>
  <c r="AA392" i="10"/>
  <c r="Z392" i="10"/>
  <c r="Y392" i="10"/>
  <c r="X392" i="10"/>
  <c r="W392" i="10"/>
  <c r="V392" i="10"/>
  <c r="U392" i="10"/>
  <c r="T392" i="10"/>
  <c r="S392" i="10"/>
  <c r="R392" i="10"/>
  <c r="Q392" i="10"/>
  <c r="P392" i="10"/>
  <c r="O392" i="10"/>
  <c r="N392" i="10"/>
  <c r="M392" i="10"/>
  <c r="L392" i="10"/>
  <c r="K392" i="10"/>
  <c r="J392" i="10"/>
  <c r="AO391" i="10"/>
  <c r="AN391" i="10"/>
  <c r="AM391" i="10"/>
  <c r="AL391" i="10"/>
  <c r="AK391" i="10"/>
  <c r="AJ391" i="10"/>
  <c r="AI391" i="10"/>
  <c r="AH391" i="10"/>
  <c r="AG391" i="10"/>
  <c r="AF391" i="10"/>
  <c r="AE391" i="10"/>
  <c r="AD391" i="10"/>
  <c r="AC391" i="10"/>
  <c r="AB391" i="10"/>
  <c r="AA391" i="10"/>
  <c r="Z391" i="10"/>
  <c r="Y391" i="10"/>
  <c r="X391" i="10"/>
  <c r="W391" i="10"/>
  <c r="V391" i="10"/>
  <c r="U391" i="10"/>
  <c r="T391" i="10"/>
  <c r="S391" i="10"/>
  <c r="R391" i="10"/>
  <c r="Q391" i="10"/>
  <c r="P391" i="10"/>
  <c r="O391" i="10"/>
  <c r="N391" i="10"/>
  <c r="M391" i="10"/>
  <c r="L391" i="10"/>
  <c r="K391" i="10"/>
  <c r="J391" i="10"/>
  <c r="AO390" i="10"/>
  <c r="AN390" i="10"/>
  <c r="AM390" i="10"/>
  <c r="AL390" i="10"/>
  <c r="AK390" i="10"/>
  <c r="AJ390" i="10"/>
  <c r="AI390" i="10"/>
  <c r="AH390" i="10"/>
  <c r="AG390" i="10"/>
  <c r="AF390" i="10"/>
  <c r="AE390" i="10"/>
  <c r="AD390" i="10"/>
  <c r="AC390" i="10"/>
  <c r="AB390" i="10"/>
  <c r="AA390" i="10"/>
  <c r="Z390" i="10"/>
  <c r="Y390" i="10"/>
  <c r="X390" i="10"/>
  <c r="W390" i="10"/>
  <c r="V390" i="10"/>
  <c r="U390" i="10"/>
  <c r="T390" i="10"/>
  <c r="S390" i="10"/>
  <c r="R390" i="10"/>
  <c r="Q390" i="10"/>
  <c r="P390" i="10"/>
  <c r="O390" i="10"/>
  <c r="N390" i="10"/>
  <c r="M390" i="10"/>
  <c r="L390" i="10"/>
  <c r="K390" i="10"/>
  <c r="J390" i="10"/>
  <c r="AO389" i="10"/>
  <c r="AN389" i="10"/>
  <c r="AM389" i="10"/>
  <c r="AL389" i="10"/>
  <c r="AK389" i="10"/>
  <c r="AJ389" i="10"/>
  <c r="AI389" i="10"/>
  <c r="AH389" i="10"/>
  <c r="AG389" i="10"/>
  <c r="AF389" i="10"/>
  <c r="AE389" i="10"/>
  <c r="AD389" i="10"/>
  <c r="AC389" i="10"/>
  <c r="AB389" i="10"/>
  <c r="AA389" i="10"/>
  <c r="Z389" i="10"/>
  <c r="Y389" i="10"/>
  <c r="X389" i="10"/>
  <c r="W389" i="10"/>
  <c r="V389" i="10"/>
  <c r="U389" i="10"/>
  <c r="T389" i="10"/>
  <c r="S389" i="10"/>
  <c r="R389" i="10"/>
  <c r="Q389" i="10"/>
  <c r="P389" i="10"/>
  <c r="O389" i="10"/>
  <c r="N389" i="10"/>
  <c r="M389" i="10"/>
  <c r="L389" i="10"/>
  <c r="K389" i="10"/>
  <c r="J389" i="10"/>
  <c r="AO388" i="10"/>
  <c r="AN388" i="10"/>
  <c r="AM388" i="10"/>
  <c r="AL388" i="10"/>
  <c r="AK388" i="10"/>
  <c r="AJ388" i="10"/>
  <c r="AI388" i="10"/>
  <c r="AH388" i="10"/>
  <c r="AG388" i="10"/>
  <c r="AF388" i="10"/>
  <c r="AE388" i="10"/>
  <c r="AD388" i="10"/>
  <c r="AC388" i="10"/>
  <c r="AB388" i="10"/>
  <c r="AA388" i="10"/>
  <c r="Z388" i="10"/>
  <c r="Y388" i="10"/>
  <c r="X388" i="10"/>
  <c r="W388" i="10"/>
  <c r="V388" i="10"/>
  <c r="U388" i="10"/>
  <c r="T388" i="10"/>
  <c r="S388" i="10"/>
  <c r="R388" i="10"/>
  <c r="Q388" i="10"/>
  <c r="P388" i="10"/>
  <c r="O388" i="10"/>
  <c r="N388" i="10"/>
  <c r="M388" i="10"/>
  <c r="L388" i="10"/>
  <c r="K388" i="10"/>
  <c r="J388" i="10"/>
  <c r="AO387" i="10"/>
  <c r="AN387" i="10"/>
  <c r="AM387" i="10"/>
  <c r="AL387" i="10"/>
  <c r="AK387" i="10"/>
  <c r="AJ387" i="10"/>
  <c r="AI387" i="10"/>
  <c r="AH387" i="10"/>
  <c r="AG387" i="10"/>
  <c r="AF387" i="10"/>
  <c r="AE387" i="10"/>
  <c r="AD387" i="10"/>
  <c r="AC387" i="10"/>
  <c r="AB387" i="10"/>
  <c r="AA387" i="10"/>
  <c r="Z387" i="10"/>
  <c r="Y387" i="10"/>
  <c r="X387" i="10"/>
  <c r="W387" i="10"/>
  <c r="V387" i="10"/>
  <c r="U387" i="10"/>
  <c r="T387" i="10"/>
  <c r="S387" i="10"/>
  <c r="R387" i="10"/>
  <c r="Q387" i="10"/>
  <c r="P387" i="10"/>
  <c r="O387" i="10"/>
  <c r="N387" i="10"/>
  <c r="M387" i="10"/>
  <c r="L387" i="10"/>
  <c r="K387" i="10"/>
  <c r="J387" i="10"/>
  <c r="AO386" i="10"/>
  <c r="AN386" i="10"/>
  <c r="AM386" i="10"/>
  <c r="AL386" i="10"/>
  <c r="AK386" i="10"/>
  <c r="AJ386" i="10"/>
  <c r="AI386" i="10"/>
  <c r="AH386" i="10"/>
  <c r="AG386" i="10"/>
  <c r="AF386" i="10"/>
  <c r="AE386" i="10"/>
  <c r="AD386" i="10"/>
  <c r="AC386" i="10"/>
  <c r="AB386" i="10"/>
  <c r="AA386" i="10"/>
  <c r="Z386" i="10"/>
  <c r="Y386" i="10"/>
  <c r="X386" i="10"/>
  <c r="W386" i="10"/>
  <c r="V386" i="10"/>
  <c r="U386" i="10"/>
  <c r="T386" i="10"/>
  <c r="S386" i="10"/>
  <c r="R386" i="10"/>
  <c r="Q386" i="10"/>
  <c r="P386" i="10"/>
  <c r="O386" i="10"/>
  <c r="N386" i="10"/>
  <c r="M386" i="10"/>
  <c r="L386" i="10"/>
  <c r="K386" i="10"/>
  <c r="J386" i="10"/>
  <c r="AO385" i="10"/>
  <c r="AN385" i="10"/>
  <c r="AM385" i="10"/>
  <c r="AL385" i="10"/>
  <c r="AK385" i="10"/>
  <c r="AJ385" i="10"/>
  <c r="AI385" i="10"/>
  <c r="AH385" i="10"/>
  <c r="AG385" i="10"/>
  <c r="AF385" i="10"/>
  <c r="AE385" i="10"/>
  <c r="AD385" i="10"/>
  <c r="AC385" i="10"/>
  <c r="AB385" i="10"/>
  <c r="AA385" i="10"/>
  <c r="Z385" i="10"/>
  <c r="Y385" i="10"/>
  <c r="X385" i="10"/>
  <c r="W385" i="10"/>
  <c r="V385" i="10"/>
  <c r="U385" i="10"/>
  <c r="T385" i="10"/>
  <c r="S385" i="10"/>
  <c r="R385" i="10"/>
  <c r="Q385" i="10"/>
  <c r="P385" i="10"/>
  <c r="O385" i="10"/>
  <c r="N385" i="10"/>
  <c r="M385" i="10"/>
  <c r="L385" i="10"/>
  <c r="K385" i="10"/>
  <c r="J385" i="10"/>
  <c r="AO384" i="10"/>
  <c r="AN384" i="10"/>
  <c r="AM384" i="10"/>
  <c r="AL384" i="10"/>
  <c r="AK384" i="10"/>
  <c r="AJ384" i="10"/>
  <c r="AI384" i="10"/>
  <c r="AH384" i="10"/>
  <c r="AG384" i="10"/>
  <c r="AF384" i="10"/>
  <c r="AE384" i="10"/>
  <c r="AD384" i="10"/>
  <c r="AC384" i="10"/>
  <c r="AB384" i="10"/>
  <c r="AA384" i="10"/>
  <c r="Z384" i="10"/>
  <c r="Y384" i="10"/>
  <c r="X384" i="10"/>
  <c r="W384" i="10"/>
  <c r="V384" i="10"/>
  <c r="U384" i="10"/>
  <c r="T384" i="10"/>
  <c r="S384" i="10"/>
  <c r="R384" i="10"/>
  <c r="Q384" i="10"/>
  <c r="P384" i="10"/>
  <c r="O384" i="10"/>
  <c r="N384" i="10"/>
  <c r="M384" i="10"/>
  <c r="L384" i="10"/>
  <c r="K384" i="10"/>
  <c r="J384" i="10"/>
  <c r="AO383" i="10"/>
  <c r="AN383" i="10"/>
  <c r="AM383" i="10"/>
  <c r="AL383" i="10"/>
  <c r="AK383" i="10"/>
  <c r="AJ383" i="10"/>
  <c r="AI383" i="10"/>
  <c r="AH383" i="10"/>
  <c r="AG383" i="10"/>
  <c r="AF383" i="10"/>
  <c r="AE383" i="10"/>
  <c r="AD383" i="10"/>
  <c r="AC383" i="10"/>
  <c r="AB383" i="10"/>
  <c r="AA383" i="10"/>
  <c r="Z383" i="10"/>
  <c r="Y383" i="10"/>
  <c r="X383" i="10"/>
  <c r="W383" i="10"/>
  <c r="V383" i="10"/>
  <c r="U383" i="10"/>
  <c r="T383" i="10"/>
  <c r="S383" i="10"/>
  <c r="R383" i="10"/>
  <c r="Q383" i="10"/>
  <c r="P383" i="10"/>
  <c r="O383" i="10"/>
  <c r="N383" i="10"/>
  <c r="M383" i="10"/>
  <c r="L383" i="10"/>
  <c r="K383" i="10"/>
  <c r="J383" i="10"/>
  <c r="AO382" i="10"/>
  <c r="AN382" i="10"/>
  <c r="AM382" i="10"/>
  <c r="AL382" i="10"/>
  <c r="AK382" i="10"/>
  <c r="AJ382" i="10"/>
  <c r="AI382" i="10"/>
  <c r="AH382" i="10"/>
  <c r="AG382" i="10"/>
  <c r="AF382" i="10"/>
  <c r="AE382" i="10"/>
  <c r="AD382" i="10"/>
  <c r="AC382" i="10"/>
  <c r="AB382" i="10"/>
  <c r="AA382" i="10"/>
  <c r="Z382" i="10"/>
  <c r="Y382" i="10"/>
  <c r="X382" i="10"/>
  <c r="W382" i="10"/>
  <c r="V382" i="10"/>
  <c r="U382" i="10"/>
  <c r="T382" i="10"/>
  <c r="S382" i="10"/>
  <c r="R382" i="10"/>
  <c r="Q382" i="10"/>
  <c r="P382" i="10"/>
  <c r="O382" i="10"/>
  <c r="N382" i="10"/>
  <c r="M382" i="10"/>
  <c r="L382" i="10"/>
  <c r="K382" i="10"/>
  <c r="J382" i="10"/>
  <c r="AO381" i="10"/>
  <c r="AN381" i="10"/>
  <c r="AM381" i="10"/>
  <c r="AL381" i="10"/>
  <c r="AK381" i="10"/>
  <c r="AJ381" i="10"/>
  <c r="AI381" i="10"/>
  <c r="AH381" i="10"/>
  <c r="AG381" i="10"/>
  <c r="AF381" i="10"/>
  <c r="AE381" i="10"/>
  <c r="AD381" i="10"/>
  <c r="AC381" i="10"/>
  <c r="AB381" i="10"/>
  <c r="AA381" i="10"/>
  <c r="Z381" i="10"/>
  <c r="Y381" i="10"/>
  <c r="X381" i="10"/>
  <c r="W381" i="10"/>
  <c r="V381" i="10"/>
  <c r="U381" i="10"/>
  <c r="T381" i="10"/>
  <c r="S381" i="10"/>
  <c r="R381" i="10"/>
  <c r="Q381" i="10"/>
  <c r="P381" i="10"/>
  <c r="O381" i="10"/>
  <c r="N381" i="10"/>
  <c r="M381" i="10"/>
  <c r="L381" i="10"/>
  <c r="K381" i="10"/>
  <c r="J381" i="10"/>
  <c r="AO380" i="10"/>
  <c r="AN380" i="10"/>
  <c r="AM380" i="10"/>
  <c r="AL380" i="10"/>
  <c r="AK380" i="10"/>
  <c r="AJ380" i="10"/>
  <c r="AI380" i="10"/>
  <c r="AH380" i="10"/>
  <c r="AG380" i="10"/>
  <c r="AF380" i="10"/>
  <c r="AE380" i="10"/>
  <c r="AD380" i="10"/>
  <c r="AC380" i="10"/>
  <c r="AB380" i="10"/>
  <c r="AA380" i="10"/>
  <c r="Z380" i="10"/>
  <c r="Y380" i="10"/>
  <c r="X380" i="10"/>
  <c r="W380" i="10"/>
  <c r="V380" i="10"/>
  <c r="U380" i="10"/>
  <c r="T380" i="10"/>
  <c r="S380" i="10"/>
  <c r="R380" i="10"/>
  <c r="Q380" i="10"/>
  <c r="P380" i="10"/>
  <c r="O380" i="10"/>
  <c r="N380" i="10"/>
  <c r="M380" i="10"/>
  <c r="L380" i="10"/>
  <c r="K380" i="10"/>
  <c r="J380" i="10"/>
  <c r="AO379" i="10"/>
  <c r="AN379" i="10"/>
  <c r="AM379" i="10"/>
  <c r="AL379" i="10"/>
  <c r="AK379" i="10"/>
  <c r="AJ379" i="10"/>
  <c r="AI379" i="10"/>
  <c r="AH379" i="10"/>
  <c r="AG379" i="10"/>
  <c r="AF379" i="10"/>
  <c r="AE379" i="10"/>
  <c r="AD379" i="10"/>
  <c r="AC379" i="10"/>
  <c r="AB379" i="10"/>
  <c r="AA379" i="10"/>
  <c r="Z379" i="10"/>
  <c r="Y379" i="10"/>
  <c r="X379" i="10"/>
  <c r="W379" i="10"/>
  <c r="V379" i="10"/>
  <c r="U379" i="10"/>
  <c r="T379" i="10"/>
  <c r="S379" i="10"/>
  <c r="R379" i="10"/>
  <c r="Q379" i="10"/>
  <c r="P379" i="10"/>
  <c r="O379" i="10"/>
  <c r="N379" i="10"/>
  <c r="M379" i="10"/>
  <c r="L379" i="10"/>
  <c r="K379" i="10"/>
  <c r="J379" i="10"/>
  <c r="AO378" i="10"/>
  <c r="AN378" i="10"/>
  <c r="AM378" i="10"/>
  <c r="AL378" i="10"/>
  <c r="AK378" i="10"/>
  <c r="AJ378" i="10"/>
  <c r="AI378" i="10"/>
  <c r="AH378" i="10"/>
  <c r="AG378" i="10"/>
  <c r="AF378" i="10"/>
  <c r="AE378" i="10"/>
  <c r="AD378" i="10"/>
  <c r="AC378" i="10"/>
  <c r="AB378" i="10"/>
  <c r="AA378" i="10"/>
  <c r="Z378" i="10"/>
  <c r="Y378" i="10"/>
  <c r="X378" i="10"/>
  <c r="W378" i="10"/>
  <c r="V378" i="10"/>
  <c r="U378" i="10"/>
  <c r="T378" i="10"/>
  <c r="S378" i="10"/>
  <c r="R378" i="10"/>
  <c r="Q378" i="10"/>
  <c r="P378" i="10"/>
  <c r="O378" i="10"/>
  <c r="N378" i="10"/>
  <c r="M378" i="10"/>
  <c r="L378" i="10"/>
  <c r="K378" i="10"/>
  <c r="J378" i="10"/>
  <c r="AO377" i="10"/>
  <c r="AN377" i="10"/>
  <c r="AM377" i="10"/>
  <c r="AL377" i="10"/>
  <c r="AK377" i="10"/>
  <c r="AJ377" i="10"/>
  <c r="AI377" i="10"/>
  <c r="AH377" i="10"/>
  <c r="AG377" i="10"/>
  <c r="AF377" i="10"/>
  <c r="AE377" i="10"/>
  <c r="AD377" i="10"/>
  <c r="AC377" i="10"/>
  <c r="AB377" i="10"/>
  <c r="AA377" i="10"/>
  <c r="Z377" i="10"/>
  <c r="Y377" i="10"/>
  <c r="X377" i="10"/>
  <c r="W377" i="10"/>
  <c r="V377" i="10"/>
  <c r="U377" i="10"/>
  <c r="T377" i="10"/>
  <c r="S377" i="10"/>
  <c r="R377" i="10"/>
  <c r="Q377" i="10"/>
  <c r="P377" i="10"/>
  <c r="O377" i="10"/>
  <c r="N377" i="10"/>
  <c r="M377" i="10"/>
  <c r="L377" i="10"/>
  <c r="K377" i="10"/>
  <c r="J377" i="10"/>
  <c r="AO376" i="10"/>
  <c r="AN376" i="10"/>
  <c r="AM376" i="10"/>
  <c r="AL376" i="10"/>
  <c r="AK376" i="10"/>
  <c r="AJ376" i="10"/>
  <c r="AI376" i="10"/>
  <c r="AH376" i="10"/>
  <c r="AG376" i="10"/>
  <c r="AF376" i="10"/>
  <c r="AE376" i="10"/>
  <c r="AD376" i="10"/>
  <c r="AC376" i="10"/>
  <c r="AB376" i="10"/>
  <c r="AA376" i="10"/>
  <c r="Z376" i="10"/>
  <c r="Y376" i="10"/>
  <c r="X376" i="10"/>
  <c r="W376" i="10"/>
  <c r="V376" i="10"/>
  <c r="U376" i="10"/>
  <c r="T376" i="10"/>
  <c r="S376" i="10"/>
  <c r="R376" i="10"/>
  <c r="Q376" i="10"/>
  <c r="P376" i="10"/>
  <c r="O376" i="10"/>
  <c r="N376" i="10"/>
  <c r="M376" i="10"/>
  <c r="L376" i="10"/>
  <c r="K376" i="10"/>
  <c r="J376" i="10"/>
  <c r="AO375" i="10"/>
  <c r="AN375" i="10"/>
  <c r="AM375" i="10"/>
  <c r="AL375" i="10"/>
  <c r="AK375" i="10"/>
  <c r="AJ375" i="10"/>
  <c r="AI375" i="10"/>
  <c r="AH375" i="10"/>
  <c r="AG375" i="10"/>
  <c r="AF375" i="10"/>
  <c r="AE375" i="10"/>
  <c r="AD375" i="10"/>
  <c r="AC375" i="10"/>
  <c r="AB375" i="10"/>
  <c r="AA375" i="10"/>
  <c r="Z375" i="10"/>
  <c r="Y375" i="10"/>
  <c r="X375" i="10"/>
  <c r="W375" i="10"/>
  <c r="V375" i="10"/>
  <c r="U375" i="10"/>
  <c r="T375" i="10"/>
  <c r="S375" i="10"/>
  <c r="R375" i="10"/>
  <c r="Q375" i="10"/>
  <c r="P375" i="10"/>
  <c r="O375" i="10"/>
  <c r="N375" i="10"/>
  <c r="M375" i="10"/>
  <c r="L375" i="10"/>
  <c r="K375" i="10"/>
  <c r="J375" i="10"/>
  <c r="AO374" i="10"/>
  <c r="AN374" i="10"/>
  <c r="AM374" i="10"/>
  <c r="AL374" i="10"/>
  <c r="AK374" i="10"/>
  <c r="AJ374" i="10"/>
  <c r="AI374" i="10"/>
  <c r="AH374" i="10"/>
  <c r="AG374" i="10"/>
  <c r="AF374" i="10"/>
  <c r="AE374" i="10"/>
  <c r="AD374" i="10"/>
  <c r="AC374" i="10"/>
  <c r="AB374" i="10"/>
  <c r="AA374" i="10"/>
  <c r="Z374" i="10"/>
  <c r="Y374" i="10"/>
  <c r="X374" i="10"/>
  <c r="W374" i="10"/>
  <c r="V374" i="10"/>
  <c r="U374" i="10"/>
  <c r="T374" i="10"/>
  <c r="S374" i="10"/>
  <c r="R374" i="10"/>
  <c r="Q374" i="10"/>
  <c r="P374" i="10"/>
  <c r="O374" i="10"/>
  <c r="N374" i="10"/>
  <c r="M374" i="10"/>
  <c r="L374" i="10"/>
  <c r="K374" i="10"/>
  <c r="J374" i="10"/>
  <c r="AO373" i="10"/>
  <c r="AN373" i="10"/>
  <c r="AM373" i="10"/>
  <c r="AL373" i="10"/>
  <c r="AK373" i="10"/>
  <c r="AJ373" i="10"/>
  <c r="AI373" i="10"/>
  <c r="AH373" i="10"/>
  <c r="AG373" i="10"/>
  <c r="AF373" i="10"/>
  <c r="AE373" i="10"/>
  <c r="AD373" i="10"/>
  <c r="AC373" i="10"/>
  <c r="AB373" i="10"/>
  <c r="AA373" i="10"/>
  <c r="Z373" i="10"/>
  <c r="Y373" i="10"/>
  <c r="X373" i="10"/>
  <c r="W373" i="10"/>
  <c r="V373" i="10"/>
  <c r="U373" i="10"/>
  <c r="T373" i="10"/>
  <c r="S373" i="10"/>
  <c r="R373" i="10"/>
  <c r="Q373" i="10"/>
  <c r="P373" i="10"/>
  <c r="O373" i="10"/>
  <c r="N373" i="10"/>
  <c r="M373" i="10"/>
  <c r="L373" i="10"/>
  <c r="K373" i="10"/>
  <c r="J373" i="10"/>
  <c r="AO372" i="10"/>
  <c r="AN372" i="10"/>
  <c r="AM372" i="10"/>
  <c r="AL372" i="10"/>
  <c r="AK372" i="10"/>
  <c r="AJ372" i="10"/>
  <c r="AI372" i="10"/>
  <c r="AH372" i="10"/>
  <c r="AG372" i="10"/>
  <c r="AF372" i="10"/>
  <c r="AE372" i="10"/>
  <c r="AD372" i="10"/>
  <c r="AC372" i="10"/>
  <c r="AB372" i="10"/>
  <c r="AA372" i="10"/>
  <c r="Z372" i="10"/>
  <c r="Y372" i="10"/>
  <c r="X372" i="10"/>
  <c r="W372" i="10"/>
  <c r="V372" i="10"/>
  <c r="U372" i="10"/>
  <c r="T372" i="10"/>
  <c r="S372" i="10"/>
  <c r="R372" i="10"/>
  <c r="Q372" i="10"/>
  <c r="P372" i="10"/>
  <c r="O372" i="10"/>
  <c r="N372" i="10"/>
  <c r="M372" i="10"/>
  <c r="L372" i="10"/>
  <c r="K372" i="10"/>
  <c r="J372" i="10"/>
  <c r="AO371" i="10"/>
  <c r="AN371" i="10"/>
  <c r="AM371" i="10"/>
  <c r="AL371" i="10"/>
  <c r="AK371" i="10"/>
  <c r="AJ371" i="10"/>
  <c r="AI371" i="10"/>
  <c r="AH371" i="10"/>
  <c r="AG371" i="10"/>
  <c r="AF371" i="10"/>
  <c r="AE371" i="10"/>
  <c r="AD371" i="10"/>
  <c r="AC371" i="10"/>
  <c r="AB371" i="10"/>
  <c r="AA371" i="10"/>
  <c r="Z371" i="10"/>
  <c r="Y371" i="10"/>
  <c r="X371" i="10"/>
  <c r="W371" i="10"/>
  <c r="V371" i="10"/>
  <c r="U371" i="10"/>
  <c r="T371" i="10"/>
  <c r="S371" i="10"/>
  <c r="R371" i="10"/>
  <c r="Q371" i="10"/>
  <c r="P371" i="10"/>
  <c r="O371" i="10"/>
  <c r="N371" i="10"/>
  <c r="M371" i="10"/>
  <c r="L371" i="10"/>
  <c r="K371" i="10"/>
  <c r="J371" i="10"/>
  <c r="AO370" i="10"/>
  <c r="AN370" i="10"/>
  <c r="AM370" i="10"/>
  <c r="AL370" i="10"/>
  <c r="AK370" i="10"/>
  <c r="AJ370" i="10"/>
  <c r="AI370" i="10"/>
  <c r="AH370" i="10"/>
  <c r="AG370" i="10"/>
  <c r="AF370" i="10"/>
  <c r="AE370" i="10"/>
  <c r="AD370" i="10"/>
  <c r="AC370" i="10"/>
  <c r="AB370" i="10"/>
  <c r="AA370" i="10"/>
  <c r="Z370" i="10"/>
  <c r="Y370" i="10"/>
  <c r="X370" i="10"/>
  <c r="W370" i="10"/>
  <c r="V370" i="10"/>
  <c r="U370" i="10"/>
  <c r="T370" i="10"/>
  <c r="S370" i="10"/>
  <c r="R370" i="10"/>
  <c r="Q370" i="10"/>
  <c r="P370" i="10"/>
  <c r="O370" i="10"/>
  <c r="N370" i="10"/>
  <c r="M370" i="10"/>
  <c r="L370" i="10"/>
  <c r="K370" i="10"/>
  <c r="J370" i="10"/>
  <c r="AO369" i="10"/>
  <c r="AN369" i="10"/>
  <c r="AM369" i="10"/>
  <c r="AL369" i="10"/>
  <c r="AK369" i="10"/>
  <c r="AJ369" i="10"/>
  <c r="AI369" i="10"/>
  <c r="AH369" i="10"/>
  <c r="AG369" i="10"/>
  <c r="AF369" i="10"/>
  <c r="AE369" i="10"/>
  <c r="AD369" i="10"/>
  <c r="AC369" i="10"/>
  <c r="AB369" i="10"/>
  <c r="AA369" i="10"/>
  <c r="Z369" i="10"/>
  <c r="Y369" i="10"/>
  <c r="X369" i="10"/>
  <c r="W369" i="10"/>
  <c r="V369" i="10"/>
  <c r="U369" i="10"/>
  <c r="T369" i="10"/>
  <c r="S369" i="10"/>
  <c r="R369" i="10"/>
  <c r="Q369" i="10"/>
  <c r="P369" i="10"/>
  <c r="O369" i="10"/>
  <c r="N369" i="10"/>
  <c r="M369" i="10"/>
  <c r="L369" i="10"/>
  <c r="K369" i="10"/>
  <c r="J369" i="10"/>
  <c r="AO368" i="10"/>
  <c r="AN368" i="10"/>
  <c r="AM368" i="10"/>
  <c r="AL368" i="10"/>
  <c r="AK368" i="10"/>
  <c r="AJ368" i="10"/>
  <c r="AI368" i="10"/>
  <c r="AH368" i="10"/>
  <c r="AG368" i="10"/>
  <c r="AF368" i="10"/>
  <c r="AE368" i="10"/>
  <c r="AD368" i="10"/>
  <c r="AC368" i="10"/>
  <c r="AB368" i="10"/>
  <c r="AA368" i="10"/>
  <c r="Z368" i="10"/>
  <c r="Y368" i="10"/>
  <c r="X368" i="10"/>
  <c r="W368" i="10"/>
  <c r="V368" i="10"/>
  <c r="U368" i="10"/>
  <c r="T368" i="10"/>
  <c r="S368" i="10"/>
  <c r="R368" i="10"/>
  <c r="Q368" i="10"/>
  <c r="P368" i="10"/>
  <c r="O368" i="10"/>
  <c r="N368" i="10"/>
  <c r="M368" i="10"/>
  <c r="L368" i="10"/>
  <c r="K368" i="10"/>
  <c r="J368" i="10"/>
  <c r="AO367" i="10"/>
  <c r="AN367" i="10"/>
  <c r="AM367" i="10"/>
  <c r="AL367" i="10"/>
  <c r="AK367" i="10"/>
  <c r="AJ367" i="10"/>
  <c r="AI367" i="10"/>
  <c r="AH367" i="10"/>
  <c r="AG367" i="10"/>
  <c r="AF367" i="10"/>
  <c r="AE367" i="10"/>
  <c r="AD367" i="10"/>
  <c r="AC367" i="10"/>
  <c r="AB367" i="10"/>
  <c r="AA367" i="10"/>
  <c r="Z367" i="10"/>
  <c r="Y367" i="10"/>
  <c r="X367" i="10"/>
  <c r="W367" i="10"/>
  <c r="V367" i="10"/>
  <c r="U367" i="10"/>
  <c r="T367" i="10"/>
  <c r="S367" i="10"/>
  <c r="R367" i="10"/>
  <c r="Q367" i="10"/>
  <c r="P367" i="10"/>
  <c r="O367" i="10"/>
  <c r="N367" i="10"/>
  <c r="M367" i="10"/>
  <c r="L367" i="10"/>
  <c r="K367" i="10"/>
  <c r="J367" i="10"/>
  <c r="AO366" i="10"/>
  <c r="AN366" i="10"/>
  <c r="AM366" i="10"/>
  <c r="AL366" i="10"/>
  <c r="AK366" i="10"/>
  <c r="AJ366" i="10"/>
  <c r="AI366" i="10"/>
  <c r="AH366" i="10"/>
  <c r="AG366" i="10"/>
  <c r="AF366" i="10"/>
  <c r="AE366" i="10"/>
  <c r="AD366" i="10"/>
  <c r="AC366" i="10"/>
  <c r="AB366" i="10"/>
  <c r="AA366" i="10"/>
  <c r="Z366" i="10"/>
  <c r="Y366" i="10"/>
  <c r="X366" i="10"/>
  <c r="W366" i="10"/>
  <c r="V366" i="10"/>
  <c r="U366" i="10"/>
  <c r="T366" i="10"/>
  <c r="S366" i="10"/>
  <c r="R366" i="10"/>
  <c r="Q366" i="10"/>
  <c r="P366" i="10"/>
  <c r="O366" i="10"/>
  <c r="N366" i="10"/>
  <c r="M366" i="10"/>
  <c r="L366" i="10"/>
  <c r="K366" i="10"/>
  <c r="J366" i="10"/>
  <c r="AO365" i="10"/>
  <c r="AN365" i="10"/>
  <c r="AM365" i="10"/>
  <c r="AL365" i="10"/>
  <c r="AK365" i="10"/>
  <c r="AJ365" i="10"/>
  <c r="AI365" i="10"/>
  <c r="AH365" i="10"/>
  <c r="AG365" i="10"/>
  <c r="AF365" i="10"/>
  <c r="AE365" i="10"/>
  <c r="AD365" i="10"/>
  <c r="AC365" i="10"/>
  <c r="AB365" i="10"/>
  <c r="AA365" i="10"/>
  <c r="Z365" i="10"/>
  <c r="Y365" i="10"/>
  <c r="X365" i="10"/>
  <c r="W365" i="10"/>
  <c r="V365" i="10"/>
  <c r="U365" i="10"/>
  <c r="T365" i="10"/>
  <c r="S365" i="10"/>
  <c r="R365" i="10"/>
  <c r="Q365" i="10"/>
  <c r="P365" i="10"/>
  <c r="O365" i="10"/>
  <c r="N365" i="10"/>
  <c r="M365" i="10"/>
  <c r="L365" i="10"/>
  <c r="K365" i="10"/>
  <c r="J365" i="10"/>
  <c r="AO364" i="10"/>
  <c r="AN364" i="10"/>
  <c r="AM364" i="10"/>
  <c r="AL364" i="10"/>
  <c r="AK364" i="10"/>
  <c r="AJ364" i="10"/>
  <c r="AI364" i="10"/>
  <c r="AH364" i="10"/>
  <c r="AG364" i="10"/>
  <c r="AF364" i="10"/>
  <c r="AE364" i="10"/>
  <c r="AD364" i="10"/>
  <c r="AC364" i="10"/>
  <c r="AB364" i="10"/>
  <c r="AA364" i="10"/>
  <c r="Z364" i="10"/>
  <c r="Y364" i="10"/>
  <c r="X364" i="10"/>
  <c r="W364" i="10"/>
  <c r="V364" i="10"/>
  <c r="U364" i="10"/>
  <c r="T364" i="10"/>
  <c r="S364" i="10"/>
  <c r="R364" i="10"/>
  <c r="Q364" i="10"/>
  <c r="P364" i="10"/>
  <c r="O364" i="10"/>
  <c r="N364" i="10"/>
  <c r="M364" i="10"/>
  <c r="L364" i="10"/>
  <c r="K364" i="10"/>
  <c r="J364" i="10"/>
  <c r="AO363" i="10"/>
  <c r="AN363" i="10"/>
  <c r="AM363" i="10"/>
  <c r="AL363" i="10"/>
  <c r="AK363" i="10"/>
  <c r="AJ363" i="10"/>
  <c r="AI363" i="10"/>
  <c r="AH363" i="10"/>
  <c r="AG363" i="10"/>
  <c r="AF363" i="10"/>
  <c r="AE363" i="10"/>
  <c r="AD363" i="10"/>
  <c r="AC363" i="10"/>
  <c r="AB363" i="10"/>
  <c r="AA363" i="10"/>
  <c r="Z363" i="10"/>
  <c r="Y363" i="10"/>
  <c r="X363" i="10"/>
  <c r="W363" i="10"/>
  <c r="V363" i="10"/>
  <c r="U363" i="10"/>
  <c r="T363" i="10"/>
  <c r="S363" i="10"/>
  <c r="R363" i="10"/>
  <c r="Q363" i="10"/>
  <c r="P363" i="10"/>
  <c r="O363" i="10"/>
  <c r="N363" i="10"/>
  <c r="M363" i="10"/>
  <c r="L363" i="10"/>
  <c r="K363" i="10"/>
  <c r="J363" i="10"/>
  <c r="AO362" i="10"/>
  <c r="AN362" i="10"/>
  <c r="AM362" i="10"/>
  <c r="AL362" i="10"/>
  <c r="AK362" i="10"/>
  <c r="AJ362" i="10"/>
  <c r="AI362" i="10"/>
  <c r="AH362" i="10"/>
  <c r="AG362" i="10"/>
  <c r="AF362" i="10"/>
  <c r="AE362" i="10"/>
  <c r="AD362" i="10"/>
  <c r="AC362" i="10"/>
  <c r="AB362" i="10"/>
  <c r="AA362" i="10"/>
  <c r="Z362" i="10"/>
  <c r="Y362" i="10"/>
  <c r="X362" i="10"/>
  <c r="W362" i="10"/>
  <c r="V362" i="10"/>
  <c r="U362" i="10"/>
  <c r="T362" i="10"/>
  <c r="S362" i="10"/>
  <c r="R362" i="10"/>
  <c r="Q362" i="10"/>
  <c r="P362" i="10"/>
  <c r="O362" i="10"/>
  <c r="N362" i="10"/>
  <c r="M362" i="10"/>
  <c r="L362" i="10"/>
  <c r="K362" i="10"/>
  <c r="J362" i="10"/>
  <c r="AO361" i="10"/>
  <c r="AN361" i="10"/>
  <c r="AM361" i="10"/>
  <c r="AL361" i="10"/>
  <c r="AK361" i="10"/>
  <c r="AJ361" i="10"/>
  <c r="AI361" i="10"/>
  <c r="AH361" i="10"/>
  <c r="AG361" i="10"/>
  <c r="AF361" i="10"/>
  <c r="AE361" i="10"/>
  <c r="AD361" i="10"/>
  <c r="AC361" i="10"/>
  <c r="AB361" i="10"/>
  <c r="AA361" i="10"/>
  <c r="Z361" i="10"/>
  <c r="Y361" i="10"/>
  <c r="X361" i="10"/>
  <c r="W361" i="10"/>
  <c r="V361" i="10"/>
  <c r="U361" i="10"/>
  <c r="T361" i="10"/>
  <c r="S361" i="10"/>
  <c r="R361" i="10"/>
  <c r="Q361" i="10"/>
  <c r="P361" i="10"/>
  <c r="O361" i="10"/>
  <c r="N361" i="10"/>
  <c r="M361" i="10"/>
  <c r="L361" i="10"/>
  <c r="K361" i="10"/>
  <c r="J361" i="10"/>
  <c r="AO360" i="10"/>
  <c r="AN360" i="10"/>
  <c r="AM360" i="10"/>
  <c r="AL360" i="10"/>
  <c r="AK360" i="10"/>
  <c r="AJ360" i="10"/>
  <c r="AI360" i="10"/>
  <c r="AH360" i="10"/>
  <c r="AG360" i="10"/>
  <c r="AF360" i="10"/>
  <c r="AE360" i="10"/>
  <c r="AD360" i="10"/>
  <c r="AC360" i="10"/>
  <c r="AB360" i="10"/>
  <c r="AA360" i="10"/>
  <c r="Z360" i="10"/>
  <c r="Y360" i="10"/>
  <c r="X360" i="10"/>
  <c r="W360" i="10"/>
  <c r="V360" i="10"/>
  <c r="U360" i="10"/>
  <c r="T360" i="10"/>
  <c r="S360" i="10"/>
  <c r="R360" i="10"/>
  <c r="Q360" i="10"/>
  <c r="P360" i="10"/>
  <c r="O360" i="10"/>
  <c r="N360" i="10"/>
  <c r="M360" i="10"/>
  <c r="L360" i="10"/>
  <c r="K360" i="10"/>
  <c r="J360" i="10"/>
  <c r="AO359" i="10"/>
  <c r="AN359" i="10"/>
  <c r="AM359" i="10"/>
  <c r="AL359" i="10"/>
  <c r="AK359" i="10"/>
  <c r="AJ359" i="10"/>
  <c r="AI359" i="10"/>
  <c r="AH359" i="10"/>
  <c r="AG359" i="10"/>
  <c r="AF359" i="10"/>
  <c r="AE359" i="10"/>
  <c r="AD359" i="10"/>
  <c r="AC359" i="10"/>
  <c r="AB359" i="10"/>
  <c r="AA359" i="10"/>
  <c r="Z359" i="10"/>
  <c r="Y359" i="10"/>
  <c r="X359" i="10"/>
  <c r="W359" i="10"/>
  <c r="V359" i="10"/>
  <c r="U359" i="10"/>
  <c r="T359" i="10"/>
  <c r="S359" i="10"/>
  <c r="R359" i="10"/>
  <c r="Q359" i="10"/>
  <c r="P359" i="10"/>
  <c r="O359" i="10"/>
  <c r="N359" i="10"/>
  <c r="M359" i="10"/>
  <c r="L359" i="10"/>
  <c r="K359" i="10"/>
  <c r="J359" i="10"/>
  <c r="AO358" i="10"/>
  <c r="AN358" i="10"/>
  <c r="AM358" i="10"/>
  <c r="AL358" i="10"/>
  <c r="AK358" i="10"/>
  <c r="AJ358" i="10"/>
  <c r="AI358" i="10"/>
  <c r="AH358" i="10"/>
  <c r="AG358" i="10"/>
  <c r="AF358" i="10"/>
  <c r="AE358" i="10"/>
  <c r="AD358" i="10"/>
  <c r="AC358" i="10"/>
  <c r="AB358" i="10"/>
  <c r="AA358" i="10"/>
  <c r="Z358" i="10"/>
  <c r="Y358" i="10"/>
  <c r="X358" i="10"/>
  <c r="W358" i="10"/>
  <c r="V358" i="10"/>
  <c r="U358" i="10"/>
  <c r="T358" i="10"/>
  <c r="S358" i="10"/>
  <c r="R358" i="10"/>
  <c r="Q358" i="10"/>
  <c r="P358" i="10"/>
  <c r="O358" i="10"/>
  <c r="N358" i="10"/>
  <c r="M358" i="10"/>
  <c r="L358" i="10"/>
  <c r="K358" i="10"/>
  <c r="J358" i="10"/>
  <c r="AO357" i="10"/>
  <c r="AN357" i="10"/>
  <c r="AM357" i="10"/>
  <c r="AL357" i="10"/>
  <c r="AK357" i="10"/>
  <c r="AJ357" i="10"/>
  <c r="AI357" i="10"/>
  <c r="AH357" i="10"/>
  <c r="AG357" i="10"/>
  <c r="AF357" i="10"/>
  <c r="AE357" i="10"/>
  <c r="AD357" i="10"/>
  <c r="AC357" i="10"/>
  <c r="AB357" i="10"/>
  <c r="AA357" i="10"/>
  <c r="Z357" i="10"/>
  <c r="Y357" i="10"/>
  <c r="X357" i="10"/>
  <c r="W357" i="10"/>
  <c r="V357" i="10"/>
  <c r="U357" i="10"/>
  <c r="T357" i="10"/>
  <c r="S357" i="10"/>
  <c r="R357" i="10"/>
  <c r="Q357" i="10"/>
  <c r="P357" i="10"/>
  <c r="O357" i="10"/>
  <c r="N357" i="10"/>
  <c r="M357" i="10"/>
  <c r="L357" i="10"/>
  <c r="K357" i="10"/>
  <c r="J357" i="10"/>
  <c r="AO356" i="10"/>
  <c r="AN356" i="10"/>
  <c r="AM356" i="10"/>
  <c r="AL356" i="10"/>
  <c r="AK356" i="10"/>
  <c r="AJ356" i="10"/>
  <c r="AI356" i="10"/>
  <c r="AH356" i="10"/>
  <c r="AG356" i="10"/>
  <c r="AF356" i="10"/>
  <c r="AE356" i="10"/>
  <c r="AD356" i="10"/>
  <c r="AC356" i="10"/>
  <c r="AB356" i="10"/>
  <c r="AA356" i="10"/>
  <c r="Z356" i="10"/>
  <c r="Y356" i="10"/>
  <c r="X356" i="10"/>
  <c r="W356" i="10"/>
  <c r="V356" i="10"/>
  <c r="U356" i="10"/>
  <c r="T356" i="10"/>
  <c r="S356" i="10"/>
  <c r="R356" i="10"/>
  <c r="Q356" i="10"/>
  <c r="P356" i="10"/>
  <c r="O356" i="10"/>
  <c r="N356" i="10"/>
  <c r="M356" i="10"/>
  <c r="L356" i="10"/>
  <c r="K356" i="10"/>
  <c r="J356" i="10"/>
  <c r="AO355" i="10"/>
  <c r="AN355" i="10"/>
  <c r="AM355" i="10"/>
  <c r="AL355" i="10"/>
  <c r="AK355" i="10"/>
  <c r="AJ355" i="10"/>
  <c r="AI355" i="10"/>
  <c r="AH355" i="10"/>
  <c r="AG355" i="10"/>
  <c r="AF355" i="10"/>
  <c r="AE355" i="10"/>
  <c r="AD355" i="10"/>
  <c r="AC355" i="10"/>
  <c r="AB355" i="10"/>
  <c r="AA355" i="10"/>
  <c r="Z355" i="10"/>
  <c r="Y355" i="10"/>
  <c r="X355" i="10"/>
  <c r="W355" i="10"/>
  <c r="V355" i="10"/>
  <c r="U355" i="10"/>
  <c r="T355" i="10"/>
  <c r="S355" i="10"/>
  <c r="R355" i="10"/>
  <c r="Q355" i="10"/>
  <c r="P355" i="10"/>
  <c r="O355" i="10"/>
  <c r="N355" i="10"/>
  <c r="M355" i="10"/>
  <c r="L355" i="10"/>
  <c r="K355" i="10"/>
  <c r="J355" i="10"/>
  <c r="AO354" i="10"/>
  <c r="AN354" i="10"/>
  <c r="AM354" i="10"/>
  <c r="AL354" i="10"/>
  <c r="AK354" i="10"/>
  <c r="AJ354" i="10"/>
  <c r="AI354" i="10"/>
  <c r="AH354" i="10"/>
  <c r="AG354" i="10"/>
  <c r="AF354" i="10"/>
  <c r="AE354" i="10"/>
  <c r="AD354" i="10"/>
  <c r="AC354" i="10"/>
  <c r="AB354" i="10"/>
  <c r="AA354" i="10"/>
  <c r="Z354" i="10"/>
  <c r="Y354" i="10"/>
  <c r="X354" i="10"/>
  <c r="W354" i="10"/>
  <c r="V354" i="10"/>
  <c r="U354" i="10"/>
  <c r="T354" i="10"/>
  <c r="S354" i="10"/>
  <c r="R354" i="10"/>
  <c r="Q354" i="10"/>
  <c r="P354" i="10"/>
  <c r="O354" i="10"/>
  <c r="N354" i="10"/>
  <c r="M354" i="10"/>
  <c r="L354" i="10"/>
  <c r="K354" i="10"/>
  <c r="J354" i="10"/>
  <c r="AO353" i="10"/>
  <c r="AN353" i="10"/>
  <c r="AM353" i="10"/>
  <c r="AL353" i="10"/>
  <c r="AK353" i="10"/>
  <c r="AJ353" i="10"/>
  <c r="AI353" i="10"/>
  <c r="AH353" i="10"/>
  <c r="AG353" i="10"/>
  <c r="AF353" i="10"/>
  <c r="AE353" i="10"/>
  <c r="AD353" i="10"/>
  <c r="AC353" i="10"/>
  <c r="AB353" i="10"/>
  <c r="AA353" i="10"/>
  <c r="Z353" i="10"/>
  <c r="Y353" i="10"/>
  <c r="X353" i="10"/>
  <c r="W353" i="10"/>
  <c r="V353" i="10"/>
  <c r="U353" i="10"/>
  <c r="T353" i="10"/>
  <c r="S353" i="10"/>
  <c r="R353" i="10"/>
  <c r="Q353" i="10"/>
  <c r="P353" i="10"/>
  <c r="O353" i="10"/>
  <c r="N353" i="10"/>
  <c r="M353" i="10"/>
  <c r="L353" i="10"/>
  <c r="K353" i="10"/>
  <c r="J353" i="10"/>
  <c r="AO352" i="10"/>
  <c r="AN352" i="10"/>
  <c r="AM352" i="10"/>
  <c r="AL352" i="10"/>
  <c r="AK352" i="10"/>
  <c r="AJ352" i="10"/>
  <c r="AI352" i="10"/>
  <c r="AH352" i="10"/>
  <c r="AG352" i="10"/>
  <c r="AF352" i="10"/>
  <c r="AE352" i="10"/>
  <c r="AD352" i="10"/>
  <c r="AC352" i="10"/>
  <c r="AB352" i="10"/>
  <c r="AA352" i="10"/>
  <c r="Z352" i="10"/>
  <c r="Y352" i="10"/>
  <c r="X352" i="10"/>
  <c r="W352" i="10"/>
  <c r="V352" i="10"/>
  <c r="U352" i="10"/>
  <c r="T352" i="10"/>
  <c r="S352" i="10"/>
  <c r="R352" i="10"/>
  <c r="Q352" i="10"/>
  <c r="P352" i="10"/>
  <c r="O352" i="10"/>
  <c r="N352" i="10"/>
  <c r="M352" i="10"/>
  <c r="L352" i="10"/>
  <c r="K352" i="10"/>
  <c r="J352" i="10"/>
  <c r="AO351" i="10"/>
  <c r="AN351" i="10"/>
  <c r="AM351" i="10"/>
  <c r="AL351" i="10"/>
  <c r="AK351" i="10"/>
  <c r="AJ351" i="10"/>
  <c r="AI351" i="10"/>
  <c r="AH351" i="10"/>
  <c r="AG351" i="10"/>
  <c r="AF351" i="10"/>
  <c r="AE351" i="10"/>
  <c r="AD351" i="10"/>
  <c r="AC351" i="10"/>
  <c r="AB351" i="10"/>
  <c r="AA351" i="10"/>
  <c r="Z351" i="10"/>
  <c r="Y351" i="10"/>
  <c r="X351" i="10"/>
  <c r="W351" i="10"/>
  <c r="V351" i="10"/>
  <c r="U351" i="10"/>
  <c r="T351" i="10"/>
  <c r="S351" i="10"/>
  <c r="R351" i="10"/>
  <c r="Q351" i="10"/>
  <c r="P351" i="10"/>
  <c r="O351" i="10"/>
  <c r="N351" i="10"/>
  <c r="M351" i="10"/>
  <c r="L351" i="10"/>
  <c r="K351" i="10"/>
  <c r="J351" i="10"/>
  <c r="AO350" i="10"/>
  <c r="AN350" i="10"/>
  <c r="AM350" i="10"/>
  <c r="AL350" i="10"/>
  <c r="AK350" i="10"/>
  <c r="AJ350" i="10"/>
  <c r="AI350" i="10"/>
  <c r="AH350" i="10"/>
  <c r="AG350" i="10"/>
  <c r="AF350" i="10"/>
  <c r="AE350" i="10"/>
  <c r="AD350" i="10"/>
  <c r="AC350" i="10"/>
  <c r="AB350" i="10"/>
  <c r="AA350" i="10"/>
  <c r="Z350" i="10"/>
  <c r="Y350" i="10"/>
  <c r="X350" i="10"/>
  <c r="W350" i="10"/>
  <c r="V350" i="10"/>
  <c r="U350" i="10"/>
  <c r="T350" i="10"/>
  <c r="S350" i="10"/>
  <c r="R350" i="10"/>
  <c r="Q350" i="10"/>
  <c r="P350" i="10"/>
  <c r="O350" i="10"/>
  <c r="N350" i="10"/>
  <c r="M350" i="10"/>
  <c r="L350" i="10"/>
  <c r="K350" i="10"/>
  <c r="J350" i="10"/>
  <c r="AO349" i="10"/>
  <c r="AN349" i="10"/>
  <c r="AM349" i="10"/>
  <c r="AL349" i="10"/>
  <c r="AK349" i="10"/>
  <c r="AJ349" i="10"/>
  <c r="AI349" i="10"/>
  <c r="AH349" i="10"/>
  <c r="AG349" i="10"/>
  <c r="AF349" i="10"/>
  <c r="AE349" i="10"/>
  <c r="AD349" i="10"/>
  <c r="AC349" i="10"/>
  <c r="AB349" i="10"/>
  <c r="AA349" i="10"/>
  <c r="Z349" i="10"/>
  <c r="Y349" i="10"/>
  <c r="X349" i="10"/>
  <c r="W349" i="10"/>
  <c r="V349" i="10"/>
  <c r="U349" i="10"/>
  <c r="T349" i="10"/>
  <c r="S349" i="10"/>
  <c r="R349" i="10"/>
  <c r="Q349" i="10"/>
  <c r="P349" i="10"/>
  <c r="O349" i="10"/>
  <c r="N349" i="10"/>
  <c r="M349" i="10"/>
  <c r="L349" i="10"/>
  <c r="K349" i="10"/>
  <c r="J349" i="10"/>
  <c r="AO348" i="10"/>
  <c r="AN348" i="10"/>
  <c r="AM348" i="10"/>
  <c r="AL348" i="10"/>
  <c r="AK348" i="10"/>
  <c r="AJ348" i="10"/>
  <c r="AI348" i="10"/>
  <c r="AH348" i="10"/>
  <c r="AG348" i="10"/>
  <c r="AF348" i="10"/>
  <c r="AE348" i="10"/>
  <c r="AD348" i="10"/>
  <c r="AC348" i="10"/>
  <c r="AB348" i="10"/>
  <c r="AA348" i="10"/>
  <c r="Z348" i="10"/>
  <c r="Y348" i="10"/>
  <c r="X348" i="10"/>
  <c r="W348" i="10"/>
  <c r="V348" i="10"/>
  <c r="U348" i="10"/>
  <c r="T348" i="10"/>
  <c r="S348" i="10"/>
  <c r="R348" i="10"/>
  <c r="Q348" i="10"/>
  <c r="P348" i="10"/>
  <c r="O348" i="10"/>
  <c r="N348" i="10"/>
  <c r="M348" i="10"/>
  <c r="L348" i="10"/>
  <c r="K348" i="10"/>
  <c r="J348" i="10"/>
  <c r="AO347" i="10"/>
  <c r="AN347" i="10"/>
  <c r="AM347" i="10"/>
  <c r="AL347" i="10"/>
  <c r="AK347" i="10"/>
  <c r="AJ347" i="10"/>
  <c r="AI347" i="10"/>
  <c r="AH347" i="10"/>
  <c r="AG347" i="10"/>
  <c r="AF347" i="10"/>
  <c r="AE347" i="10"/>
  <c r="AD347" i="10"/>
  <c r="AC347" i="10"/>
  <c r="AB347" i="10"/>
  <c r="AA347" i="10"/>
  <c r="Z347" i="10"/>
  <c r="Y347" i="10"/>
  <c r="X347" i="10"/>
  <c r="W347" i="10"/>
  <c r="V347" i="10"/>
  <c r="U347" i="10"/>
  <c r="T347" i="10"/>
  <c r="S347" i="10"/>
  <c r="R347" i="10"/>
  <c r="Q347" i="10"/>
  <c r="P347" i="10"/>
  <c r="O347" i="10"/>
  <c r="N347" i="10"/>
  <c r="M347" i="10"/>
  <c r="L347" i="10"/>
  <c r="K347" i="10"/>
  <c r="J347" i="10"/>
  <c r="AO346" i="10"/>
  <c r="AN346" i="10"/>
  <c r="AM346" i="10"/>
  <c r="AL346" i="10"/>
  <c r="AK346" i="10"/>
  <c r="AJ346" i="10"/>
  <c r="AI346" i="10"/>
  <c r="AH346" i="10"/>
  <c r="AG346" i="10"/>
  <c r="AF346" i="10"/>
  <c r="AE346" i="10"/>
  <c r="AD346" i="10"/>
  <c r="AC346" i="10"/>
  <c r="AB346" i="10"/>
  <c r="AA346" i="10"/>
  <c r="Z346" i="10"/>
  <c r="Y346" i="10"/>
  <c r="X346" i="10"/>
  <c r="W346" i="10"/>
  <c r="V346" i="10"/>
  <c r="U346" i="10"/>
  <c r="T346" i="10"/>
  <c r="S346" i="10"/>
  <c r="R346" i="10"/>
  <c r="Q346" i="10"/>
  <c r="P346" i="10"/>
  <c r="O346" i="10"/>
  <c r="N346" i="10"/>
  <c r="M346" i="10"/>
  <c r="L346" i="10"/>
  <c r="K346" i="10"/>
  <c r="J346" i="10"/>
  <c r="AO345" i="10"/>
  <c r="AN345" i="10"/>
  <c r="AM345" i="10"/>
  <c r="AL345" i="10"/>
  <c r="AK345" i="10"/>
  <c r="AJ345" i="10"/>
  <c r="AI345" i="10"/>
  <c r="AH345" i="10"/>
  <c r="AG345" i="10"/>
  <c r="AF345" i="10"/>
  <c r="AE345" i="10"/>
  <c r="AD345" i="10"/>
  <c r="AC345" i="10"/>
  <c r="AB345" i="10"/>
  <c r="AA345" i="10"/>
  <c r="Z345" i="10"/>
  <c r="Y345" i="10"/>
  <c r="X345" i="10"/>
  <c r="W345" i="10"/>
  <c r="V345" i="10"/>
  <c r="U345" i="10"/>
  <c r="T345" i="10"/>
  <c r="S345" i="10"/>
  <c r="R345" i="10"/>
  <c r="Q345" i="10"/>
  <c r="P345" i="10"/>
  <c r="O345" i="10"/>
  <c r="N345" i="10"/>
  <c r="M345" i="10"/>
  <c r="L345" i="10"/>
  <c r="K345" i="10"/>
  <c r="J345" i="10"/>
  <c r="AO344" i="10"/>
  <c r="AN344" i="10"/>
  <c r="AM344" i="10"/>
  <c r="AL344" i="10"/>
  <c r="AK344" i="10"/>
  <c r="AJ344" i="10"/>
  <c r="AI344" i="10"/>
  <c r="AH344" i="10"/>
  <c r="AG344" i="10"/>
  <c r="AF344" i="10"/>
  <c r="AE344" i="10"/>
  <c r="AD344" i="10"/>
  <c r="AC344" i="10"/>
  <c r="AB344" i="10"/>
  <c r="AA344" i="10"/>
  <c r="Z344" i="10"/>
  <c r="Y344" i="10"/>
  <c r="X344" i="10"/>
  <c r="W344" i="10"/>
  <c r="V344" i="10"/>
  <c r="U344" i="10"/>
  <c r="T344" i="10"/>
  <c r="S344" i="10"/>
  <c r="R344" i="10"/>
  <c r="Q344" i="10"/>
  <c r="P344" i="10"/>
  <c r="O344" i="10"/>
  <c r="N344" i="10"/>
  <c r="M344" i="10"/>
  <c r="L344" i="10"/>
  <c r="K344" i="10"/>
  <c r="J344" i="10"/>
  <c r="AO343" i="10"/>
  <c r="AN343" i="10"/>
  <c r="AM343" i="10"/>
  <c r="AL343" i="10"/>
  <c r="AK343" i="10"/>
  <c r="AJ343" i="10"/>
  <c r="AI343" i="10"/>
  <c r="AH343" i="10"/>
  <c r="AG343" i="10"/>
  <c r="AF343" i="10"/>
  <c r="AE343" i="10"/>
  <c r="AD343" i="10"/>
  <c r="AC343" i="10"/>
  <c r="AB343" i="10"/>
  <c r="AA343" i="10"/>
  <c r="Z343" i="10"/>
  <c r="Y343" i="10"/>
  <c r="X343" i="10"/>
  <c r="W343" i="10"/>
  <c r="V343" i="10"/>
  <c r="U343" i="10"/>
  <c r="T343" i="10"/>
  <c r="S343" i="10"/>
  <c r="R343" i="10"/>
  <c r="Q343" i="10"/>
  <c r="P343" i="10"/>
  <c r="O343" i="10"/>
  <c r="N343" i="10"/>
  <c r="M343" i="10"/>
  <c r="L343" i="10"/>
  <c r="K343" i="10"/>
  <c r="J343" i="10"/>
  <c r="AO342" i="10"/>
  <c r="AN342" i="10"/>
  <c r="AM342" i="10"/>
  <c r="AL342" i="10"/>
  <c r="AK342" i="10"/>
  <c r="AJ342" i="10"/>
  <c r="AI342" i="10"/>
  <c r="AH342" i="10"/>
  <c r="AG342" i="10"/>
  <c r="AF342" i="10"/>
  <c r="AE342" i="10"/>
  <c r="AD342" i="10"/>
  <c r="AC342" i="10"/>
  <c r="AB342" i="10"/>
  <c r="AA342" i="10"/>
  <c r="Z342" i="10"/>
  <c r="Y342" i="10"/>
  <c r="X342" i="10"/>
  <c r="W342" i="10"/>
  <c r="V342" i="10"/>
  <c r="U342" i="10"/>
  <c r="T342" i="10"/>
  <c r="S342" i="10"/>
  <c r="R342" i="10"/>
  <c r="Q342" i="10"/>
  <c r="P342" i="10"/>
  <c r="O342" i="10"/>
  <c r="N342" i="10"/>
  <c r="M342" i="10"/>
  <c r="L342" i="10"/>
  <c r="K342" i="10"/>
  <c r="J342" i="10"/>
  <c r="AO341" i="10"/>
  <c r="AN341" i="10"/>
  <c r="AM341" i="10"/>
  <c r="AL341" i="10"/>
  <c r="AK341" i="10"/>
  <c r="AJ341" i="10"/>
  <c r="AI341" i="10"/>
  <c r="AH341" i="10"/>
  <c r="AG341" i="10"/>
  <c r="AF341" i="10"/>
  <c r="AE341" i="10"/>
  <c r="AD341" i="10"/>
  <c r="AC341" i="10"/>
  <c r="AB341" i="10"/>
  <c r="AA341" i="10"/>
  <c r="Z341" i="10"/>
  <c r="Y341" i="10"/>
  <c r="X341" i="10"/>
  <c r="W341" i="10"/>
  <c r="V341" i="10"/>
  <c r="U341" i="10"/>
  <c r="T341" i="10"/>
  <c r="S341" i="10"/>
  <c r="R341" i="10"/>
  <c r="Q341" i="10"/>
  <c r="P341" i="10"/>
  <c r="O341" i="10"/>
  <c r="N341" i="10"/>
  <c r="M341" i="10"/>
  <c r="L341" i="10"/>
  <c r="K341" i="10"/>
  <c r="J341" i="10"/>
  <c r="AO340" i="10"/>
  <c r="AN340" i="10"/>
  <c r="AM340" i="10"/>
  <c r="AL340" i="10"/>
  <c r="AK340" i="10"/>
  <c r="AJ340" i="10"/>
  <c r="AI340" i="10"/>
  <c r="AH340" i="10"/>
  <c r="AG340" i="10"/>
  <c r="AF340" i="10"/>
  <c r="AE340" i="10"/>
  <c r="AD340" i="10"/>
  <c r="AC340" i="10"/>
  <c r="AB340" i="10"/>
  <c r="AA340" i="10"/>
  <c r="Z340" i="10"/>
  <c r="Y340" i="10"/>
  <c r="X340" i="10"/>
  <c r="W340" i="10"/>
  <c r="V340" i="10"/>
  <c r="U340" i="10"/>
  <c r="T340" i="10"/>
  <c r="S340" i="10"/>
  <c r="R340" i="10"/>
  <c r="Q340" i="10"/>
  <c r="P340" i="10"/>
  <c r="O340" i="10"/>
  <c r="N340" i="10"/>
  <c r="M340" i="10"/>
  <c r="L340" i="10"/>
  <c r="K340" i="10"/>
  <c r="J340" i="10"/>
  <c r="AO339" i="10"/>
  <c r="AN339" i="10"/>
  <c r="AM339" i="10"/>
  <c r="AL339" i="10"/>
  <c r="AK339" i="10"/>
  <c r="AJ339" i="10"/>
  <c r="AI339" i="10"/>
  <c r="AH339" i="10"/>
  <c r="AG339" i="10"/>
  <c r="AF339" i="10"/>
  <c r="AE339" i="10"/>
  <c r="AD339" i="10"/>
  <c r="AC339" i="10"/>
  <c r="AB339" i="10"/>
  <c r="AA339" i="10"/>
  <c r="Z339" i="10"/>
  <c r="Y339" i="10"/>
  <c r="X339" i="10"/>
  <c r="W339" i="10"/>
  <c r="V339" i="10"/>
  <c r="U339" i="10"/>
  <c r="T339" i="10"/>
  <c r="S339" i="10"/>
  <c r="R339" i="10"/>
  <c r="Q339" i="10"/>
  <c r="P339" i="10"/>
  <c r="O339" i="10"/>
  <c r="N339" i="10"/>
  <c r="M339" i="10"/>
  <c r="L339" i="10"/>
  <c r="K339" i="10"/>
  <c r="J339" i="10"/>
  <c r="AO338" i="10"/>
  <c r="AN338" i="10"/>
  <c r="AM338" i="10"/>
  <c r="AL338" i="10"/>
  <c r="AK338" i="10"/>
  <c r="AJ338" i="10"/>
  <c r="AI338" i="10"/>
  <c r="AH338" i="10"/>
  <c r="AG338" i="10"/>
  <c r="AF338" i="10"/>
  <c r="AE338" i="10"/>
  <c r="AD338" i="10"/>
  <c r="AC338" i="10"/>
  <c r="AB338" i="10"/>
  <c r="AA338" i="10"/>
  <c r="Z338" i="10"/>
  <c r="Y338" i="10"/>
  <c r="X338" i="10"/>
  <c r="W338" i="10"/>
  <c r="V338" i="10"/>
  <c r="U338" i="10"/>
  <c r="T338" i="10"/>
  <c r="S338" i="10"/>
  <c r="R338" i="10"/>
  <c r="Q338" i="10"/>
  <c r="P338" i="10"/>
  <c r="O338" i="10"/>
  <c r="N338" i="10"/>
  <c r="M338" i="10"/>
  <c r="L338" i="10"/>
  <c r="K338" i="10"/>
  <c r="J338" i="10"/>
  <c r="AO337" i="10"/>
  <c r="AN337" i="10"/>
  <c r="AM337" i="10"/>
  <c r="AL337" i="10"/>
  <c r="AK337" i="10"/>
  <c r="AJ337" i="10"/>
  <c r="AI337" i="10"/>
  <c r="AH337" i="10"/>
  <c r="AG337" i="10"/>
  <c r="AF337" i="10"/>
  <c r="AE337" i="10"/>
  <c r="AD337" i="10"/>
  <c r="AC337" i="10"/>
  <c r="AB337" i="10"/>
  <c r="AA337" i="10"/>
  <c r="Z337" i="10"/>
  <c r="Y337" i="10"/>
  <c r="X337" i="10"/>
  <c r="W337" i="10"/>
  <c r="V337" i="10"/>
  <c r="U337" i="10"/>
  <c r="T337" i="10"/>
  <c r="S337" i="10"/>
  <c r="R337" i="10"/>
  <c r="Q337" i="10"/>
  <c r="P337" i="10"/>
  <c r="O337" i="10"/>
  <c r="N337" i="10"/>
  <c r="M337" i="10"/>
  <c r="L337" i="10"/>
  <c r="K337" i="10"/>
  <c r="J337" i="10"/>
  <c r="AO336" i="10"/>
  <c r="AN336" i="10"/>
  <c r="AM336" i="10"/>
  <c r="AL336" i="10"/>
  <c r="AK336" i="10"/>
  <c r="AJ336" i="10"/>
  <c r="AI336" i="10"/>
  <c r="AH336" i="10"/>
  <c r="AG336" i="10"/>
  <c r="AF336" i="10"/>
  <c r="AE336" i="10"/>
  <c r="AD336" i="10"/>
  <c r="AC336" i="10"/>
  <c r="AB336" i="10"/>
  <c r="AA336" i="10"/>
  <c r="Z336" i="10"/>
  <c r="Y336" i="10"/>
  <c r="X336" i="10"/>
  <c r="W336" i="10"/>
  <c r="V336" i="10"/>
  <c r="U336" i="10"/>
  <c r="T336" i="10"/>
  <c r="S336" i="10"/>
  <c r="R336" i="10"/>
  <c r="Q336" i="10"/>
  <c r="P336" i="10"/>
  <c r="O336" i="10"/>
  <c r="N336" i="10"/>
  <c r="M336" i="10"/>
  <c r="L336" i="10"/>
  <c r="K336" i="10"/>
  <c r="J336" i="10"/>
  <c r="AO335" i="10"/>
  <c r="AN335" i="10"/>
  <c r="AM335" i="10"/>
  <c r="AL335" i="10"/>
  <c r="AK335" i="10"/>
  <c r="AJ335" i="10"/>
  <c r="AI335" i="10"/>
  <c r="AH335" i="10"/>
  <c r="AG335" i="10"/>
  <c r="AF335" i="10"/>
  <c r="AE335" i="10"/>
  <c r="AD335" i="10"/>
  <c r="AC335" i="10"/>
  <c r="AB335" i="10"/>
  <c r="AA335" i="10"/>
  <c r="Z335" i="10"/>
  <c r="Y335" i="10"/>
  <c r="X335" i="10"/>
  <c r="W335" i="10"/>
  <c r="V335" i="10"/>
  <c r="U335" i="10"/>
  <c r="T335" i="10"/>
  <c r="S335" i="10"/>
  <c r="R335" i="10"/>
  <c r="Q335" i="10"/>
  <c r="P335" i="10"/>
  <c r="O335" i="10"/>
  <c r="N335" i="10"/>
  <c r="M335" i="10"/>
  <c r="L335" i="10"/>
  <c r="K335" i="10"/>
  <c r="J335" i="10"/>
  <c r="AO334" i="10"/>
  <c r="AN334" i="10"/>
  <c r="AM334" i="10"/>
  <c r="AL334" i="10"/>
  <c r="AK334" i="10"/>
  <c r="AJ334" i="10"/>
  <c r="AI334" i="10"/>
  <c r="AH334" i="10"/>
  <c r="AG334" i="10"/>
  <c r="AF334" i="10"/>
  <c r="AE334" i="10"/>
  <c r="AD334" i="10"/>
  <c r="AC334" i="10"/>
  <c r="AB334" i="10"/>
  <c r="AA334" i="10"/>
  <c r="Z334" i="10"/>
  <c r="Y334" i="10"/>
  <c r="X334" i="10"/>
  <c r="W334" i="10"/>
  <c r="V334" i="10"/>
  <c r="U334" i="10"/>
  <c r="T334" i="10"/>
  <c r="S334" i="10"/>
  <c r="R334" i="10"/>
  <c r="Q334" i="10"/>
  <c r="P334" i="10"/>
  <c r="O334" i="10"/>
  <c r="N334" i="10"/>
  <c r="M334" i="10"/>
  <c r="L334" i="10"/>
  <c r="K334" i="10"/>
  <c r="J334" i="10"/>
  <c r="AO333" i="10"/>
  <c r="AN333" i="10"/>
  <c r="AM333" i="10"/>
  <c r="AL333" i="10"/>
  <c r="AK333" i="10"/>
  <c r="AJ333" i="10"/>
  <c r="AI333" i="10"/>
  <c r="AH333" i="10"/>
  <c r="AG333" i="10"/>
  <c r="AF333" i="10"/>
  <c r="AE333" i="10"/>
  <c r="AD333" i="10"/>
  <c r="AC333" i="10"/>
  <c r="AB333" i="10"/>
  <c r="AA333" i="10"/>
  <c r="Z333" i="10"/>
  <c r="Y333" i="10"/>
  <c r="X333" i="10"/>
  <c r="W333" i="10"/>
  <c r="V333" i="10"/>
  <c r="U333" i="10"/>
  <c r="T333" i="10"/>
  <c r="S333" i="10"/>
  <c r="R333" i="10"/>
  <c r="Q333" i="10"/>
  <c r="P333" i="10"/>
  <c r="O333" i="10"/>
  <c r="N333" i="10"/>
  <c r="M333" i="10"/>
  <c r="L333" i="10"/>
  <c r="K333" i="10"/>
  <c r="J333" i="10"/>
  <c r="AO332" i="10"/>
  <c r="AN332" i="10"/>
  <c r="AM332" i="10"/>
  <c r="AL332" i="10"/>
  <c r="AK332" i="10"/>
  <c r="AJ332" i="10"/>
  <c r="AI332" i="10"/>
  <c r="AH332" i="10"/>
  <c r="AG332" i="10"/>
  <c r="AF332" i="10"/>
  <c r="AE332" i="10"/>
  <c r="AD332" i="10"/>
  <c r="AC332" i="10"/>
  <c r="AB332" i="10"/>
  <c r="AA332" i="10"/>
  <c r="Z332" i="10"/>
  <c r="Y332" i="10"/>
  <c r="X332" i="10"/>
  <c r="W332" i="10"/>
  <c r="V332" i="10"/>
  <c r="U332" i="10"/>
  <c r="T332" i="10"/>
  <c r="S332" i="10"/>
  <c r="R332" i="10"/>
  <c r="Q332" i="10"/>
  <c r="P332" i="10"/>
  <c r="O332" i="10"/>
  <c r="N332" i="10"/>
  <c r="M332" i="10"/>
  <c r="L332" i="10"/>
  <c r="K332" i="10"/>
  <c r="J332" i="10"/>
  <c r="AO331" i="10"/>
  <c r="AN331" i="10"/>
  <c r="AM331" i="10"/>
  <c r="AL331" i="10"/>
  <c r="AK331" i="10"/>
  <c r="AJ331" i="10"/>
  <c r="AI331" i="10"/>
  <c r="AH331" i="10"/>
  <c r="AG331" i="10"/>
  <c r="AF331" i="10"/>
  <c r="AE331" i="10"/>
  <c r="AD331" i="10"/>
  <c r="AC331" i="10"/>
  <c r="AB331" i="10"/>
  <c r="AA331" i="10"/>
  <c r="Z331" i="10"/>
  <c r="Y331" i="10"/>
  <c r="X331" i="10"/>
  <c r="W331" i="10"/>
  <c r="V331" i="10"/>
  <c r="U331" i="10"/>
  <c r="T331" i="10"/>
  <c r="S331" i="10"/>
  <c r="R331" i="10"/>
  <c r="Q331" i="10"/>
  <c r="P331" i="10"/>
  <c r="O331" i="10"/>
  <c r="N331" i="10"/>
  <c r="M331" i="10"/>
  <c r="L331" i="10"/>
  <c r="K331" i="10"/>
  <c r="J331" i="10"/>
  <c r="AO330" i="10"/>
  <c r="AN330" i="10"/>
  <c r="AM330" i="10"/>
  <c r="AL330" i="10"/>
  <c r="AK330" i="10"/>
  <c r="AJ330" i="10"/>
  <c r="AI330" i="10"/>
  <c r="AH330" i="10"/>
  <c r="AG330" i="10"/>
  <c r="AF330" i="10"/>
  <c r="AE330" i="10"/>
  <c r="AD330" i="10"/>
  <c r="AC330" i="10"/>
  <c r="AB330" i="10"/>
  <c r="AA330" i="10"/>
  <c r="Z330" i="10"/>
  <c r="Y330" i="10"/>
  <c r="X330" i="10"/>
  <c r="W330" i="10"/>
  <c r="V330" i="10"/>
  <c r="U330" i="10"/>
  <c r="T330" i="10"/>
  <c r="S330" i="10"/>
  <c r="R330" i="10"/>
  <c r="Q330" i="10"/>
  <c r="P330" i="10"/>
  <c r="O330" i="10"/>
  <c r="N330" i="10"/>
  <c r="M330" i="10"/>
  <c r="L330" i="10"/>
  <c r="K330" i="10"/>
  <c r="J330" i="10"/>
  <c r="AO329" i="10"/>
  <c r="AN329" i="10"/>
  <c r="AM329" i="10"/>
  <c r="AL329" i="10"/>
  <c r="AK329" i="10"/>
  <c r="AJ329" i="10"/>
  <c r="AI329" i="10"/>
  <c r="AH329" i="10"/>
  <c r="AG329" i="10"/>
  <c r="AF329" i="10"/>
  <c r="AE329" i="10"/>
  <c r="AD329" i="10"/>
  <c r="AC329" i="10"/>
  <c r="AB329" i="10"/>
  <c r="AA329" i="10"/>
  <c r="Z329" i="10"/>
  <c r="Y329" i="10"/>
  <c r="X329" i="10"/>
  <c r="W329" i="10"/>
  <c r="V329" i="10"/>
  <c r="U329" i="10"/>
  <c r="T329" i="10"/>
  <c r="S329" i="10"/>
  <c r="R329" i="10"/>
  <c r="Q329" i="10"/>
  <c r="P329" i="10"/>
  <c r="O329" i="10"/>
  <c r="N329" i="10"/>
  <c r="M329" i="10"/>
  <c r="L329" i="10"/>
  <c r="K329" i="10"/>
  <c r="J329" i="10"/>
  <c r="AO328" i="10"/>
  <c r="AN328" i="10"/>
  <c r="AM328" i="10"/>
  <c r="AL328" i="10"/>
  <c r="AK328" i="10"/>
  <c r="AJ328" i="10"/>
  <c r="AI328" i="10"/>
  <c r="AH328" i="10"/>
  <c r="AG328" i="10"/>
  <c r="AF328" i="10"/>
  <c r="AE328" i="10"/>
  <c r="AD328" i="10"/>
  <c r="AC328" i="10"/>
  <c r="AB328" i="10"/>
  <c r="AA328" i="10"/>
  <c r="Z328" i="10"/>
  <c r="Y328" i="10"/>
  <c r="X328" i="10"/>
  <c r="W328" i="10"/>
  <c r="V328" i="10"/>
  <c r="U328" i="10"/>
  <c r="T328" i="10"/>
  <c r="S328" i="10"/>
  <c r="R328" i="10"/>
  <c r="Q328" i="10"/>
  <c r="P328" i="10"/>
  <c r="O328" i="10"/>
  <c r="N328" i="10"/>
  <c r="M328" i="10"/>
  <c r="L328" i="10"/>
  <c r="K328" i="10"/>
  <c r="J328" i="10"/>
  <c r="AO327" i="10"/>
  <c r="AN327" i="10"/>
  <c r="AM327" i="10"/>
  <c r="AL327" i="10"/>
  <c r="AK327" i="10"/>
  <c r="AJ327" i="10"/>
  <c r="AI327" i="10"/>
  <c r="AH327" i="10"/>
  <c r="AG327" i="10"/>
  <c r="AF327" i="10"/>
  <c r="AE327" i="10"/>
  <c r="AD327" i="10"/>
  <c r="AC327" i="10"/>
  <c r="AB327" i="10"/>
  <c r="AA327" i="10"/>
  <c r="Z327" i="10"/>
  <c r="Y327" i="10"/>
  <c r="X327" i="10"/>
  <c r="W327" i="10"/>
  <c r="V327" i="10"/>
  <c r="U327" i="10"/>
  <c r="T327" i="10"/>
  <c r="S327" i="10"/>
  <c r="R327" i="10"/>
  <c r="Q327" i="10"/>
  <c r="P327" i="10"/>
  <c r="O327" i="10"/>
  <c r="N327" i="10"/>
  <c r="M327" i="10"/>
  <c r="L327" i="10"/>
  <c r="K327" i="10"/>
  <c r="J327" i="10"/>
  <c r="AO326" i="10"/>
  <c r="AN326" i="10"/>
  <c r="AM326" i="10"/>
  <c r="AL326" i="10"/>
  <c r="AK326" i="10"/>
  <c r="AJ326" i="10"/>
  <c r="AI326" i="10"/>
  <c r="AH326" i="10"/>
  <c r="AG326" i="10"/>
  <c r="AF326" i="10"/>
  <c r="AE326" i="10"/>
  <c r="AD326" i="10"/>
  <c r="AC326" i="10"/>
  <c r="AB326" i="10"/>
  <c r="AA326" i="10"/>
  <c r="Z326" i="10"/>
  <c r="Y326" i="10"/>
  <c r="X326" i="10"/>
  <c r="W326" i="10"/>
  <c r="V326" i="10"/>
  <c r="U326" i="10"/>
  <c r="T326" i="10"/>
  <c r="S326" i="10"/>
  <c r="R326" i="10"/>
  <c r="Q326" i="10"/>
  <c r="P326" i="10"/>
  <c r="O326" i="10"/>
  <c r="N326" i="10"/>
  <c r="M326" i="10"/>
  <c r="L326" i="10"/>
  <c r="K326" i="10"/>
  <c r="J326" i="10"/>
  <c r="AO325" i="10"/>
  <c r="AN325" i="10"/>
  <c r="AM325" i="10"/>
  <c r="AL325" i="10"/>
  <c r="AK325" i="10"/>
  <c r="AJ325" i="10"/>
  <c r="AI325" i="10"/>
  <c r="AH325" i="10"/>
  <c r="AG325" i="10"/>
  <c r="AF325" i="10"/>
  <c r="AE325" i="10"/>
  <c r="AD325" i="10"/>
  <c r="AC325" i="10"/>
  <c r="AB325" i="10"/>
  <c r="AA325" i="10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AO324" i="10"/>
  <c r="AN324" i="10"/>
  <c r="AM324" i="10"/>
  <c r="AL324" i="10"/>
  <c r="AK324" i="10"/>
  <c r="AJ324" i="10"/>
  <c r="AI324" i="10"/>
  <c r="AH324" i="10"/>
  <c r="AG324" i="10"/>
  <c r="AF324" i="10"/>
  <c r="AE324" i="10"/>
  <c r="AD324" i="10"/>
  <c r="AC324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AO323" i="10"/>
  <c r="AN323" i="10"/>
  <c r="AM323" i="10"/>
  <c r="AL323" i="10"/>
  <c r="AK323" i="10"/>
  <c r="AJ323" i="10"/>
  <c r="AI323" i="10"/>
  <c r="AH323" i="10"/>
  <c r="AG323" i="10"/>
  <c r="AF323" i="10"/>
  <c r="AE323" i="10"/>
  <c r="AD323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AO322" i="10"/>
  <c r="AN322" i="10"/>
  <c r="AM322" i="10"/>
  <c r="AL322" i="10"/>
  <c r="AK322" i="10"/>
  <c r="AJ322" i="10"/>
  <c r="AI322" i="10"/>
  <c r="AH322" i="10"/>
  <c r="AG322" i="10"/>
  <c r="AF322" i="10"/>
  <c r="AE322" i="10"/>
  <c r="AD322" i="10"/>
  <c r="AC322" i="10"/>
  <c r="AB322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AO321" i="10"/>
  <c r="AO398" i="10" s="1"/>
  <c r="AO400" i="10" s="1"/>
  <c r="AN321" i="10"/>
  <c r="AN398" i="10" s="1"/>
  <c r="AN400" i="10" s="1"/>
  <c r="AM321" i="10"/>
  <c r="AM398" i="10" s="1"/>
  <c r="AM400" i="10" s="1"/>
  <c r="AL321" i="10"/>
  <c r="AL398" i="10" s="1"/>
  <c r="AL400" i="10" s="1"/>
  <c r="AK321" i="10"/>
  <c r="AJ321" i="10"/>
  <c r="AJ398" i="10" s="1"/>
  <c r="AJ400" i="10" s="1"/>
  <c r="AI321" i="10"/>
  <c r="AI398" i="10" s="1"/>
  <c r="AI400" i="10" s="1"/>
  <c r="AH321" i="10"/>
  <c r="AH398" i="10" s="1"/>
  <c r="AH400" i="10" s="1"/>
  <c r="AG321" i="10"/>
  <c r="AG398" i="10" s="1"/>
  <c r="AG400" i="10" s="1"/>
  <c r="AF321" i="10"/>
  <c r="AF398" i="10" s="1"/>
  <c r="AF400" i="10" s="1"/>
  <c r="AE321" i="10"/>
  <c r="AE398" i="10" s="1"/>
  <c r="AE400" i="10" s="1"/>
  <c r="AD321" i="10"/>
  <c r="AD398" i="10" s="1"/>
  <c r="AD400" i="10" s="1"/>
  <c r="AC321" i="10"/>
  <c r="AC398" i="10" s="1"/>
  <c r="AC400" i="10" s="1"/>
  <c r="AB321" i="10"/>
  <c r="AB398" i="10" s="1"/>
  <c r="AB400" i="10" s="1"/>
  <c r="AA321" i="10"/>
  <c r="AA398" i="10" s="1"/>
  <c r="AA400" i="10" s="1"/>
  <c r="Z321" i="10"/>
  <c r="Z398" i="10" s="1"/>
  <c r="Z400" i="10" s="1"/>
  <c r="Y321" i="10"/>
  <c r="Y398" i="10" s="1"/>
  <c r="Y400" i="10" s="1"/>
  <c r="X321" i="10"/>
  <c r="X398" i="10" s="1"/>
  <c r="X400" i="10" s="1"/>
  <c r="W321" i="10"/>
  <c r="W398" i="10" s="1"/>
  <c r="W400" i="10" s="1"/>
  <c r="V321" i="10"/>
  <c r="V398" i="10" s="1"/>
  <c r="V400" i="10" s="1"/>
  <c r="U321" i="10"/>
  <c r="U398" i="10" s="1"/>
  <c r="U400" i="10" s="1"/>
  <c r="T321" i="10"/>
  <c r="T398" i="10" s="1"/>
  <c r="T400" i="10" s="1"/>
  <c r="S321" i="10"/>
  <c r="S398" i="10" s="1"/>
  <c r="S400" i="10" s="1"/>
  <c r="R321" i="10"/>
  <c r="R398" i="10" s="1"/>
  <c r="R400" i="10" s="1"/>
  <c r="Q321" i="10"/>
  <c r="Q398" i="10" s="1"/>
  <c r="Q400" i="10" s="1"/>
  <c r="P321" i="10"/>
  <c r="P398" i="10" s="1"/>
  <c r="P400" i="10" s="1"/>
  <c r="O321" i="10"/>
  <c r="N321" i="10"/>
  <c r="N398" i="10" s="1"/>
  <c r="N400" i="10" s="1"/>
  <c r="M321" i="10"/>
  <c r="M398" i="10" s="1"/>
  <c r="M400" i="10" s="1"/>
  <c r="L321" i="10"/>
  <c r="L398" i="10" s="1"/>
  <c r="L400" i="10" s="1"/>
  <c r="K321" i="10"/>
  <c r="K398" i="10" s="1"/>
  <c r="K400" i="10" s="1"/>
  <c r="J321" i="10"/>
  <c r="J398" i="10" s="1"/>
  <c r="J400" i="10" s="1"/>
  <c r="AO164" i="10"/>
  <c r="AN164" i="10"/>
  <c r="AG164" i="10"/>
  <c r="AF164" i="10"/>
  <c r="Y164" i="10"/>
  <c r="X164" i="10"/>
  <c r="Q164" i="10"/>
  <c r="P164" i="10"/>
  <c r="AN163" i="10"/>
  <c r="AI163" i="10"/>
  <c r="AF163" i="10"/>
  <c r="AA163" i="10"/>
  <c r="X163" i="10"/>
  <c r="S163" i="10"/>
  <c r="P163" i="10"/>
  <c r="K163" i="10"/>
  <c r="AO163" i="10"/>
  <c r="AM163" i="10"/>
  <c r="AL163" i="10"/>
  <c r="AK163" i="10"/>
  <c r="AI164" i="10"/>
  <c r="AG163" i="10"/>
  <c r="AE163" i="10"/>
  <c r="AC163" i="10"/>
  <c r="AA164" i="10"/>
  <c r="Y163" i="10"/>
  <c r="W163" i="10"/>
  <c r="U163" i="10"/>
  <c r="T163" i="10"/>
  <c r="S164" i="10"/>
  <c r="Q163" i="10"/>
  <c r="O163" i="10"/>
  <c r="N163" i="10"/>
  <c r="M163" i="10"/>
  <c r="K16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AO113" i="10"/>
  <c r="AN113" i="10"/>
  <c r="AM113" i="10"/>
  <c r="AL113" i="10"/>
  <c r="AK113" i="10"/>
  <c r="AJ113" i="10"/>
  <c r="AI113" i="10"/>
  <c r="AG113" i="10"/>
  <c r="AF113" i="10"/>
  <c r="AE113" i="10"/>
  <c r="AD113" i="10"/>
  <c r="AC113" i="10"/>
  <c r="AB113" i="10"/>
  <c r="AA113" i="10"/>
  <c r="Y113" i="10"/>
  <c r="X113" i="10"/>
  <c r="W113" i="10"/>
  <c r="V113" i="10"/>
  <c r="U113" i="10"/>
  <c r="T113" i="10"/>
  <c r="S113" i="10"/>
  <c r="Q113" i="10"/>
  <c r="P113" i="10"/>
  <c r="O113" i="10"/>
  <c r="N113" i="10"/>
  <c r="M113" i="10"/>
  <c r="L113" i="10"/>
  <c r="K113" i="10"/>
  <c r="C113" i="10"/>
  <c r="AO112" i="10"/>
  <c r="AN112" i="10"/>
  <c r="AM112" i="10"/>
  <c r="AL112" i="10"/>
  <c r="AK112" i="10"/>
  <c r="AJ112" i="10"/>
  <c r="AI112" i="10"/>
  <c r="AG112" i="10"/>
  <c r="AF112" i="10"/>
  <c r="AE112" i="10"/>
  <c r="AD112" i="10"/>
  <c r="AC112" i="10"/>
  <c r="AB112" i="10"/>
  <c r="AA112" i="10"/>
  <c r="Y112" i="10"/>
  <c r="X112" i="10"/>
  <c r="W112" i="10"/>
  <c r="V112" i="10"/>
  <c r="U112" i="10"/>
  <c r="T112" i="10"/>
  <c r="S112" i="10"/>
  <c r="Q112" i="10"/>
  <c r="P112" i="10"/>
  <c r="O112" i="10"/>
  <c r="N112" i="10"/>
  <c r="M112" i="10"/>
  <c r="L112" i="10"/>
  <c r="K112" i="10"/>
  <c r="C112" i="10"/>
  <c r="AO111" i="10"/>
  <c r="AN111" i="10"/>
  <c r="AM111" i="10"/>
  <c r="AL111" i="10"/>
  <c r="AK111" i="10"/>
  <c r="AJ111" i="10"/>
  <c r="AI111" i="10"/>
  <c r="AG111" i="10"/>
  <c r="AF111" i="10"/>
  <c r="AE111" i="10"/>
  <c r="AD111" i="10"/>
  <c r="AC111" i="10"/>
  <c r="AB111" i="10"/>
  <c r="AA111" i="10"/>
  <c r="Y111" i="10"/>
  <c r="X111" i="10"/>
  <c r="W111" i="10"/>
  <c r="V111" i="10"/>
  <c r="U111" i="10"/>
  <c r="T111" i="10"/>
  <c r="S111" i="10"/>
  <c r="Q111" i="10"/>
  <c r="P111" i="10"/>
  <c r="O111" i="10"/>
  <c r="N111" i="10"/>
  <c r="M111" i="10"/>
  <c r="L111" i="10"/>
  <c r="K111" i="10"/>
  <c r="C111" i="10"/>
  <c r="AO110" i="10"/>
  <c r="AN110" i="10"/>
  <c r="AM110" i="10"/>
  <c r="AL110" i="10"/>
  <c r="AK110" i="10"/>
  <c r="AJ110" i="10"/>
  <c r="AI110" i="10"/>
  <c r="AH110" i="10"/>
  <c r="AG110" i="10"/>
  <c r="AF110" i="10"/>
  <c r="AE110" i="10"/>
  <c r="AD110" i="10"/>
  <c r="AC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C110" i="10"/>
  <c r="AO109" i="10"/>
  <c r="AN109" i="10"/>
  <c r="AM109" i="10"/>
  <c r="AL109" i="10"/>
  <c r="AK109" i="10"/>
  <c r="AJ109" i="10"/>
  <c r="AI109" i="10"/>
  <c r="AG109" i="10"/>
  <c r="AF109" i="10"/>
  <c r="AE109" i="10"/>
  <c r="AD109" i="10"/>
  <c r="AC109" i="10"/>
  <c r="AB109" i="10"/>
  <c r="AA109" i="10"/>
  <c r="Y109" i="10"/>
  <c r="X109" i="10"/>
  <c r="W109" i="10"/>
  <c r="V109" i="10"/>
  <c r="U109" i="10"/>
  <c r="T109" i="10"/>
  <c r="S109" i="10"/>
  <c r="Q109" i="10"/>
  <c r="P109" i="10"/>
  <c r="O109" i="10"/>
  <c r="N109" i="10"/>
  <c r="M109" i="10"/>
  <c r="L109" i="10"/>
  <c r="K109" i="10"/>
  <c r="C109" i="10"/>
  <c r="AO108" i="10"/>
  <c r="AN108" i="10"/>
  <c r="AM108" i="10"/>
  <c r="AL108" i="10"/>
  <c r="AK108" i="10"/>
  <c r="AJ108" i="10"/>
  <c r="AI108" i="10"/>
  <c r="AG108" i="10"/>
  <c r="AF108" i="10"/>
  <c r="AE108" i="10"/>
  <c r="AD108" i="10"/>
  <c r="AC108" i="10"/>
  <c r="AB108" i="10"/>
  <c r="AA108" i="10"/>
  <c r="Y108" i="10"/>
  <c r="X108" i="10"/>
  <c r="W108" i="10"/>
  <c r="V108" i="10"/>
  <c r="U108" i="10"/>
  <c r="T108" i="10"/>
  <c r="S108" i="10"/>
  <c r="Q108" i="10"/>
  <c r="P108" i="10"/>
  <c r="O108" i="10"/>
  <c r="N108" i="10"/>
  <c r="M108" i="10"/>
  <c r="L108" i="10"/>
  <c r="K108" i="10"/>
  <c r="C108" i="10"/>
  <c r="AO107" i="10"/>
  <c r="AN107" i="10"/>
  <c r="AM107" i="10"/>
  <c r="AL107" i="10"/>
  <c r="AK107" i="10"/>
  <c r="AJ107" i="10"/>
  <c r="AI107" i="10"/>
  <c r="AG107" i="10"/>
  <c r="AF107" i="10"/>
  <c r="AE107" i="10"/>
  <c r="AD107" i="10"/>
  <c r="AC107" i="10"/>
  <c r="AB107" i="10"/>
  <c r="AA107" i="10"/>
  <c r="Y107" i="10"/>
  <c r="X107" i="10"/>
  <c r="W107" i="10"/>
  <c r="V107" i="10"/>
  <c r="U107" i="10"/>
  <c r="T107" i="10"/>
  <c r="S107" i="10"/>
  <c r="Q107" i="10"/>
  <c r="P107" i="10"/>
  <c r="O107" i="10"/>
  <c r="N107" i="10"/>
  <c r="M107" i="10"/>
  <c r="L107" i="10"/>
  <c r="K107" i="10"/>
  <c r="C107" i="10"/>
  <c r="AO106" i="10"/>
  <c r="AN106" i="10"/>
  <c r="AM106" i="10"/>
  <c r="AL106" i="10"/>
  <c r="AK106" i="10"/>
  <c r="AJ106" i="10"/>
  <c r="AI106" i="10"/>
  <c r="AG106" i="10"/>
  <c r="AF106" i="10"/>
  <c r="AE106" i="10"/>
  <c r="AD106" i="10"/>
  <c r="AC106" i="10"/>
  <c r="AB106" i="10"/>
  <c r="AA106" i="10"/>
  <c r="Y106" i="10"/>
  <c r="X106" i="10"/>
  <c r="W106" i="10"/>
  <c r="V106" i="10"/>
  <c r="U106" i="10"/>
  <c r="T106" i="10"/>
  <c r="S106" i="10"/>
  <c r="Q106" i="10"/>
  <c r="P106" i="10"/>
  <c r="O106" i="10"/>
  <c r="N106" i="10"/>
  <c r="M106" i="10"/>
  <c r="L106" i="10"/>
  <c r="K106" i="10"/>
  <c r="C106" i="10"/>
  <c r="AO105" i="10"/>
  <c r="AN105" i="10"/>
  <c r="AM105" i="10"/>
  <c r="AL105" i="10"/>
  <c r="AK105" i="10"/>
  <c r="AJ105" i="10"/>
  <c r="AI105" i="10"/>
  <c r="AG105" i="10"/>
  <c r="AF105" i="10"/>
  <c r="AE105" i="10"/>
  <c r="AD105" i="10"/>
  <c r="AC105" i="10"/>
  <c r="AB105" i="10"/>
  <c r="AA105" i="10"/>
  <c r="Y105" i="10"/>
  <c r="X105" i="10"/>
  <c r="W105" i="10"/>
  <c r="V105" i="10"/>
  <c r="U105" i="10"/>
  <c r="T105" i="10"/>
  <c r="S105" i="10"/>
  <c r="Q105" i="10"/>
  <c r="P105" i="10"/>
  <c r="O105" i="10"/>
  <c r="N105" i="10"/>
  <c r="M105" i="10"/>
  <c r="L105" i="10"/>
  <c r="K105" i="10"/>
  <c r="C105" i="10"/>
  <c r="AO104" i="10"/>
  <c r="AN104" i="10"/>
  <c r="AM104" i="10"/>
  <c r="AL104" i="10"/>
  <c r="AK104" i="10"/>
  <c r="AJ104" i="10"/>
  <c r="AI104" i="10"/>
  <c r="AG104" i="10"/>
  <c r="AF104" i="10"/>
  <c r="AE104" i="10"/>
  <c r="AD104" i="10"/>
  <c r="AC104" i="10"/>
  <c r="AB104" i="10"/>
  <c r="AA104" i="10"/>
  <c r="Y104" i="10"/>
  <c r="X104" i="10"/>
  <c r="W104" i="10"/>
  <c r="V104" i="10"/>
  <c r="U104" i="10"/>
  <c r="T104" i="10"/>
  <c r="S104" i="10"/>
  <c r="Q104" i="10"/>
  <c r="P104" i="10"/>
  <c r="O104" i="10"/>
  <c r="N104" i="10"/>
  <c r="M104" i="10"/>
  <c r="L104" i="10"/>
  <c r="K104" i="10"/>
  <c r="C104" i="10"/>
  <c r="AO103" i="10"/>
  <c r="AN103" i="10"/>
  <c r="AM103" i="10"/>
  <c r="AL103" i="10"/>
  <c r="AK103" i="10"/>
  <c r="AJ103" i="10"/>
  <c r="AI103" i="10"/>
  <c r="AG103" i="10"/>
  <c r="AF103" i="10"/>
  <c r="AE103" i="10"/>
  <c r="AD103" i="10"/>
  <c r="AC103" i="10"/>
  <c r="AB103" i="10"/>
  <c r="AA103" i="10"/>
  <c r="Y103" i="10"/>
  <c r="X103" i="10"/>
  <c r="W103" i="10"/>
  <c r="V103" i="10"/>
  <c r="U103" i="10"/>
  <c r="T103" i="10"/>
  <c r="S103" i="10"/>
  <c r="Q103" i="10"/>
  <c r="P103" i="10"/>
  <c r="O103" i="10"/>
  <c r="N103" i="10"/>
  <c r="M103" i="10"/>
  <c r="L103" i="10"/>
  <c r="K103" i="10"/>
  <c r="C103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D102" i="10"/>
  <c r="AC102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C102" i="10"/>
  <c r="AO101" i="10"/>
  <c r="AN101" i="10"/>
  <c r="AM101" i="10"/>
  <c r="AL101" i="10"/>
  <c r="AK101" i="10"/>
  <c r="AJ101" i="10"/>
  <c r="AI101" i="10"/>
  <c r="AG101" i="10"/>
  <c r="AF101" i="10"/>
  <c r="AE101" i="10"/>
  <c r="AD101" i="10"/>
  <c r="AC101" i="10"/>
  <c r="AB101" i="10"/>
  <c r="AA101" i="10"/>
  <c r="Y101" i="10"/>
  <c r="X101" i="10"/>
  <c r="W101" i="10"/>
  <c r="V101" i="10"/>
  <c r="U101" i="10"/>
  <c r="T101" i="10"/>
  <c r="S101" i="10"/>
  <c r="Q101" i="10"/>
  <c r="P101" i="10"/>
  <c r="O101" i="10"/>
  <c r="N101" i="10"/>
  <c r="M101" i="10"/>
  <c r="L101" i="10"/>
  <c r="K101" i="10"/>
  <c r="C101" i="10"/>
  <c r="AO100" i="10"/>
  <c r="AN100" i="10"/>
  <c r="AM100" i="10"/>
  <c r="AL100" i="10"/>
  <c r="AK100" i="10"/>
  <c r="AJ100" i="10"/>
  <c r="AI100" i="10"/>
  <c r="AG100" i="10"/>
  <c r="AF100" i="10"/>
  <c r="AE100" i="10"/>
  <c r="AD100" i="10"/>
  <c r="AC100" i="10"/>
  <c r="AB100" i="10"/>
  <c r="AA100" i="10"/>
  <c r="Y100" i="10"/>
  <c r="X100" i="10"/>
  <c r="W100" i="10"/>
  <c r="V100" i="10"/>
  <c r="U100" i="10"/>
  <c r="T100" i="10"/>
  <c r="S100" i="10"/>
  <c r="Q100" i="10"/>
  <c r="P100" i="10"/>
  <c r="O100" i="10"/>
  <c r="N100" i="10"/>
  <c r="M100" i="10"/>
  <c r="L100" i="10"/>
  <c r="K100" i="10"/>
  <c r="C100" i="10"/>
  <c r="AO99" i="10"/>
  <c r="AN99" i="10"/>
  <c r="AM99" i="10"/>
  <c r="AL99" i="10"/>
  <c r="AK99" i="10"/>
  <c r="AJ99" i="10"/>
  <c r="AI99" i="10"/>
  <c r="AG99" i="10"/>
  <c r="AE99" i="10"/>
  <c r="AD99" i="10"/>
  <c r="AC99" i="10"/>
  <c r="AB99" i="10"/>
  <c r="AA99" i="10"/>
  <c r="Y99" i="10"/>
  <c r="W99" i="10"/>
  <c r="V99" i="10"/>
  <c r="U99" i="10"/>
  <c r="T99" i="10"/>
  <c r="S99" i="10"/>
  <c r="Q99" i="10"/>
  <c r="O99" i="10"/>
  <c r="N99" i="10"/>
  <c r="M99" i="10"/>
  <c r="L99" i="10"/>
  <c r="K99" i="10"/>
  <c r="C99" i="10"/>
  <c r="AO98" i="10"/>
  <c r="AN98" i="10"/>
  <c r="AM98" i="10"/>
  <c r="AL98" i="10"/>
  <c r="AK98" i="10"/>
  <c r="AJ98" i="10"/>
  <c r="AI98" i="10"/>
  <c r="AG98" i="10"/>
  <c r="AF98" i="10"/>
  <c r="AE98" i="10"/>
  <c r="AD98" i="10"/>
  <c r="AC98" i="10"/>
  <c r="AB98" i="10"/>
  <c r="AA98" i="10"/>
  <c r="Y98" i="10"/>
  <c r="X98" i="10"/>
  <c r="W98" i="10"/>
  <c r="V98" i="10"/>
  <c r="U98" i="10"/>
  <c r="T98" i="10"/>
  <c r="S98" i="10"/>
  <c r="P98" i="10"/>
  <c r="O98" i="10"/>
  <c r="N98" i="10"/>
  <c r="M98" i="10"/>
  <c r="L98" i="10"/>
  <c r="K98" i="10"/>
  <c r="C98" i="10"/>
  <c r="AO97" i="10"/>
  <c r="AN97" i="10"/>
  <c r="AM97" i="10"/>
  <c r="AL97" i="10"/>
  <c r="AK97" i="10"/>
  <c r="AJ97" i="10"/>
  <c r="AI97" i="10"/>
  <c r="AG97" i="10"/>
  <c r="AE97" i="10"/>
  <c r="AD97" i="10"/>
  <c r="AC97" i="10"/>
  <c r="AB97" i="10"/>
  <c r="AA97" i="10"/>
  <c r="Y97" i="10"/>
  <c r="W97" i="10"/>
  <c r="V97" i="10"/>
  <c r="U97" i="10"/>
  <c r="T97" i="10"/>
  <c r="S97" i="10"/>
  <c r="Q97" i="10"/>
  <c r="O97" i="10"/>
  <c r="N97" i="10"/>
  <c r="M97" i="10"/>
  <c r="L97" i="10"/>
  <c r="K97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AO57" i="10"/>
  <c r="AN57" i="10"/>
  <c r="AM57" i="10"/>
  <c r="AL57" i="10"/>
  <c r="AK57" i="10"/>
  <c r="AJ57" i="10"/>
  <c r="AI57" i="10"/>
  <c r="AG57" i="10"/>
  <c r="AF57" i="10"/>
  <c r="AE57" i="10"/>
  <c r="AD57" i="10"/>
  <c r="AC57" i="10"/>
  <c r="AB57" i="10"/>
  <c r="AA57" i="10"/>
  <c r="Y57" i="10"/>
  <c r="X57" i="10"/>
  <c r="W57" i="10"/>
  <c r="V57" i="10"/>
  <c r="U57" i="10"/>
  <c r="T57" i="10"/>
  <c r="S57" i="10"/>
  <c r="Q57" i="10"/>
  <c r="P57" i="10"/>
  <c r="O57" i="10"/>
  <c r="N57" i="10"/>
  <c r="M57" i="10"/>
  <c r="L57" i="10"/>
  <c r="K57" i="10"/>
  <c r="AO56" i="10"/>
  <c r="AN56" i="10"/>
  <c r="AM56" i="10"/>
  <c r="AL56" i="10"/>
  <c r="AK56" i="10"/>
  <c r="AJ56" i="10"/>
  <c r="AI56" i="10"/>
  <c r="AG56" i="10"/>
  <c r="AF56" i="10"/>
  <c r="AE56" i="10"/>
  <c r="AD56" i="10"/>
  <c r="AC56" i="10"/>
  <c r="AB56" i="10"/>
  <c r="AA56" i="10"/>
  <c r="Y56" i="10"/>
  <c r="X56" i="10"/>
  <c r="W56" i="10"/>
  <c r="V56" i="10"/>
  <c r="U56" i="10"/>
  <c r="T56" i="10"/>
  <c r="S56" i="10"/>
  <c r="Q56" i="10"/>
  <c r="P56" i="10"/>
  <c r="O56" i="10"/>
  <c r="N56" i="10"/>
  <c r="M56" i="10"/>
  <c r="L56" i="10"/>
  <c r="K56" i="10"/>
  <c r="AO55" i="10"/>
  <c r="AN55" i="10"/>
  <c r="AM55" i="10"/>
  <c r="AL55" i="10"/>
  <c r="AK55" i="10"/>
  <c r="AJ55" i="10"/>
  <c r="AI55" i="10"/>
  <c r="AG55" i="10"/>
  <c r="AF55" i="10"/>
  <c r="AE55" i="10"/>
  <c r="AD55" i="10"/>
  <c r="AC55" i="10"/>
  <c r="AB55" i="10"/>
  <c r="AA55" i="10"/>
  <c r="Y55" i="10"/>
  <c r="X55" i="10"/>
  <c r="W55" i="10"/>
  <c r="V55" i="10"/>
  <c r="U55" i="10"/>
  <c r="T55" i="10"/>
  <c r="S55" i="10"/>
  <c r="Q55" i="10"/>
  <c r="P55" i="10"/>
  <c r="O55" i="10"/>
  <c r="N55" i="10"/>
  <c r="M55" i="10"/>
  <c r="L55" i="10"/>
  <c r="K55" i="10"/>
  <c r="AO54" i="10"/>
  <c r="AN54" i="10"/>
  <c r="AM54" i="10"/>
  <c r="AL54" i="10"/>
  <c r="AK54" i="10"/>
  <c r="AJ54" i="10"/>
  <c r="AI54" i="10"/>
  <c r="AG54" i="10"/>
  <c r="AF54" i="10"/>
  <c r="AE54" i="10"/>
  <c r="AD54" i="10"/>
  <c r="AC54" i="10"/>
  <c r="AB54" i="10"/>
  <c r="AA54" i="10"/>
  <c r="Y54" i="10"/>
  <c r="X54" i="10"/>
  <c r="W54" i="10"/>
  <c r="V54" i="10"/>
  <c r="U54" i="10"/>
  <c r="T54" i="10"/>
  <c r="S54" i="10"/>
  <c r="Q54" i="10"/>
  <c r="P54" i="10"/>
  <c r="O54" i="10"/>
  <c r="N54" i="10"/>
  <c r="M54" i="10"/>
  <c r="L54" i="10"/>
  <c r="K54" i="10"/>
  <c r="AO53" i="10"/>
  <c r="AN53" i="10"/>
  <c r="AM53" i="10"/>
  <c r="AL53" i="10"/>
  <c r="AK53" i="10"/>
  <c r="AJ53" i="10"/>
  <c r="AI53" i="10"/>
  <c r="AG53" i="10"/>
  <c r="AF53" i="10"/>
  <c r="AE53" i="10"/>
  <c r="AD53" i="10"/>
  <c r="AC53" i="10"/>
  <c r="AB53" i="10"/>
  <c r="AA53" i="10"/>
  <c r="Y53" i="10"/>
  <c r="X53" i="10"/>
  <c r="W53" i="10"/>
  <c r="V53" i="10"/>
  <c r="U53" i="10"/>
  <c r="T53" i="10"/>
  <c r="S53" i="10"/>
  <c r="Q53" i="10"/>
  <c r="P53" i="10"/>
  <c r="O53" i="10"/>
  <c r="N53" i="10"/>
  <c r="M53" i="10"/>
  <c r="L53" i="10"/>
  <c r="K53" i="10"/>
  <c r="AO52" i="10"/>
  <c r="AN52" i="10"/>
  <c r="AM52" i="10"/>
  <c r="AL52" i="10"/>
  <c r="AK52" i="10"/>
  <c r="AJ52" i="10"/>
  <c r="AI52" i="10"/>
  <c r="AG52" i="10"/>
  <c r="AF52" i="10"/>
  <c r="AE52" i="10"/>
  <c r="AD52" i="10"/>
  <c r="AC52" i="10"/>
  <c r="AB52" i="10"/>
  <c r="AA52" i="10"/>
  <c r="Y52" i="10"/>
  <c r="X52" i="10"/>
  <c r="W52" i="10"/>
  <c r="V52" i="10"/>
  <c r="U52" i="10"/>
  <c r="T52" i="10"/>
  <c r="S52" i="10"/>
  <c r="Q52" i="10"/>
  <c r="P52" i="10"/>
  <c r="O52" i="10"/>
  <c r="N52" i="10"/>
  <c r="M52" i="10"/>
  <c r="L52" i="10"/>
  <c r="K52" i="10"/>
  <c r="AO51" i="10"/>
  <c r="AN51" i="10"/>
  <c r="AM51" i="10"/>
  <c r="AL51" i="10"/>
  <c r="AK51" i="10"/>
  <c r="AJ51" i="10"/>
  <c r="AI51" i="10"/>
  <c r="AG51" i="10"/>
  <c r="AF51" i="10"/>
  <c r="AE51" i="10"/>
  <c r="AD51" i="10"/>
  <c r="AC51" i="10"/>
  <c r="AB51" i="10"/>
  <c r="AA51" i="10"/>
  <c r="Y51" i="10"/>
  <c r="X51" i="10"/>
  <c r="W51" i="10"/>
  <c r="V51" i="10"/>
  <c r="U51" i="10"/>
  <c r="T51" i="10"/>
  <c r="S51" i="10"/>
  <c r="Q51" i="10"/>
  <c r="P51" i="10"/>
  <c r="O51" i="10"/>
  <c r="N51" i="10"/>
  <c r="M51" i="10"/>
  <c r="L51" i="10"/>
  <c r="K51" i="10"/>
  <c r="AO50" i="10"/>
  <c r="AN50" i="10"/>
  <c r="AM50" i="10"/>
  <c r="AL50" i="10"/>
  <c r="AK50" i="10"/>
  <c r="AJ50" i="10"/>
  <c r="AI50" i="10"/>
  <c r="AG50" i="10"/>
  <c r="AF50" i="10"/>
  <c r="AE50" i="10"/>
  <c r="AD50" i="10"/>
  <c r="AC50" i="10"/>
  <c r="AB50" i="10"/>
  <c r="AA50" i="10"/>
  <c r="Y50" i="10"/>
  <c r="X50" i="10"/>
  <c r="W50" i="10"/>
  <c r="V50" i="10"/>
  <c r="U50" i="10"/>
  <c r="T50" i="10"/>
  <c r="S50" i="10"/>
  <c r="Q50" i="10"/>
  <c r="P50" i="10"/>
  <c r="O50" i="10"/>
  <c r="N50" i="10"/>
  <c r="M50" i="10"/>
  <c r="L50" i="10"/>
  <c r="K50" i="10"/>
  <c r="AO49" i="10"/>
  <c r="AN49" i="10"/>
  <c r="AM49" i="10"/>
  <c r="AL49" i="10"/>
  <c r="AK49" i="10"/>
  <c r="AJ49" i="10"/>
  <c r="AI49" i="10"/>
  <c r="AG49" i="10"/>
  <c r="AF49" i="10"/>
  <c r="AE49" i="10"/>
  <c r="AD49" i="10"/>
  <c r="AC49" i="10"/>
  <c r="AB49" i="10"/>
  <c r="AA49" i="10"/>
  <c r="Y49" i="10"/>
  <c r="X49" i="10"/>
  <c r="W49" i="10"/>
  <c r="V49" i="10"/>
  <c r="U49" i="10"/>
  <c r="T49" i="10"/>
  <c r="S49" i="10"/>
  <c r="Q49" i="10"/>
  <c r="P49" i="10"/>
  <c r="O49" i="10"/>
  <c r="N49" i="10"/>
  <c r="M49" i="10"/>
  <c r="L49" i="10"/>
  <c r="K49" i="10"/>
  <c r="AO48" i="10"/>
  <c r="AN48" i="10"/>
  <c r="AM48" i="10"/>
  <c r="AL48" i="10"/>
  <c r="AK48" i="10"/>
  <c r="AJ48" i="10"/>
  <c r="AI48" i="10"/>
  <c r="AG48" i="10"/>
  <c r="AF48" i="10"/>
  <c r="AE48" i="10"/>
  <c r="AD48" i="10"/>
  <c r="AC48" i="10"/>
  <c r="AB48" i="10"/>
  <c r="AA48" i="10"/>
  <c r="Y48" i="10"/>
  <c r="X48" i="10"/>
  <c r="W48" i="10"/>
  <c r="V48" i="10"/>
  <c r="U48" i="10"/>
  <c r="T48" i="10"/>
  <c r="S48" i="10"/>
  <c r="Q48" i="10"/>
  <c r="P48" i="10"/>
  <c r="O48" i="10"/>
  <c r="N48" i="10"/>
  <c r="M48" i="10"/>
  <c r="L48" i="10"/>
  <c r="K48" i="10"/>
  <c r="AO47" i="10"/>
  <c r="AN47" i="10"/>
  <c r="AM47" i="10"/>
  <c r="AL47" i="10"/>
  <c r="AK47" i="10"/>
  <c r="AJ47" i="10"/>
  <c r="AI47" i="10"/>
  <c r="AG47" i="10"/>
  <c r="AF47" i="10"/>
  <c r="AE47" i="10"/>
  <c r="AD47" i="10"/>
  <c r="AC47" i="10"/>
  <c r="AB47" i="10"/>
  <c r="AA47" i="10"/>
  <c r="Y47" i="10"/>
  <c r="X47" i="10"/>
  <c r="W47" i="10"/>
  <c r="V47" i="10"/>
  <c r="U47" i="10"/>
  <c r="T47" i="10"/>
  <c r="S47" i="10"/>
  <c r="Q47" i="10"/>
  <c r="P47" i="10"/>
  <c r="O47" i="10"/>
  <c r="N47" i="10"/>
  <c r="M47" i="10"/>
  <c r="L47" i="10"/>
  <c r="K47" i="10"/>
  <c r="AO46" i="10"/>
  <c r="AN46" i="10"/>
  <c r="AM46" i="10"/>
  <c r="AL46" i="10"/>
  <c r="AK46" i="10"/>
  <c r="AJ46" i="10"/>
  <c r="AI46" i="10"/>
  <c r="AG46" i="10"/>
  <c r="AF46" i="10"/>
  <c r="AE46" i="10"/>
  <c r="AD46" i="10"/>
  <c r="AC46" i="10"/>
  <c r="AB46" i="10"/>
  <c r="AA46" i="10"/>
  <c r="Y46" i="10"/>
  <c r="X46" i="10"/>
  <c r="W46" i="10"/>
  <c r="V46" i="10"/>
  <c r="U46" i="10"/>
  <c r="T46" i="10"/>
  <c r="S46" i="10"/>
  <c r="Q46" i="10"/>
  <c r="P46" i="10"/>
  <c r="O46" i="10"/>
  <c r="N46" i="10"/>
  <c r="M46" i="10"/>
  <c r="L46" i="10"/>
  <c r="K46" i="10"/>
  <c r="J46" i="10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AO160" i="2"/>
  <c r="AO162" i="2" s="1"/>
  <c r="AN160" i="2"/>
  <c r="AN162" i="2" s="1"/>
  <c r="AM160" i="2"/>
  <c r="AM162" i="2" s="1"/>
  <c r="AL160" i="2"/>
  <c r="AL162" i="2" s="1"/>
  <c r="AK160" i="2"/>
  <c r="AK162" i="2" s="1"/>
  <c r="AJ160" i="2"/>
  <c r="AJ162" i="2" s="1"/>
  <c r="AI160" i="2"/>
  <c r="AI162" i="2" s="1"/>
  <c r="AH160" i="2"/>
  <c r="AH162" i="2" s="1"/>
  <c r="AG160" i="2"/>
  <c r="AG162" i="2" s="1"/>
  <c r="AF160" i="2"/>
  <c r="AF162" i="2" s="1"/>
  <c r="AE160" i="2"/>
  <c r="AE162" i="2" s="1"/>
  <c r="AD160" i="2"/>
  <c r="AD162" i="2" s="1"/>
  <c r="AC160" i="2"/>
  <c r="AC162" i="2" s="1"/>
  <c r="AB160" i="2"/>
  <c r="AB162" i="2" s="1"/>
  <c r="AA160" i="2"/>
  <c r="AA162" i="2" s="1"/>
  <c r="Z160" i="2"/>
  <c r="Z162" i="2" s="1"/>
  <c r="Y160" i="2"/>
  <c r="Y162" i="2" s="1"/>
  <c r="X160" i="2"/>
  <c r="X162" i="2" s="1"/>
  <c r="W160" i="2"/>
  <c r="W162" i="2" s="1"/>
  <c r="V160" i="2"/>
  <c r="V162" i="2" s="1"/>
  <c r="U160" i="2"/>
  <c r="U162" i="2" s="1"/>
  <c r="T160" i="2"/>
  <c r="T162" i="2" s="1"/>
  <c r="S160" i="2"/>
  <c r="S162" i="2" s="1"/>
  <c r="R160" i="2"/>
  <c r="R162" i="2" s="1"/>
  <c r="Q160" i="2"/>
  <c r="Q162" i="2" s="1"/>
  <c r="P160" i="2"/>
  <c r="P162" i="2" s="1"/>
  <c r="O160" i="2"/>
  <c r="O162" i="2" s="1"/>
  <c r="N160" i="2"/>
  <c r="N162" i="2" s="1"/>
  <c r="M160" i="2"/>
  <c r="M162" i="2" s="1"/>
  <c r="L160" i="2"/>
  <c r="L162" i="2" s="1"/>
  <c r="K160" i="2"/>
  <c r="J160" i="2"/>
  <c r="AK202" i="11" l="1"/>
  <c r="AL195" i="11"/>
  <c r="AL202" i="11" s="1"/>
  <c r="O398" i="10"/>
  <c r="O400" i="10" s="1"/>
  <c r="AK398" i="10"/>
  <c r="AK400" i="10" s="1"/>
  <c r="L164" i="10"/>
  <c r="AJ164" i="10"/>
  <c r="AB163" i="10"/>
  <c r="N114" i="10"/>
  <c r="J4" i="19" s="1"/>
  <c r="O114" i="10"/>
  <c r="K4" i="19" s="1"/>
  <c r="W114" i="10"/>
  <c r="AE114" i="10"/>
  <c r="AM114" i="10"/>
  <c r="P114" i="10"/>
  <c r="L4" i="19" s="1"/>
  <c r="X114" i="10"/>
  <c r="AF114" i="10"/>
  <c r="AN114" i="10"/>
  <c r="V114" i="10"/>
  <c r="Q114" i="10"/>
  <c r="M4" i="19" s="1"/>
  <c r="Y114" i="10"/>
  <c r="AG114" i="10"/>
  <c r="AO114" i="10"/>
  <c r="J114" i="10"/>
  <c r="R114" i="10"/>
  <c r="N4" i="19" s="1"/>
  <c r="Z114" i="10"/>
  <c r="AH114" i="10"/>
  <c r="K114" i="10"/>
  <c r="S114" i="10"/>
  <c r="O4" i="19" s="1"/>
  <c r="AA114" i="10"/>
  <c r="AI114" i="10"/>
  <c r="AL114" i="10"/>
  <c r="L114" i="10"/>
  <c r="T114" i="10"/>
  <c r="P4" i="19" s="1"/>
  <c r="AB114" i="10"/>
  <c r="AJ114" i="10"/>
  <c r="AD114" i="10"/>
  <c r="M114" i="10"/>
  <c r="I4" i="19" s="1"/>
  <c r="U114" i="10"/>
  <c r="Q4" i="19" s="1"/>
  <c r="AC114" i="10"/>
  <c r="AK114" i="10"/>
  <c r="Q58" i="10"/>
  <c r="Q62" i="10" s="1"/>
  <c r="Q115" i="10" s="1"/>
  <c r="Y58" i="10"/>
  <c r="Y62" i="10" s="1"/>
  <c r="AG58" i="10"/>
  <c r="AG62" i="10" s="1"/>
  <c r="AG115" i="10" s="1"/>
  <c r="AO58" i="10"/>
  <c r="AO62" i="10" s="1"/>
  <c r="P58" i="10"/>
  <c r="P62" i="10" s="1"/>
  <c r="J58" i="10"/>
  <c r="J62" i="10" s="1"/>
  <c r="R58" i="10"/>
  <c r="R62" i="10" s="1"/>
  <c r="Z58" i="10"/>
  <c r="Z62" i="10" s="1"/>
  <c r="AH58" i="10"/>
  <c r="AH62" i="10" s="1"/>
  <c r="K58" i="10"/>
  <c r="K62" i="10" s="1"/>
  <c r="S58" i="10"/>
  <c r="S62" i="10" s="1"/>
  <c r="AA58" i="10"/>
  <c r="AA62" i="10" s="1"/>
  <c r="AA115" i="10" s="1"/>
  <c r="AI58" i="10"/>
  <c r="AI62" i="10" s="1"/>
  <c r="L58" i="10"/>
  <c r="L62" i="10" s="1"/>
  <c r="T58" i="10"/>
  <c r="T62" i="10" s="1"/>
  <c r="AB58" i="10"/>
  <c r="AB62" i="10" s="1"/>
  <c r="AJ58" i="10"/>
  <c r="AJ62" i="10" s="1"/>
  <c r="AF58" i="10"/>
  <c r="AF62" i="10" s="1"/>
  <c r="M58" i="10"/>
  <c r="M62" i="10" s="1"/>
  <c r="M115" i="10" s="1"/>
  <c r="U58" i="10"/>
  <c r="U62" i="10" s="1"/>
  <c r="AC58" i="10"/>
  <c r="AC62" i="10" s="1"/>
  <c r="AK58" i="10"/>
  <c r="AK62" i="10" s="1"/>
  <c r="AN58" i="10"/>
  <c r="AN62" i="10" s="1"/>
  <c r="N58" i="10"/>
  <c r="N62" i="10" s="1"/>
  <c r="V58" i="10"/>
  <c r="V62" i="10" s="1"/>
  <c r="AD58" i="10"/>
  <c r="AD62" i="10" s="1"/>
  <c r="AL58" i="10"/>
  <c r="AL62" i="10" s="1"/>
  <c r="X58" i="10"/>
  <c r="X62" i="10" s="1"/>
  <c r="O58" i="10"/>
  <c r="O62" i="10" s="1"/>
  <c r="W58" i="10"/>
  <c r="W62" i="10" s="1"/>
  <c r="AE58" i="10"/>
  <c r="AE62" i="10" s="1"/>
  <c r="AE115" i="10" s="1"/>
  <c r="AM58" i="10"/>
  <c r="AM62" i="10" s="1"/>
  <c r="AM115" i="10" s="1"/>
  <c r="R164" i="10"/>
  <c r="Z164" i="10"/>
  <c r="AH164" i="10"/>
  <c r="M164" i="10"/>
  <c r="U164" i="10"/>
  <c r="AC164" i="10"/>
  <c r="AK164" i="10"/>
  <c r="N164" i="10"/>
  <c r="V164" i="10"/>
  <c r="AD164" i="10"/>
  <c r="AL164" i="10"/>
  <c r="O164" i="10"/>
  <c r="W164" i="10"/>
  <c r="AE164" i="10"/>
  <c r="AM164" i="10"/>
  <c r="K162" i="2"/>
  <c r="K161" i="2"/>
  <c r="M61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L61" i="2"/>
  <c r="K61" i="2"/>
  <c r="J61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Q83" i="19" l="1"/>
  <c r="Q55" i="19"/>
  <c r="L83" i="19"/>
  <c r="L55" i="19"/>
  <c r="I83" i="19"/>
  <c r="I55" i="19"/>
  <c r="O83" i="19"/>
  <c r="O55" i="19"/>
  <c r="M83" i="19"/>
  <c r="M55" i="19"/>
  <c r="K83" i="19"/>
  <c r="K55" i="19"/>
  <c r="J83" i="19"/>
  <c r="J55" i="19"/>
  <c r="P83" i="19"/>
  <c r="P55" i="19"/>
  <c r="N83" i="19"/>
  <c r="N55" i="19"/>
  <c r="P5" i="19"/>
  <c r="P27" i="19"/>
  <c r="J5" i="19"/>
  <c r="J27" i="19"/>
  <c r="K5" i="19"/>
  <c r="K27" i="19"/>
  <c r="N5" i="19"/>
  <c r="N27" i="19"/>
  <c r="Q5" i="19"/>
  <c r="Q27" i="19"/>
  <c r="L5" i="19"/>
  <c r="L27" i="19"/>
  <c r="I5" i="19"/>
  <c r="R4" i="19"/>
  <c r="H4" i="19" s="1"/>
  <c r="I27" i="19"/>
  <c r="O5" i="19"/>
  <c r="O27" i="19"/>
  <c r="M5" i="19"/>
  <c r="M27" i="19"/>
  <c r="AB115" i="10"/>
  <c r="AK117" i="10"/>
  <c r="AK2" i="10"/>
  <c r="L117" i="10"/>
  <c r="L2" i="10"/>
  <c r="R117" i="10"/>
  <c r="N4" i="11"/>
  <c r="R2" i="10"/>
  <c r="AF117" i="10"/>
  <c r="AF2" i="10"/>
  <c r="AC117" i="10"/>
  <c r="AC2" i="10"/>
  <c r="AL117" i="10"/>
  <c r="AL2" i="10"/>
  <c r="J117" i="10"/>
  <c r="J2" i="10"/>
  <c r="X117" i="10"/>
  <c r="X2" i="10"/>
  <c r="U117" i="10"/>
  <c r="Q4" i="11"/>
  <c r="U2" i="10"/>
  <c r="P117" i="10"/>
  <c r="L4" i="11"/>
  <c r="P2" i="10"/>
  <c r="O115" i="10"/>
  <c r="M117" i="10"/>
  <c r="I4" i="11"/>
  <c r="M2" i="10"/>
  <c r="AA117" i="10"/>
  <c r="AA2" i="10"/>
  <c r="AG117" i="10"/>
  <c r="AG2" i="10"/>
  <c r="AM117" i="10"/>
  <c r="AM2" i="10"/>
  <c r="AI117" i="10"/>
  <c r="AI2" i="10"/>
  <c r="AD117" i="10"/>
  <c r="AD2" i="10"/>
  <c r="S117" i="10"/>
  <c r="O4" i="11"/>
  <c r="S2" i="10"/>
  <c r="Y117" i="10"/>
  <c r="Y2" i="10"/>
  <c r="AE117" i="10"/>
  <c r="AE2" i="10"/>
  <c r="AO117" i="10"/>
  <c r="AO2" i="10"/>
  <c r="AJ117" i="10"/>
  <c r="AJ2" i="10"/>
  <c r="K117" i="10"/>
  <c r="K2" i="10"/>
  <c r="Q117" i="10"/>
  <c r="M4" i="11"/>
  <c r="Q2" i="10"/>
  <c r="W117" i="10"/>
  <c r="W2" i="10"/>
  <c r="V117" i="10"/>
  <c r="V2" i="10"/>
  <c r="AB117" i="10"/>
  <c r="AB2" i="10"/>
  <c r="AH117" i="10"/>
  <c r="AH2" i="10"/>
  <c r="O117" i="10"/>
  <c r="K4" i="11"/>
  <c r="O2" i="10"/>
  <c r="V115" i="10"/>
  <c r="AH115" i="10"/>
  <c r="T117" i="10"/>
  <c r="P4" i="11"/>
  <c r="T2" i="10"/>
  <c r="Z117" i="10"/>
  <c r="Z2" i="10"/>
  <c r="AN117" i="10"/>
  <c r="AN2" i="10"/>
  <c r="N117" i="10"/>
  <c r="J4" i="11"/>
  <c r="N2" i="10"/>
  <c r="AL115" i="10"/>
  <c r="S115" i="10"/>
  <c r="AD115" i="10"/>
  <c r="Y115" i="10"/>
  <c r="AN115" i="10"/>
  <c r="T115" i="10"/>
  <c r="W115" i="10"/>
  <c r="J115" i="10"/>
  <c r="R115" i="10"/>
  <c r="AK115" i="10"/>
  <c r="AF115" i="10"/>
  <c r="L115" i="10"/>
  <c r="N115" i="10"/>
  <c r="Z115" i="10"/>
  <c r="X115" i="10"/>
  <c r="AC115" i="10"/>
  <c r="AI115" i="10"/>
  <c r="P115" i="10"/>
  <c r="U115" i="10"/>
  <c r="AO115" i="10"/>
  <c r="K115" i="10"/>
  <c r="AJ115" i="10"/>
  <c r="J114" i="2"/>
  <c r="J117" i="2" s="1"/>
  <c r="R114" i="2"/>
  <c r="R117" i="2" s="1"/>
  <c r="Z114" i="2"/>
  <c r="Z117" i="2" s="1"/>
  <c r="AH114" i="2"/>
  <c r="AH117" i="2" s="1"/>
  <c r="K114" i="2"/>
  <c r="K117" i="2" s="1"/>
  <c r="S114" i="2"/>
  <c r="S117" i="2" s="1"/>
  <c r="AA114" i="2"/>
  <c r="AA117" i="2" s="1"/>
  <c r="AI114" i="2"/>
  <c r="AI117" i="2" s="1"/>
  <c r="L114" i="2"/>
  <c r="L117" i="2" s="1"/>
  <c r="T114" i="2"/>
  <c r="T117" i="2" s="1"/>
  <c r="AB114" i="2"/>
  <c r="AB117" i="2" s="1"/>
  <c r="M114" i="2"/>
  <c r="M117" i="2" s="1"/>
  <c r="U114" i="2"/>
  <c r="U117" i="2" s="1"/>
  <c r="AC114" i="2"/>
  <c r="AC117" i="2" s="1"/>
  <c r="AK114" i="2"/>
  <c r="AK117" i="2" s="1"/>
  <c r="N114" i="2"/>
  <c r="N117" i="2" s="1"/>
  <c r="V114" i="2"/>
  <c r="V117" i="2" s="1"/>
  <c r="AD114" i="2"/>
  <c r="AD117" i="2" s="1"/>
  <c r="AL114" i="2"/>
  <c r="AL117" i="2" s="1"/>
  <c r="O114" i="2"/>
  <c r="O117" i="2" s="1"/>
  <c r="W114" i="2"/>
  <c r="W117" i="2" s="1"/>
  <c r="AE114" i="2"/>
  <c r="AE117" i="2" s="1"/>
  <c r="AM114" i="2"/>
  <c r="AM117" i="2" s="1"/>
  <c r="P114" i="2"/>
  <c r="P117" i="2" s="1"/>
  <c r="X114" i="2"/>
  <c r="X117" i="2" s="1"/>
  <c r="AF114" i="2"/>
  <c r="AF117" i="2" s="1"/>
  <c r="AN114" i="2"/>
  <c r="AN117" i="2" s="1"/>
  <c r="AJ114" i="2"/>
  <c r="AJ117" i="2" s="1"/>
  <c r="Q114" i="2"/>
  <c r="Q117" i="2" s="1"/>
  <c r="Y114" i="2"/>
  <c r="Y117" i="2" s="1"/>
  <c r="AG114" i="2"/>
  <c r="AG117" i="2" s="1"/>
  <c r="AO114" i="2"/>
  <c r="AO117" i="2" s="1"/>
  <c r="J58" i="2"/>
  <c r="J62" i="2" s="1"/>
  <c r="J115" i="2" s="1"/>
  <c r="R58" i="2"/>
  <c r="R62" i="2" s="1"/>
  <c r="R115" i="2" s="1"/>
  <c r="Z58" i="2"/>
  <c r="Z62" i="2" s="1"/>
  <c r="AH58" i="2"/>
  <c r="AH62" i="2" s="1"/>
  <c r="K58" i="2"/>
  <c r="K62" i="2" s="1"/>
  <c r="K115" i="2" s="1"/>
  <c r="S58" i="2"/>
  <c r="S62" i="2" s="1"/>
  <c r="AA58" i="2"/>
  <c r="AA62" i="2" s="1"/>
  <c r="AA115" i="2" s="1"/>
  <c r="AI58" i="2"/>
  <c r="AI62" i="2" s="1"/>
  <c r="L58" i="2"/>
  <c r="L62" i="2" s="1"/>
  <c r="L115" i="2" s="1"/>
  <c r="T58" i="2"/>
  <c r="T62" i="2" s="1"/>
  <c r="T115" i="2" s="1"/>
  <c r="AB58" i="2"/>
  <c r="AB62" i="2" s="1"/>
  <c r="AB115" i="2" s="1"/>
  <c r="AJ58" i="2"/>
  <c r="AJ62" i="2" s="1"/>
  <c r="AK58" i="2"/>
  <c r="AK62" i="2" s="1"/>
  <c r="AC58" i="2"/>
  <c r="AC62" i="2" s="1"/>
  <c r="N58" i="2"/>
  <c r="N62" i="2" s="1"/>
  <c r="V58" i="2"/>
  <c r="V62" i="2" s="1"/>
  <c r="AD58" i="2"/>
  <c r="AD62" i="2" s="1"/>
  <c r="AL58" i="2"/>
  <c r="AL62" i="2" s="1"/>
  <c r="U58" i="2"/>
  <c r="U62" i="2" s="1"/>
  <c r="O58" i="2"/>
  <c r="O62" i="2" s="1"/>
  <c r="O115" i="2" s="1"/>
  <c r="W58" i="2"/>
  <c r="W62" i="2" s="1"/>
  <c r="W115" i="2" s="1"/>
  <c r="AE58" i="2"/>
  <c r="AE62" i="2" s="1"/>
  <c r="AM58" i="2"/>
  <c r="AM62" i="2" s="1"/>
  <c r="AM115" i="2" s="1"/>
  <c r="M58" i="2"/>
  <c r="M62" i="2" s="1"/>
  <c r="P58" i="2"/>
  <c r="P62" i="2" s="1"/>
  <c r="X58" i="2"/>
  <c r="X62" i="2" s="1"/>
  <c r="AF58" i="2"/>
  <c r="AF62" i="2" s="1"/>
  <c r="AN58" i="2"/>
  <c r="AN62" i="2" s="1"/>
  <c r="Q58" i="2"/>
  <c r="Q62" i="2" s="1"/>
  <c r="Q115" i="2" s="1"/>
  <c r="Y58" i="2"/>
  <c r="Y62" i="2" s="1"/>
  <c r="AG58" i="2"/>
  <c r="AG62" i="2" s="1"/>
  <c r="AG115" i="2" s="1"/>
  <c r="AO58" i="2"/>
  <c r="AO62" i="2" s="1"/>
  <c r="I86" i="11" l="1"/>
  <c r="I57" i="11"/>
  <c r="K86" i="11"/>
  <c r="K57" i="11"/>
  <c r="O57" i="11"/>
  <c r="O86" i="11"/>
  <c r="L57" i="11"/>
  <c r="L86" i="11"/>
  <c r="N57" i="11"/>
  <c r="N86" i="11"/>
  <c r="P86" i="11"/>
  <c r="P57" i="11"/>
  <c r="M86" i="11"/>
  <c r="M57" i="11"/>
  <c r="J57" i="11"/>
  <c r="J86" i="11"/>
  <c r="Q57" i="11"/>
  <c r="Q86" i="11"/>
  <c r="M315" i="11"/>
  <c r="M352" i="11"/>
  <c r="J315" i="11"/>
  <c r="J352" i="11"/>
  <c r="Q315" i="11"/>
  <c r="Q352" i="11"/>
  <c r="P315" i="11"/>
  <c r="P352" i="11"/>
  <c r="I315" i="11"/>
  <c r="I352" i="11"/>
  <c r="K315" i="11"/>
  <c r="K352" i="11"/>
  <c r="O315" i="11"/>
  <c r="O352" i="11"/>
  <c r="L315" i="11"/>
  <c r="L352" i="11"/>
  <c r="N315" i="11"/>
  <c r="N352" i="11"/>
  <c r="J241" i="11"/>
  <c r="J278" i="11"/>
  <c r="Q241" i="11"/>
  <c r="Q278" i="11"/>
  <c r="N241" i="11"/>
  <c r="N278" i="11"/>
  <c r="M241" i="11"/>
  <c r="M278" i="11"/>
  <c r="I241" i="11"/>
  <c r="I278" i="11"/>
  <c r="P241" i="11"/>
  <c r="P278" i="11"/>
  <c r="L241" i="11"/>
  <c r="L278" i="11"/>
  <c r="K241" i="11"/>
  <c r="K278" i="11"/>
  <c r="O241" i="11"/>
  <c r="O278" i="11"/>
  <c r="P181" i="11"/>
  <c r="P211" i="11"/>
  <c r="M181" i="11"/>
  <c r="M211" i="11"/>
  <c r="J181" i="11"/>
  <c r="J211" i="11"/>
  <c r="Q181" i="11"/>
  <c r="Q211" i="11"/>
  <c r="I181" i="11"/>
  <c r="I211" i="11"/>
  <c r="K181" i="11"/>
  <c r="K211" i="11"/>
  <c r="O181" i="11"/>
  <c r="O211" i="11"/>
  <c r="L181" i="11"/>
  <c r="L211" i="11"/>
  <c r="N181" i="11"/>
  <c r="N211" i="11"/>
  <c r="P121" i="11"/>
  <c r="P151" i="11"/>
  <c r="M121" i="11"/>
  <c r="M151" i="11"/>
  <c r="J121" i="11"/>
  <c r="J151" i="11"/>
  <c r="Q121" i="11"/>
  <c r="Q151" i="11"/>
  <c r="L121" i="11"/>
  <c r="L151" i="11"/>
  <c r="I121" i="11"/>
  <c r="I151" i="11"/>
  <c r="N121" i="11"/>
  <c r="N151" i="11"/>
  <c r="K121" i="11"/>
  <c r="K151" i="11"/>
  <c r="O121" i="11"/>
  <c r="O151" i="11"/>
  <c r="K28" i="11"/>
  <c r="O28" i="11"/>
  <c r="L28" i="11"/>
  <c r="N28" i="11"/>
  <c r="P28" i="11"/>
  <c r="M28" i="11"/>
  <c r="J28" i="11"/>
  <c r="Q28" i="11"/>
  <c r="O5" i="11"/>
  <c r="L5" i="11"/>
  <c r="N5" i="11"/>
  <c r="P5" i="11"/>
  <c r="M5" i="11"/>
  <c r="K5" i="11"/>
  <c r="J5" i="11"/>
  <c r="Q5" i="11"/>
  <c r="I5" i="11"/>
  <c r="R4" i="11"/>
  <c r="H4" i="11" s="1"/>
  <c r="V115" i="2"/>
  <c r="AJ115" i="2"/>
  <c r="AC115" i="2"/>
  <c r="AE115" i="2"/>
  <c r="S115" i="2"/>
  <c r="Y115" i="2"/>
  <c r="Z115" i="2"/>
  <c r="M115" i="2"/>
  <c r="AH115" i="2"/>
  <c r="L161" i="2"/>
  <c r="P161" i="2"/>
  <c r="AO115" i="2"/>
  <c r="AN115" i="2"/>
  <c r="U115" i="2"/>
  <c r="X115" i="2"/>
  <c r="AK115" i="2"/>
  <c r="AL115" i="2"/>
  <c r="N115" i="2"/>
  <c r="AF115" i="2"/>
  <c r="AI115" i="2"/>
  <c r="P115" i="2"/>
  <c r="AD115" i="2"/>
  <c r="U161" i="2" l="1"/>
  <c r="Q161" i="2" l="1"/>
  <c r="M161" i="2"/>
  <c r="V161" i="2"/>
  <c r="Z161" i="2"/>
  <c r="N161" i="2" l="1"/>
  <c r="O161" i="2"/>
  <c r="AE161" i="2"/>
  <c r="AA161" i="2"/>
  <c r="R161" i="2"/>
  <c r="W161" i="2" l="1"/>
  <c r="AJ161" i="2"/>
  <c r="AF161" i="2"/>
  <c r="T161" i="2"/>
  <c r="S161" i="2"/>
  <c r="Y161" i="2" l="1"/>
  <c r="X161" i="2"/>
  <c r="AB161" i="2"/>
  <c r="AO161" i="2"/>
  <c r="AK161" i="2" l="1"/>
  <c r="AG161" i="2"/>
  <c r="AD161" i="2"/>
  <c r="AC161" i="2"/>
  <c r="AI161" i="2" l="1"/>
  <c r="AH161" i="2"/>
  <c r="AL161" i="2"/>
  <c r="AN161" i="2" l="1"/>
  <c r="AM1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G22" authorId="0" shapeId="0" xr:uid="{AEBBC232-894F-4AB3-99F5-1BE8552BF7C3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Normalized High TFP impact</t>
        </r>
      </text>
    </comment>
    <comment ref="G23" authorId="0" shapeId="0" xr:uid="{3D476182-17CD-4553-8AF8-F02128388ED6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Normalized High TFP impact</t>
        </r>
      </text>
    </comment>
    <comment ref="G24" authorId="0" shapeId="0" xr:uid="{86D2E23B-8894-4251-ADBE-CCDC50751026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Normalized High TFP impact</t>
        </r>
      </text>
    </comment>
    <comment ref="G25" authorId="0" shapeId="0" xr:uid="{8817CEF9-CAC2-4652-8372-409E046DE5A6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Normalized High TFP impact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  <author>tc={12E0B622-A8BE-47D4-8FAD-3945F1BDE8F3}</author>
    <author>tc={A865C77B-21F7-4A35-BD68-1730E9FC06A6}</author>
    <author>tc={A62FA6C8-0E46-4AD9-B9EB-AD80F95B51E4}</author>
    <author>tc={7387E2B6-B108-49A6-ABEB-0F87035AB783}</author>
    <author>tc={629A9A8A-1693-42D8-8638-53C7D4F8767D}</author>
    <author>tc={4E97C44C-4074-40EE-93E8-A928A71F1B9D}</author>
    <author>tc={0A375C4D-5103-4E57-883D-5AD1DAE3253F}</author>
    <author>tc={B6656A58-8D44-412C-8B15-0DE61C3BD63A}</author>
    <author>tc={AEB2FE74-869F-43D6-9823-01E2037160AD}</author>
    <author>tc={E9569191-2501-4BD0-A613-C6B858B98E43}</author>
    <author>tc={066B3BA1-E3CD-42F3-BC8F-55C6E113F33B}</author>
  </authors>
  <commentList>
    <comment ref="S7" authorId="0" shapeId="0" xr:uid="{47BC824B-870D-4106-82F6-FDE992323680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This was the wrong value for reference GADJX by 2030 that was based on erronaous ref sce from Oct/Nov, and which was used for Rural, A TRA and for W&amp;S scenarios until v6_3. The time series 2022-2029 was similarly inflated vs what it should have been (here line 7).</t>
        </r>
      </text>
    </comment>
    <comment ref="C25" authorId="1" shapeId="0" xr:uid="{12E0B622-A8BE-47D4-8FAD-3945F1BDE8F3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54" authorId="2" shapeId="0" xr:uid="{A865C77B-21F7-4A35-BD68-1730E9FC06A6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83" authorId="3" shapeId="0" xr:uid="{A62FA6C8-0E46-4AD9-B9EB-AD80F95B51E4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118" authorId="4" shapeId="0" xr:uid="{7387E2B6-B108-49A6-ABEB-0F87035AB783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148" authorId="5" shapeId="0" xr:uid="{629A9A8A-1693-42D8-8638-53C7D4F87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178" authorId="6" shapeId="0" xr:uid="{4E97C44C-4074-40EE-93E8-A928A71F1B9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208" authorId="7" shapeId="0" xr:uid="{0A375C4D-5103-4E57-883D-5AD1DAE3253F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238" authorId="8" shapeId="0" xr:uid="{B6656A58-8D44-412C-8B15-0DE61C3BD63A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275" authorId="9" shapeId="0" xr:uid="{AEB2FE74-869F-43D6-9823-01E20371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312" authorId="10" shapeId="0" xr:uid="{E9569191-2501-4BD0-A613-C6B858B98E43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349" authorId="11" shapeId="0" xr:uid="{066B3BA1-E3CD-42F3-BC8F-55C6E113F33B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tc={F8D95595-FD8B-40A3-8F4E-88E2A3A26133}</author>
    <author>tc={761A7092-7B47-4689-8A6D-99526F39A7DB}</author>
    <author>tc={B046D1A9-BE44-4015-B64C-25071B444220}</author>
  </authors>
  <commentList>
    <comment ref="C24" authorId="0" shapeId="0" xr:uid="{F8D95595-FD8B-40A3-8F4E-88E2A3A26133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52" authorId="1" shapeId="0" xr:uid="{761A7092-7B47-4689-8A6D-99526F39A7DB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  <comment ref="C80" authorId="2" shapeId="0" xr:uid="{B046D1A9-BE44-4015-B64C-25071B444220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Parameterisation for funding needs, this excludes TFPPROJ, which is defined on see sector sheets and in 2simulation_SDGgapSces.xlsx). The given changes are vs NI_Baseline unless stated otherwise.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tc={F26198F8-B27A-4E93-B47C-869020907BCB}</author>
  </authors>
  <commentList>
    <comment ref="D400" authorId="0" shapeId="0" xr:uid="{F26198F8-B27A-4E93-B47C-869020907BCB}">
      <text>
        <t>[Threaded comment]
Your version of Excel allows you to read this threaded comment; however, any edits to it will get removed if the file is opened in a newer version of Excel. Learn more: https://go.microsoft.com/fwlink/?linkid=870924
Comment:
    Quite a big difference, probably bigger than what subsidies and taxes on products could allow for?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Expert Technique International</author>
  </authors>
  <commentList>
    <comment ref="D261" authorId="0" shapeId="0" xr:uid="{0E8CAE78-B0C3-4003-BDAF-A07B750B7FA1}">
      <text>
        <r>
          <rPr>
            <b/>
            <sz val="9"/>
            <color indexed="81"/>
            <rFont val="Tahoma"/>
            <family val="2"/>
          </rPr>
          <t>Expert Technique International:</t>
        </r>
        <r>
          <rPr>
            <sz val="9"/>
            <color indexed="81"/>
            <rFont val="Tahoma"/>
            <family val="2"/>
          </rPr>
          <t xml:space="preserve">
Difference with change in gov cons is due to price index for government consumption. GADJ changes QG.</t>
        </r>
      </text>
    </comment>
  </commentList>
</comments>
</file>

<file path=xl/sharedStrings.xml><?xml version="1.0" encoding="utf-8"?>
<sst xmlns="http://schemas.openxmlformats.org/spreadsheetml/2006/main" count="8204" uniqueCount="551">
  <si>
    <t>Name</t>
  </si>
  <si>
    <t>Description</t>
  </si>
  <si>
    <t>Unit</t>
  </si>
  <si>
    <t>Param/Var?</t>
  </si>
  <si>
    <t>Test for respecting Walras' rule</t>
  </si>
  <si>
    <t>Variable</t>
  </si>
  <si>
    <t>-</t>
  </si>
  <si>
    <t>base</t>
  </si>
  <si>
    <t>Walras / -X</t>
  </si>
  <si>
    <t>GDP</t>
  </si>
  <si>
    <t>GDP_RUN</t>
  </si>
  <si>
    <t>bn ZAR</t>
  </si>
  <si>
    <t>Category</t>
  </si>
  <si>
    <t>ent-n</t>
  </si>
  <si>
    <t>ent-e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</si>
  <si>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</si>
  <si>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</si>
  <si>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</si>
  <si>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</si>
  <si>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</si>
  <si>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</si>
  <si>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</si>
  <si>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</si>
  <si>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</si>
  <si>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hhd-9</t>
  </si>
  <si>
    <t>MPSX</t>
  </si>
  <si>
    <t>TINS</t>
  </si>
  <si>
    <t>Direct tax rates</t>
  </si>
  <si>
    <t>Variable/scaled</t>
  </si>
  <si>
    <t>YI</t>
  </si>
  <si>
    <t>Variable/uniform point change</t>
  </si>
  <si>
    <t>marg (/avg) prop to save for dom non-gov institutions</t>
  </si>
  <si>
    <t>Income</t>
  </si>
  <si>
    <t>Calculation</t>
  </si>
  <si>
    <t>Savings INSDNG</t>
  </si>
  <si>
    <t>Savings of domestic non-gov institutions</t>
  </si>
  <si>
    <t>Total</t>
  </si>
  <si>
    <t>FSAVX</t>
  </si>
  <si>
    <t>Foreign savings</t>
  </si>
  <si>
    <t>GSAVX</t>
  </si>
  <si>
    <t>Government savings</t>
  </si>
  <si>
    <t>Benchmark budget deficit</t>
  </si>
  <si>
    <t>Public Deficit</t>
  </si>
  <si>
    <t>Total Savings</t>
  </si>
  <si>
    <t>Savings of all agents</t>
  </si>
  <si>
    <t>ctext</t>
  </si>
  <si>
    <t>cleat</t>
  </si>
  <si>
    <t>cprnt</t>
  </si>
  <si>
    <t>crubb</t>
  </si>
  <si>
    <t>cplas</t>
  </si>
  <si>
    <t>cnmet</t>
  </si>
  <si>
    <t>cnfrm</t>
  </si>
  <si>
    <t>cmetp</t>
  </si>
  <si>
    <t>cmach</t>
  </si>
  <si>
    <t>cemch</t>
  </si>
  <si>
    <t>csequ</t>
  </si>
  <si>
    <t>cvehi</t>
  </si>
  <si>
    <t>ctequ</t>
  </si>
  <si>
    <t>cfurn</t>
  </si>
  <si>
    <t>coman</t>
  </si>
  <si>
    <t>ccons</t>
  </si>
  <si>
    <t>cbsrv</t>
  </si>
  <si>
    <t>QINV</t>
  </si>
  <si>
    <t>Quantity of investment demand</t>
  </si>
  <si>
    <t>PQ</t>
  </si>
  <si>
    <t>Price before product taxes or subsidies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</si>
  <si>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</si>
  <si>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</si>
  <si>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</si>
  <si>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</si>
  <si>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</si>
  <si>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</si>
  <si>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</si>
  <si>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</si>
  <si>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</si>
  <si>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</si>
  <si>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</si>
  <si>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</si>
  <si>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</si>
  <si>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</si>
  <si>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</si>
  <si>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</si>
  <si>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</si>
  <si>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</si>
  <si>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</si>
  <si>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</si>
  <si>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</si>
  <si>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</si>
  <si>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</si>
  <si>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</si>
  <si>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</si>
  <si>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</si>
  <si>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</si>
  <si>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</si>
  <si>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</si>
  <si>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</si>
  <si>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</si>
  <si>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</si>
  <si>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</si>
  <si>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</si>
  <si>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</si>
  <si>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cclth</t>
  </si>
  <si>
    <t>cfoot</t>
  </si>
  <si>
    <t>cwood</t>
  </si>
  <si>
    <t>cpapr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</si>
  <si>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</si>
  <si>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</si>
  <si>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</si>
  <si>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</si>
  <si>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</si>
  <si>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</si>
  <si>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</si>
  <si>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</si>
  <si>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</si>
  <si>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ciron</t>
  </si>
  <si>
    <t>cfcel</t>
  </si>
  <si>
    <t>celct</t>
  </si>
  <si>
    <t>celec</t>
  </si>
  <si>
    <t>cwatr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</si>
  <si>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</si>
  <si>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</si>
  <si>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</si>
  <si>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</si>
  <si>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</si>
  <si>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</si>
  <si>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</si>
  <si>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</si>
  <si>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</si>
  <si>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</si>
  <si>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cgsrv</t>
  </si>
  <si>
    <t>cosrv</t>
  </si>
  <si>
    <t>cimpt</t>
  </si>
  <si>
    <t>volume index</t>
  </si>
  <si>
    <t>volume index?</t>
  </si>
  <si>
    <t>for QINV only</t>
  </si>
  <si>
    <t>Invested value</t>
  </si>
  <si>
    <t>Invested value per commodity</t>
  </si>
  <si>
    <t>Diff Inv w Sav</t>
  </si>
  <si>
    <t>The difference should equal stock change investment</t>
  </si>
  <si>
    <t>GOVGR</t>
  </si>
  <si>
    <t>s-i</t>
  </si>
  <si>
    <t>IADJX</t>
  </si>
  <si>
    <t>Investment scaling factor</t>
  </si>
  <si>
    <t>QINV/IADJ ratio</t>
  </si>
  <si>
    <t>to check whether these stay close - variation should be due to: (i) energy investment, (ii) (relative) price changes of goods composing the capital good, and (iii) the amount of stock change investment.</t>
  </si>
  <si>
    <t>GADJX</t>
  </si>
  <si>
    <t>Government demand scaling factor</t>
  </si>
  <si>
    <t>EGX</t>
  </si>
  <si>
    <t>Total current government expenditure</t>
  </si>
  <si>
    <t>Parameter in this run</t>
  </si>
  <si>
    <t>Growth rate for government consumption expenditure</t>
  </si>
  <si>
    <t>TRNADJX</t>
  </si>
  <si>
    <t>Adjustment factor for government transfers to domestic institutions (hhds, ent)</t>
  </si>
  <si>
    <t>TRNSFRGR?</t>
  </si>
  <si>
    <t>Exogenous transfer changes between institutions and factors)</t>
  </si>
  <si>
    <t>flab-p</t>
  </si>
  <si>
    <t>row</t>
  </si>
  <si>
    <t>flab-m</t>
  </si>
  <si>
    <t>flab-s</t>
  </si>
  <si>
    <t>flab-t</t>
  </si>
  <si>
    <t>fcap</t>
  </si>
  <si>
    <t>gov</t>
  </si>
  <si>
    <t>Category / From</t>
  </si>
  <si>
    <t>Timeless / Final value / To</t>
  </si>
  <si>
    <t>trnsfrx</t>
  </si>
  <si>
    <t>transfer from institution or factor (AC) to institution (INS)</t>
  </si>
  <si>
    <t>Net transfers gov</t>
  </si>
  <si>
    <t>Net transfers from government to other institutions (negative is gov is net receiver)</t>
  </si>
  <si>
    <t>INS</t>
  </si>
  <si>
    <t>QFS</t>
  </si>
  <si>
    <t>Investment share in Absorption</t>
  </si>
  <si>
    <t>INVSHRX</t>
  </si>
  <si>
    <t>GOVSHRX</t>
  </si>
  <si>
    <t>Government consumption share in Absorption</t>
  </si>
  <si>
    <t>In theory fixed/a parameter in this run …</t>
  </si>
  <si>
    <t>pct of GDP</t>
  </si>
  <si>
    <t>?!?!</t>
  </si>
  <si>
    <t>fegy</t>
  </si>
  <si>
    <t>thousands of workers</t>
  </si>
  <si>
    <t>volume index for power system capital</t>
  </si>
  <si>
    <t>Factor supply of primary or less educated labour</t>
  </si>
  <si>
    <t>Factor supply of middle-educated labour</t>
  </si>
  <si>
    <t>Factor supply of secondary educated labour</t>
  </si>
  <si>
    <t>Factor supply of tertiary educated labour</t>
  </si>
  <si>
    <t>Factor supply of capital</t>
  </si>
  <si>
    <t>QFS Labour Total</t>
  </si>
  <si>
    <t>Factor supply of labour</t>
  </si>
  <si>
    <t>Broad unemployment rate</t>
  </si>
  <si>
    <t>percent of broad definition of active population</t>
  </si>
  <si>
    <t>Labour force participation rate</t>
  </si>
  <si>
    <t>at constant broadly active L force share</t>
  </si>
  <si>
    <t>SICLOS</t>
  </si>
  <si>
    <t>GOVCLOS</t>
  </si>
  <si>
    <t>PalmaRatio</t>
  </si>
  <si>
    <t>Palma ratio for inequality</t>
  </si>
  <si>
    <t>20:20 ratio for inequality</t>
  </si>
  <si>
    <t>20-20ratio</t>
  </si>
  <si>
    <t>Parameter</t>
  </si>
  <si>
    <t>Savings-investment closure setting, as a check</t>
  </si>
  <si>
    <t>Government closure setting, as a check</t>
  </si>
  <si>
    <t>nat</t>
  </si>
  <si>
    <t>aawhe</t>
  </si>
  <si>
    <t>aamai</t>
  </si>
  <si>
    <t>aaoce</t>
  </si>
  <si>
    <t>aaveg</t>
  </si>
  <si>
    <t>aaofr</t>
  </si>
  <si>
    <t>aagra</t>
  </si>
  <si>
    <t>aaoil</t>
  </si>
  <si>
    <t>aatub</t>
  </si>
  <si>
    <t>aapul</t>
  </si>
  <si>
    <t>aasug</t>
  </si>
  <si>
    <t>aaoth</t>
  </si>
  <si>
    <t>alani</t>
  </si>
  <si>
    <t>afore</t>
  </si>
  <si>
    <t>afish</t>
  </si>
  <si>
    <t>acoal</t>
  </si>
  <si>
    <t>agold</t>
  </si>
  <si>
    <t>angas</t>
  </si>
  <si>
    <t>apgm</t>
  </si>
  <si>
    <t>amore</t>
  </si>
  <si>
    <t>amine</t>
  </si>
  <si>
    <t>ameat</t>
  </si>
  <si>
    <t>apfis</t>
  </si>
  <si>
    <t>avege</t>
  </si>
  <si>
    <t>afats</t>
  </si>
  <si>
    <t>adair</t>
  </si>
  <si>
    <t>agrai</t>
  </si>
  <si>
    <t>astar</t>
  </si>
  <si>
    <t>afeed</t>
  </si>
  <si>
    <t>abake</t>
  </si>
  <si>
    <t>asuga</t>
  </si>
  <si>
    <t>aconf</t>
  </si>
  <si>
    <t>apast</t>
  </si>
  <si>
    <t>aofoo</t>
  </si>
  <si>
    <t>abevt</t>
  </si>
  <si>
    <t>atext</t>
  </si>
  <si>
    <t>aclth</t>
  </si>
  <si>
    <t>aleat</t>
  </si>
  <si>
    <t>afoot</t>
  </si>
  <si>
    <t>awood</t>
  </si>
  <si>
    <t>apapr</t>
  </si>
  <si>
    <t>aprnt</t>
  </si>
  <si>
    <t>apetr</t>
  </si>
  <si>
    <t>ahydr</t>
  </si>
  <si>
    <t>aammo</t>
  </si>
  <si>
    <t>abchm</t>
  </si>
  <si>
    <t>aochm</t>
  </si>
  <si>
    <t>arubb</t>
  </si>
  <si>
    <t>aplas</t>
  </si>
  <si>
    <t>anmet</t>
  </si>
  <si>
    <t>airon</t>
  </si>
  <si>
    <t>anfrm</t>
  </si>
  <si>
    <t>ametp</t>
  </si>
  <si>
    <t>amach</t>
  </si>
  <si>
    <t>afcel</t>
  </si>
  <si>
    <t>aelct</t>
  </si>
  <si>
    <t>aemch</t>
  </si>
  <si>
    <t>asequ</t>
  </si>
  <si>
    <t>avehi</t>
  </si>
  <si>
    <t>atequ</t>
  </si>
  <si>
    <t>afurn</t>
  </si>
  <si>
    <t>aoman</t>
  </si>
  <si>
    <t>aelec</t>
  </si>
  <si>
    <t>awatr</t>
  </si>
  <si>
    <t>acons</t>
  </si>
  <si>
    <t>atrad</t>
  </si>
  <si>
    <t>ahotl</t>
  </si>
  <si>
    <t>altrp-p</t>
  </si>
  <si>
    <t>altrp-f</t>
  </si>
  <si>
    <t>aotrp-p</t>
  </si>
  <si>
    <t>aotrp-f</t>
  </si>
  <si>
    <t>aprtr</t>
  </si>
  <si>
    <t>atrps</t>
  </si>
  <si>
    <t>acomm</t>
  </si>
  <si>
    <t>afsrv</t>
  </si>
  <si>
    <t>absrv</t>
  </si>
  <si>
    <t>agsrv</t>
  </si>
  <si>
    <t>aosrv</t>
  </si>
  <si>
    <t>Sectoral GVA</t>
  </si>
  <si>
    <t>GVAX</t>
  </si>
  <si>
    <t>Bn ZAR per unit</t>
  </si>
  <si>
    <t>VA price (index)</t>
  </si>
  <si>
    <t>PVAX</t>
  </si>
  <si>
    <t>VA by sector</t>
  </si>
  <si>
    <t>Value added per sector</t>
  </si>
  <si>
    <t>Bn ZAR</t>
  </si>
  <si>
    <t>Back to content</t>
  </si>
  <si>
    <t>Results/parameters</t>
  </si>
  <si>
    <t>DMPSX</t>
  </si>
  <si>
    <t>change in marginal propensity to save</t>
  </si>
  <si>
    <t>Variable in this run</t>
  </si>
  <si>
    <t>Back to Content</t>
  </si>
  <si>
    <t>Scenario</t>
  </si>
  <si>
    <t>2022-2030</t>
  </si>
  <si>
    <t>NI_Baseline</t>
  </si>
  <si>
    <t>Parameter, via DMPSX</t>
  </si>
  <si>
    <t>Parameter, via IADJDYN</t>
  </si>
  <si>
    <t>Variable in LCU due to exchange rate</t>
  </si>
  <si>
    <t>PQ all commodities</t>
  </si>
  <si>
    <t>Parameter via GOVGR</t>
  </si>
  <si>
    <t>QVAX</t>
  </si>
  <si>
    <t>Funding needs to SAM correspondance</t>
  </si>
  <si>
    <t>Aspect</t>
  </si>
  <si>
    <t>2022-2030 annual avg</t>
  </si>
  <si>
    <t>2022-2030 total</t>
  </si>
  <si>
    <t>check</t>
  </si>
  <si>
    <t>Transport scenarios - with Socio-Economic Baseline</t>
  </si>
  <si>
    <t>Transport: Urban Access</t>
  </si>
  <si>
    <t>BAU</t>
  </si>
  <si>
    <t>Consump of Construction by Gov Services</t>
  </si>
  <si>
    <t>Road network Added Capital</t>
  </si>
  <si>
    <t>% of GDP</t>
  </si>
  <si>
    <t>Road network Maintenance (O&amp;M)</t>
  </si>
  <si>
    <t>50% added K to Rail Transp sector; 50% non-productive K, OR cons of publ transp by Gov</t>
  </si>
  <si>
    <t>Rail and BRT Added Capital</t>
  </si>
  <si>
    <t>cons of publ transp by Gov</t>
  </si>
  <si>
    <t>Rail and BRT Maintenance (O&amp;M)</t>
  </si>
  <si>
    <t>Rail and BRT Operation (O&amp;M)</t>
  </si>
  <si>
    <t>Funding needs</t>
  </si>
  <si>
    <t>Transport: Urban Access - Improved R Transfer</t>
  </si>
  <si>
    <t>IRT</t>
  </si>
  <si>
    <t>100% non-productive K</t>
  </si>
  <si>
    <t>Transport: Urban Access - Extended R Transfer</t>
  </si>
  <si>
    <t>ERT</t>
  </si>
  <si>
    <t>Transport: Urban Access - Sensitivity with integrate land use planning</t>
  </si>
  <si>
    <t>Improving accessibility (and productivity?) at the same cost as IRT with integrated land use planning</t>
  </si>
  <si>
    <t>LUT + IRT</t>
  </si>
  <si>
    <t>Transport: Rural Access - Universal Access</t>
  </si>
  <si>
    <t>Transport: Rural Access</t>
  </si>
  <si>
    <t>UA</t>
  </si>
  <si>
    <t>Maintain current all-weather roads / Maintenance (O&amp;M)</t>
  </si>
  <si>
    <t>Rehabilitate Densely inhabited area rural roads</t>
  </si>
  <si>
    <t>Rehabilitate Sparsely inhabited area rural roads</t>
  </si>
  <si>
    <t>Pct of '22-'51 cost per surface type</t>
  </si>
  <si>
    <t>Share Gravel / Sealed</t>
  </si>
  <si>
    <t>Transport: Rural Access - Constrained Unrationalised Gravel</t>
  </si>
  <si>
    <t>2022-2051</t>
  </si>
  <si>
    <t>2022-2051 Total</t>
  </si>
  <si>
    <t>CUG</t>
  </si>
  <si>
    <t>Gravel roads New Capital</t>
  </si>
  <si>
    <t>Gravel roads Rehabilitation</t>
  </si>
  <si>
    <t>Gravel roads routine Maintenance</t>
  </si>
  <si>
    <t>Sealed roads New Capital</t>
  </si>
  <si>
    <t>Sealed roads Rehabilitation</t>
  </si>
  <si>
    <t>Sealed roads routine Maintenance</t>
  </si>
  <si>
    <t>Cost (million ZAR) per km per surface type</t>
  </si>
  <si>
    <t>Transport: Rural Access - Constrained Unrationalised Sealing</t>
  </si>
  <si>
    <t>CUS</t>
  </si>
  <si>
    <t>Transport: Rural Access - Constrained Rationalised Gravel</t>
  </si>
  <si>
    <t>CRG</t>
  </si>
  <si>
    <t>Transport: Rural Access - Constrained Rationalised Sealing</t>
  </si>
  <si>
    <t>CRS</t>
  </si>
  <si>
    <t>Transport: Aggregate Minimum Spending</t>
  </si>
  <si>
    <t>2022-'30/'51 annual avg</t>
  </si>
  <si>
    <t>Total Urban</t>
  </si>
  <si>
    <t>Total Rural</t>
  </si>
  <si>
    <t>AggSpeMin</t>
  </si>
  <si>
    <t>Total Urban + Rural</t>
  </si>
  <si>
    <t>Transport: Aggregate Medium Spending Preferred</t>
  </si>
  <si>
    <t>AggSpeMed</t>
  </si>
  <si>
    <t>Transport Aggregate Maximum Spending</t>
  </si>
  <si>
    <t>AggSpeMax</t>
  </si>
  <si>
    <t>Water &amp; Sanitation scenarios - with Socio-Economic Baseline</t>
  </si>
  <si>
    <t>Scenario category</t>
  </si>
  <si>
    <t>Main / sensitivity analysis ?</t>
  </si>
  <si>
    <t>Fedderke &amp; Botetic (2009) TFP growth in manufacturing &amp; industry</t>
  </si>
  <si>
    <r>
      <rPr>
        <b/>
        <sz val="11"/>
        <color rgb="FFFF0000"/>
        <rFont val="Calibri"/>
        <family val="2"/>
        <scheme val="minor"/>
      </rPr>
      <t>Assumed</t>
    </r>
    <r>
      <rPr>
        <b/>
        <sz val="11"/>
        <color theme="1"/>
        <rFont val="Calibri"/>
        <family val="2"/>
        <scheme val="minor"/>
      </rPr>
      <t xml:space="preserve"> added TFP growth in primary and tertiary sectors</t>
    </r>
  </si>
  <si>
    <t>Main - Baseline</t>
  </si>
  <si>
    <t>Increase road network</t>
  </si>
  <si>
    <t>IRT - High</t>
  </si>
  <si>
    <t>Increased Rail and BRT HIGH</t>
  </si>
  <si>
    <t>IRT - Low</t>
  </si>
  <si>
    <t>Increased Rail and BRT LOW</t>
  </si>
  <si>
    <t>IRT - High total</t>
  </si>
  <si>
    <t>IRT - Low total</t>
  </si>
  <si>
    <t>ERT - High</t>
  </si>
  <si>
    <t>ERT - Low</t>
  </si>
  <si>
    <t>Sensitivity - Baseline</t>
  </si>
  <si>
    <t>LUT (&amp; IRT) - High</t>
  </si>
  <si>
    <t>Impact through Cost Reduction</t>
  </si>
  <si>
    <t>LUT (&amp; IRT) - Low</t>
  </si>
  <si>
    <t>UA - maintain only</t>
  </si>
  <si>
    <t>Maintain road network</t>
  </si>
  <si>
    <t>UA - dense areas</t>
  </si>
  <si>
    <t>Rehabilitate/strenghten roads in densely inhabited rural areas, with current surface types</t>
  </si>
  <si>
    <t>UA - sparse areas</t>
  </si>
  <si>
    <t>Rehabilitate/strenghten roads in sparsely inhabited rural areas, with current surface types</t>
  </si>
  <si>
    <t>UA - combined</t>
  </si>
  <si>
    <t>Rehabilitate/strenghten roads in all rural areas, with current surface types</t>
  </si>
  <si>
    <t>Productive capital</t>
  </si>
  <si>
    <t>Unproductive capital</t>
  </si>
  <si>
    <t>O&amp;M</t>
  </si>
  <si>
    <t>Calibration</t>
  </si>
  <si>
    <t>total savings</t>
  </si>
  <si>
    <t>bn ZAR(2019)</t>
  </si>
  <si>
    <t>50% added K (pref to Rail Transp sector); 50% non-productive K, OR cons of publ transp by Gov</t>
  </si>
  <si>
    <t>Translation to ZAR(2019) using Reference GDP values:</t>
  </si>
  <si>
    <t>total savings equals total value of investment</t>
  </si>
  <si>
    <t>investment trajectory</t>
  </si>
  <si>
    <t>index (2019 = 1)</t>
  </si>
  <si>
    <t>Calibration-check</t>
  </si>
  <si>
    <t>difference with IADJ must amount to investment-goods price index and maybe stock change investments.</t>
  </si>
  <si>
    <t>Non-productive K (OR else cons of construction by Gov)</t>
  </si>
  <si>
    <t>Estimated investment amounts relative to baseline &amp; Translation to Model parameters by Scenario.</t>
  </si>
  <si>
    <t>Calibration values for Translation to ZAR(2019) values using Reference GDP values:</t>
  </si>
  <si>
    <t>(hence) Parameterisation CGE model :</t>
  </si>
  <si>
    <t>IADJDYN additional amount</t>
  </si>
  <si>
    <t>TABSX</t>
  </si>
  <si>
    <t>Government consumption</t>
  </si>
  <si>
    <t>Calculation - indirectly</t>
  </si>
  <si>
    <t>Total GVA</t>
  </si>
  <si>
    <t>(GVA= GDP + subsidies on products – taxes on products)</t>
  </si>
  <si>
    <t>TABSX/total GVA</t>
  </si>
  <si>
    <t>Government consumption calculated with GOVSHR and TABS</t>
  </si>
  <si>
    <t>calculated</t>
  </si>
  <si>
    <t>approximated</t>
  </si>
  <si>
    <t>%increase vs gov consumption 2019</t>
  </si>
  <si>
    <t>total</t>
  </si>
  <si>
    <t>20-20Ratio</t>
  </si>
  <si>
    <t>C_GVA</t>
  </si>
  <si>
    <t>TINSX</t>
  </si>
  <si>
    <t>YIX</t>
  </si>
  <si>
    <t>C_SavingsINS</t>
  </si>
  <si>
    <t>C_PubDef</t>
  </si>
  <si>
    <t>C_TSav</t>
  </si>
  <si>
    <t>QINVX</t>
  </si>
  <si>
    <t>PQX</t>
  </si>
  <si>
    <t>C_InvVal</t>
  </si>
  <si>
    <t>C_QINV_IADJ</t>
  </si>
  <si>
    <t>trnsfrx_gov</t>
  </si>
  <si>
    <t>trnsfrx_row</t>
  </si>
  <si>
    <t>C_NetTrnsGov2Ins</t>
  </si>
  <si>
    <t>QFSX</t>
  </si>
  <si>
    <t>fland</t>
  </si>
  <si>
    <t>C_QFSlab</t>
  </si>
  <si>
    <t>P_ActivePop</t>
  </si>
  <si>
    <t>P_WAgePop</t>
  </si>
  <si>
    <t>C_BroadUnEmpRate</t>
  </si>
  <si>
    <t>C_LabForcePart</t>
  </si>
  <si>
    <t>C_GovCons</t>
  </si>
  <si>
    <t>transfers from gov</t>
  </si>
  <si>
    <t>gov expenditure total</t>
  </si>
  <si>
    <t>gov cons</t>
  </si>
  <si>
    <t>IADJDYN trajectory</t>
  </si>
  <si>
    <t>ccons by agsrv in 2019 = 0,37</t>
  </si>
  <si>
    <t>avg 22-30</t>
  </si>
  <si>
    <t>cftrp-l (land freight transport) by agsrv in 2019 = 30,2176, and ref growth is 2,3629%</t>
  </si>
  <si>
    <t>GADJDYN trajectory</t>
  </si>
  <si>
    <t>icagr1</t>
  </si>
  <si>
    <t>icagr2</t>
  </si>
  <si>
    <t>NOYKFACTOR trajectory</t>
  </si>
  <si>
    <t>Investment addition vs reference</t>
  </si>
  <si>
    <t>K-stock correction relative to reference</t>
  </si>
  <si>
    <t>Additional government demand</t>
  </si>
  <si>
    <t>Government demand trajectory, from 2030 apply usual SATIMGE GOVGR gov final demand growth rate to increase GADJDYN.</t>
  </si>
  <si>
    <t>Index for approximate trajectory of agsrv consumption of ccons</t>
  </si>
  <si>
    <t>Information to set icagr('ccons','agsrv','NAT')</t>
  </si>
  <si>
    <t>icagr('ccons','agsrv','TC')</t>
  </si>
  <si>
    <t>icagr('cftrp-l','agsrv','TC')</t>
  </si>
  <si>
    <t>xx% added K to Rail Transp sector; yy% non-productive K, OR cons of publ transp by Gov</t>
  </si>
  <si>
    <t>added to K-stock</t>
  </si>
  <si>
    <t>non-productive K stock (part of public and all road)</t>
  </si>
  <si>
    <t>Transport: Urban Access - Business-as-Usual - needs to be ReRun with higher GDP</t>
  </si>
  <si>
    <t>Adjusted GDP estimate</t>
  </si>
  <si>
    <t>GDP adjusted to SARB value for 2019</t>
  </si>
  <si>
    <t>Consumpt of transport by Gov approximated</t>
  </si>
  <si>
    <t>cons of transp by Gov</t>
  </si>
  <si>
    <t>GE 1</t>
  </si>
  <si>
    <t>GE 2</t>
  </si>
  <si>
    <t>GE 3</t>
  </si>
  <si>
    <t>GE 4</t>
  </si>
  <si>
    <t>GE 6</t>
  </si>
  <si>
    <t>GE 7</t>
  </si>
  <si>
    <t>GE 8</t>
  </si>
  <si>
    <t>GE / LE 5</t>
  </si>
  <si>
    <t>GE 9</t>
  </si>
  <si>
    <t>GE 10</t>
  </si>
  <si>
    <t>GE 11</t>
  </si>
  <si>
    <t>LE 12</t>
  </si>
  <si>
    <r>
      <rPr>
        <b/>
        <sz val="11"/>
        <color rgb="FFFF0000"/>
        <rFont val="Calibri"/>
        <family val="2"/>
        <scheme val="minor"/>
      </rPr>
      <t>Annual</t>
    </r>
    <r>
      <rPr>
        <b/>
        <sz val="11"/>
        <color theme="1"/>
        <rFont val="Calibri"/>
        <family val="2"/>
        <scheme val="minor"/>
      </rPr>
      <t xml:space="preserve"> average additional TFP growth</t>
    </r>
  </si>
  <si>
    <t>NONE</t>
  </si>
  <si>
    <t>ERT - High total</t>
  </si>
  <si>
    <t>GE/LE 6</t>
  </si>
  <si>
    <t>Transport: Aggregate Minimum Spending (AgMin)</t>
  </si>
  <si>
    <t>AgMin</t>
  </si>
  <si>
    <t>Transport: Aggregate</t>
  </si>
  <si>
    <t>added to productive K-stock</t>
  </si>
  <si>
    <t>Urban BAU + Rural CUS</t>
  </si>
  <si>
    <t>AgMed</t>
  </si>
  <si>
    <t>AgMax</t>
  </si>
  <si>
    <t>Urban IRT + Rural CRS</t>
  </si>
  <si>
    <t>shouldhavebeen values GADJX</t>
  </si>
  <si>
    <t>Government demand trajectory</t>
  </si>
  <si>
    <t>baseline result</t>
  </si>
  <si>
    <t>Transport: Urban Access - Business-as-Usual</t>
  </si>
  <si>
    <t>Alternative GADJDYN trajectory = bau trajectory</t>
  </si>
  <si>
    <t>K-share acons (construction) SAM 2019</t>
  </si>
  <si>
    <r>
      <t>GADJDYN trajectory</t>
    </r>
    <r>
      <rPr>
        <b/>
        <sz val="11"/>
        <color rgb="FFC00000"/>
        <rFont val="Calibri"/>
        <family val="2"/>
        <scheme val="minor"/>
      </rPr>
      <t xml:space="preserve"> - not used in No double-counting but With ICAGR scenarios</t>
    </r>
  </si>
  <si>
    <t>Assumption K-share rural activities</t>
  </si>
  <si>
    <t>Old v5 Calc of resp Prod and Unprod K</t>
  </si>
  <si>
    <t>Urban ERT + Rural CRS</t>
  </si>
  <si>
    <t>Transport: Baseline - Urban Access &amp; Safety</t>
  </si>
  <si>
    <t>Transport: Baseline - Rural Access &amp; Safety</t>
  </si>
  <si>
    <t>Transport: Baseline - Aggregate and Sensitivity</t>
  </si>
  <si>
    <t>W &amp; S: Baseline - 1 Basic servicing</t>
  </si>
  <si>
    <t>W &amp; S: Baseline - 2 SDGs</t>
  </si>
  <si>
    <t>0SQ</t>
  </si>
  <si>
    <t>Status Quo = Reference</t>
  </si>
  <si>
    <t>W &amp; S: Baseline - Reference</t>
  </si>
  <si>
    <t>Budget constrained strengthening with current surfaces, unrationalized</t>
  </si>
  <si>
    <t>Budget constrained strengthening with sealing, unrationalized</t>
  </si>
  <si>
    <t>Budget constrained strengthening with current surfaces, rationalized</t>
  </si>
  <si>
    <t>Budget constrained strengthening with sealing, rationalized</t>
  </si>
  <si>
    <t>1BW</t>
  </si>
  <si>
    <t>Universal basic servicing with water conservation and demand management</t>
  </si>
  <si>
    <t>TFP impact vs 2020/2022 by 2030:</t>
  </si>
  <si>
    <t>Average annual additional TFP growth</t>
  </si>
  <si>
    <t>2BF</t>
  </si>
  <si>
    <t>SDGs with Full Conventional technology</t>
  </si>
  <si>
    <t>2BW</t>
  </si>
  <si>
    <t>SDGs with water conservation and demand management</t>
  </si>
  <si>
    <t>W &amp; S: Baseline - 1 Basic servicing, With water conservation &amp; demand magament</t>
  </si>
  <si>
    <t>Operation expenditure</t>
  </si>
  <si>
    <t>Capital expenditure</t>
  </si>
  <si>
    <t>Consump … by Gov Services</t>
  </si>
  <si>
    <t>Road Safety investments  bringing 3/4er of high traffic roads to 3-star rating</t>
  </si>
  <si>
    <t>Road Safety added Capital</t>
  </si>
  <si>
    <t>Transport: Safety</t>
  </si>
  <si>
    <t>All scenarios</t>
  </si>
  <si>
    <t>Working age share of SA pop in 2020</t>
  </si>
  <si>
    <t>per thousand persons per year</t>
  </si>
  <si>
    <t>TRA sector Report road fatality rate</t>
  </si>
  <si>
    <t>Estimated adult mortality rate in 2020</t>
  </si>
  <si>
    <t>per thousand persons per year, see Macro Chapter DRAFT_3 section on W&amp;S</t>
  </si>
  <si>
    <t>Road Safety Assumptions:</t>
  </si>
  <si>
    <t xml:space="preserve"> </t>
  </si>
  <si>
    <t>Decrease by 25% =</t>
  </si>
  <si>
    <t>Road fatality Reduction impact =</t>
  </si>
  <si>
    <t>New adult mortality rate</t>
  </si>
  <si>
    <t>New adult survival rate</t>
  </si>
  <si>
    <t>Growth</t>
  </si>
  <si>
    <t>Hence…</t>
  </si>
  <si>
    <t>2030 Labour Prod increase</t>
  </si>
  <si>
    <t>Annual Avg</t>
  </si>
  <si>
    <t>Road Safety impact added to Infra TFP:</t>
  </si>
  <si>
    <t xml:space="preserve">L share VA SAM 2019 </t>
  </si>
  <si>
    <t>2030 TFP increase corrected for L share</t>
  </si>
  <si>
    <t>with Rural Access Index based road extension equivalent TFP growth</t>
  </si>
  <si>
    <t>W &amp; S: Baseline - 2 SDG with Full Conventional technology</t>
  </si>
  <si>
    <t>W &amp; S: Baseline - 2 SDG With water conservation &amp; demand magament</t>
  </si>
  <si>
    <t>W &amp; S: Baseline - 2 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</si>
</sst>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0.0%"/>
    <numFmt numFmtId="165" formatCode="0.00000"/>
    <numFmt numFmtId="166" formatCode="0.000%"/>
    <numFmt numFmtId="167" formatCode="#,##0.0"/>
    <numFmt numFmtId="168" formatCode="0.000"/>
    <numFmt numFmtId="170" formatCode="0.0000"/>
    <numFmt numFmtId="171" formatCode="0.0000%"/>
    <numFmt numFmtId="172" formatCode="0.0E+00"/>
    <numFmt numFmtId="173" formatCode="#,##0.000"/>
    <numFmt numFmtId="174" formatCode="#,##0.0000"/>
    <numFmt numFmtId="175" formatCode="#,##0.00_ ;\-#,##0.00\ "/>
    <numFmt numFmtId="176" formatCode="#,##0.000000"/>
    <numFmt numFmtId="177" formatCode="0.0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u/>
      <sz val="11"/>
      <color theme="2" tint="-0.499984740745262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i/>
      <sz val="9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9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6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11" fontId="0" fillId="0" borderId="0" xfId="0" applyNumberFormat="1"/>
    <xf numFmtId="0" fontId="7" fillId="0" borderId="0" xfId="0" applyFont="1"/>
    <xf numFmtId="164" fontId="0" fillId="0" borderId="0" xfId="1" applyNumberFormat="1" applyFont="1"/>
    <xf numFmtId="3" fontId="0" fillId="0" borderId="0" xfId="0" applyNumberFormat="1"/>
    <xf numFmtId="0" fontId="8" fillId="0" borderId="0" xfId="0" applyFont="1"/>
    <xf numFmtId="3" fontId="8" fillId="0" borderId="0" xfId="0" applyNumberFormat="1" applyFont="1"/>
    <xf numFmtId="0" fontId="8" fillId="0" borderId="0" xfId="0" quotePrefix="1" applyFont="1"/>
    <xf numFmtId="0" fontId="9" fillId="0" borderId="0" xfId="0" applyFont="1"/>
    <xf numFmtId="0" fontId="9" fillId="0" borderId="0" xfId="0" quotePrefix="1" applyFont="1"/>
    <xf numFmtId="3" fontId="9" fillId="0" borderId="0" xfId="0" applyNumberFormat="1" applyFont="1"/>
    <xf numFmtId="0" fontId="10" fillId="0" borderId="0" xfId="0" applyFont="1"/>
    <xf numFmtId="165" fontId="0" fillId="0" borderId="0" xfId="0" applyNumberFormat="1"/>
    <xf numFmtId="10" fontId="0" fillId="0" borderId="0" xfId="1" applyNumberFormat="1" applyFont="1"/>
    <xf numFmtId="166" fontId="9" fillId="0" borderId="0" xfId="1" applyNumberFormat="1" applyFont="1"/>
    <xf numFmtId="0" fontId="7" fillId="0" borderId="0" xfId="0" quotePrefix="1" applyFont="1"/>
    <xf numFmtId="3" fontId="11" fillId="0" borderId="0" xfId="0" applyNumberFormat="1" applyFont="1"/>
    <xf numFmtId="0" fontId="10" fillId="0" borderId="0" xfId="0" quotePrefix="1" applyFont="1"/>
    <xf numFmtId="0" fontId="12" fillId="0" borderId="0" xfId="0" applyFont="1"/>
    <xf numFmtId="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9" fillId="2" borderId="0" xfId="0" applyFont="1" applyFill="1"/>
    <xf numFmtId="0" fontId="13" fillId="2" borderId="0" xfId="0" applyFont="1" applyFill="1"/>
    <xf numFmtId="0" fontId="11" fillId="2" borderId="0" xfId="0" applyFont="1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9" fillId="0" borderId="0" xfId="1" applyNumberFormat="1" applyFont="1"/>
    <xf numFmtId="164" fontId="8" fillId="0" borderId="0" xfId="1" applyNumberFormat="1" applyFont="1"/>
    <xf numFmtId="165" fontId="0" fillId="0" borderId="0" xfId="0" quotePrefix="1" applyNumberFormat="1"/>
    <xf numFmtId="0" fontId="0" fillId="2" borderId="0" xfId="0" applyFill="1"/>
    <xf numFmtId="170" fontId="0" fillId="0" borderId="0" xfId="0" applyNumberFormat="1"/>
    <xf numFmtId="0" fontId="11" fillId="0" borderId="0" xfId="0" applyFont="1"/>
    <xf numFmtId="10" fontId="8" fillId="0" borderId="0" xfId="1" applyNumberFormat="1" applyFont="1"/>
    <xf numFmtId="0" fontId="9" fillId="6" borderId="0" xfId="0" applyFont="1" applyFill="1"/>
    <xf numFmtId="164" fontId="9" fillId="6" borderId="0" xfId="1" applyNumberFormat="1" applyFont="1" applyFill="1"/>
    <xf numFmtId="0" fontId="17" fillId="0" borderId="0" xfId="0" applyFont="1"/>
    <xf numFmtId="0" fontId="15" fillId="0" borderId="0" xfId="0" quotePrefix="1" applyFont="1"/>
    <xf numFmtId="0" fontId="0" fillId="0" borderId="0" xfId="0" applyAlignment="1">
      <alignment wrapText="1"/>
    </xf>
    <xf numFmtId="0" fontId="18" fillId="0" borderId="0" xfId="0" applyFont="1"/>
    <xf numFmtId="171" fontId="0" fillId="0" borderId="0" xfId="0" applyNumberFormat="1"/>
    <xf numFmtId="0" fontId="3" fillId="0" borderId="7" xfId="0" applyFont="1" applyBorder="1"/>
    <xf numFmtId="0" fontId="11" fillId="0" borderId="7" xfId="0" applyFont="1" applyBorder="1" applyAlignment="1">
      <alignment wrapText="1"/>
    </xf>
    <xf numFmtId="0" fontId="19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wrapText="1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0" fillId="0" borderId="0" xfId="0" applyFont="1"/>
    <xf numFmtId="0" fontId="0" fillId="4" borderId="0" xfId="0" applyFill="1"/>
    <xf numFmtId="0" fontId="21" fillId="4" borderId="0" xfId="0" quotePrefix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72" fontId="0" fillId="7" borderId="0" xfId="0" applyNumberFormat="1" applyFill="1" applyAlignment="1">
      <alignment horizontal="center"/>
    </xf>
    <xf numFmtId="10" fontId="0" fillId="0" borderId="0" xfId="0" applyNumberFormat="1"/>
    <xf numFmtId="0" fontId="21" fillId="0" borderId="0" xfId="0" quotePrefix="1" applyFont="1" applyAlignment="1">
      <alignment horizontal="center"/>
    </xf>
    <xf numFmtId="10" fontId="22" fillId="0" borderId="0" xfId="1" applyNumberFormat="1" applyFont="1" applyAlignment="1">
      <alignment horizontal="center"/>
    </xf>
    <xf numFmtId="10" fontId="0" fillId="6" borderId="0" xfId="0" applyNumberFormat="1" applyFill="1" applyAlignment="1">
      <alignment horizontal="center"/>
    </xf>
    <xf numFmtId="0" fontId="19" fillId="0" borderId="0" xfId="0" quotePrefix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10" fontId="0" fillId="3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10" fontId="0" fillId="9" borderId="0" xfId="1" applyNumberFormat="1" applyFont="1" applyFill="1" applyAlignment="1">
      <alignment horizontal="center"/>
    </xf>
    <xf numFmtId="172" fontId="3" fillId="7" borderId="0" xfId="0" applyNumberFormat="1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25" fillId="4" borderId="0" xfId="0" applyFont="1" applyFill="1"/>
    <xf numFmtId="0" fontId="26" fillId="4" borderId="0" xfId="0" quotePrefix="1" applyFont="1" applyFill="1" applyAlignment="1">
      <alignment horizontal="center"/>
    </xf>
    <xf numFmtId="10" fontId="25" fillId="4" borderId="0" xfId="0" applyNumberFormat="1" applyFont="1" applyFill="1" applyAlignment="1">
      <alignment horizontal="center"/>
    </xf>
    <xf numFmtId="10" fontId="25" fillId="5" borderId="0" xfId="0" applyNumberFormat="1" applyFont="1" applyFill="1" applyAlignment="1">
      <alignment horizontal="center"/>
    </xf>
    <xf numFmtId="10" fontId="25" fillId="0" borderId="0" xfId="0" applyNumberFormat="1" applyFont="1" applyAlignment="1">
      <alignment horizontal="center"/>
    </xf>
    <xf numFmtId="172" fontId="25" fillId="7" borderId="0" xfId="0" applyNumberFormat="1" applyFont="1" applyFill="1" applyAlignment="1">
      <alignment horizontal="center"/>
    </xf>
    <xf numFmtId="10" fontId="25" fillId="0" borderId="0" xfId="0" applyNumberFormat="1" applyFont="1"/>
    <xf numFmtId="0" fontId="26" fillId="0" borderId="0" xfId="0" quotePrefix="1" applyFont="1" applyAlignment="1">
      <alignment horizontal="center"/>
    </xf>
    <xf numFmtId="10" fontId="25" fillId="0" borderId="0" xfId="1" applyNumberFormat="1" applyFont="1" applyAlignment="1">
      <alignment horizontal="center"/>
    </xf>
    <xf numFmtId="10" fontId="25" fillId="6" borderId="0" xfId="0" applyNumberFormat="1" applyFont="1" applyFill="1" applyAlignment="1">
      <alignment horizontal="center"/>
    </xf>
    <xf numFmtId="10" fontId="25" fillId="3" borderId="0" xfId="0" applyNumberFormat="1" applyFont="1" applyFill="1" applyAlignment="1">
      <alignment horizontal="center"/>
    </xf>
    <xf numFmtId="10" fontId="25" fillId="8" borderId="0" xfId="0" applyNumberFormat="1" applyFont="1" applyFill="1" applyAlignment="1">
      <alignment horizontal="center"/>
    </xf>
    <xf numFmtId="10" fontId="25" fillId="9" borderId="0" xfId="1" applyNumberFormat="1" applyFont="1" applyFill="1" applyAlignment="1">
      <alignment horizontal="center"/>
    </xf>
    <xf numFmtId="0" fontId="27" fillId="0" borderId="0" xfId="0" applyFont="1"/>
    <xf numFmtId="0" fontId="28" fillId="0" borderId="0" xfId="0" quotePrefix="1" applyFont="1" applyAlignment="1">
      <alignment horizontal="center"/>
    </xf>
    <xf numFmtId="10" fontId="27" fillId="0" borderId="0" xfId="0" applyNumberFormat="1" applyFont="1" applyAlignment="1">
      <alignment horizontal="center"/>
    </xf>
    <xf numFmtId="10" fontId="27" fillId="0" borderId="0" xfId="0" applyNumberFormat="1" applyFont="1"/>
    <xf numFmtId="0" fontId="21" fillId="0" borderId="0" xfId="0" applyFont="1"/>
    <xf numFmtId="0" fontId="3" fillId="3" borderId="8" xfId="0" applyFont="1" applyFill="1" applyBorder="1" applyAlignment="1">
      <alignment wrapText="1"/>
    </xf>
    <xf numFmtId="0" fontId="19" fillId="0" borderId="0" xfId="0" applyFont="1"/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9" fontId="3" fillId="10" borderId="9" xfId="1" applyFont="1" applyFill="1" applyBorder="1" applyAlignment="1">
      <alignment horizontal="center"/>
    </xf>
    <xf numFmtId="9" fontId="1" fillId="3" borderId="0" xfId="1" applyFont="1" applyFill="1"/>
    <xf numFmtId="0" fontId="21" fillId="10" borderId="0" xfId="0" applyFont="1" applyFill="1"/>
    <xf numFmtId="10" fontId="8" fillId="4" borderId="0" xfId="1" applyNumberFormat="1" applyFont="1" applyFill="1" applyAlignment="1">
      <alignment horizontal="center"/>
    </xf>
    <xf numFmtId="10" fontId="8" fillId="0" borderId="0" xfId="0" applyNumberFormat="1" applyFont="1"/>
    <xf numFmtId="10" fontId="1" fillId="0" borderId="0" xfId="1" applyNumberFormat="1" applyFont="1" applyAlignment="1">
      <alignment horizontal="center"/>
    </xf>
    <xf numFmtId="9" fontId="1" fillId="10" borderId="0" xfId="1" applyFont="1" applyFill="1"/>
    <xf numFmtId="9" fontId="3" fillId="10" borderId="10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6" fontId="7" fillId="11" borderId="0" xfId="0" applyNumberFormat="1" applyFont="1" applyFill="1"/>
    <xf numFmtId="166" fontId="0" fillId="0" borderId="0" xfId="0" applyNumberFormat="1" applyAlignment="1">
      <alignment horizontal="center"/>
    </xf>
    <xf numFmtId="166" fontId="1" fillId="12" borderId="0" xfId="1" applyNumberFormat="1" applyFont="1" applyFill="1" applyAlignment="1">
      <alignment horizontal="center"/>
    </xf>
    <xf numFmtId="9" fontId="3" fillId="6" borderId="9" xfId="1" applyFont="1" applyFill="1" applyBorder="1" applyAlignment="1">
      <alignment horizontal="center"/>
    </xf>
    <xf numFmtId="9" fontId="1" fillId="6" borderId="0" xfId="1" applyFont="1" applyFill="1"/>
    <xf numFmtId="0" fontId="21" fillId="6" borderId="0" xfId="0" applyFont="1" applyFill="1"/>
    <xf numFmtId="9" fontId="3" fillId="6" borderId="11" xfId="1" applyFont="1" applyFill="1" applyBorder="1" applyAlignment="1">
      <alignment horizontal="center"/>
    </xf>
    <xf numFmtId="10" fontId="7" fillId="3" borderId="0" xfId="0" applyNumberFormat="1" applyFont="1" applyFill="1" applyAlignment="1">
      <alignment horizontal="center"/>
    </xf>
    <xf numFmtId="10" fontId="3" fillId="0" borderId="0" xfId="1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3" fillId="10" borderId="1" xfId="0" applyNumberFormat="1" applyFont="1" applyFill="1" applyBorder="1" applyAlignment="1">
      <alignment horizontal="center" vertical="center"/>
    </xf>
    <xf numFmtId="10" fontId="8" fillId="4" borderId="0" xfId="0" applyNumberFormat="1" applyFont="1" applyFill="1" applyAlignment="1">
      <alignment horizontal="center"/>
    </xf>
    <xf numFmtId="0" fontId="3" fillId="0" borderId="7" xfId="0" quotePrefix="1" applyFont="1" applyBorder="1" applyAlignment="1">
      <alignment horizontal="center" wrapText="1"/>
    </xf>
    <xf numFmtId="0" fontId="3" fillId="2" borderId="0" xfId="0" applyFont="1" applyFill="1"/>
    <xf numFmtId="0" fontId="19" fillId="2" borderId="0" xfId="0" quotePrefix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0" fontId="8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29" fillId="0" borderId="0" xfId="0" applyFont="1"/>
    <xf numFmtId="0" fontId="0" fillId="13" borderId="0" xfId="0" applyFill="1"/>
    <xf numFmtId="0" fontId="3" fillId="13" borderId="13" xfId="0" applyFont="1" applyFill="1" applyBorder="1" applyAlignment="1">
      <alignment horizontal="center" wrapText="1"/>
    </xf>
    <xf numFmtId="0" fontId="3" fillId="13" borderId="7" xfId="0" applyFont="1" applyFill="1" applyBorder="1"/>
    <xf numFmtId="0" fontId="3" fillId="13" borderId="7" xfId="0" applyFont="1" applyFill="1" applyBorder="1" applyAlignment="1">
      <alignment wrapText="1"/>
    </xf>
    <xf numFmtId="0" fontId="3" fillId="13" borderId="14" xfId="0" applyFont="1" applyFill="1" applyBorder="1" applyAlignment="1">
      <alignment horizontal="center" wrapText="1"/>
    </xf>
    <xf numFmtId="0" fontId="3" fillId="13" borderId="15" xfId="0" applyFont="1" applyFill="1" applyBorder="1" applyAlignment="1">
      <alignment horizontal="center" wrapText="1"/>
    </xf>
    <xf numFmtId="0" fontId="3" fillId="13" borderId="7" xfId="0" applyFont="1" applyFill="1" applyBorder="1" applyAlignment="1">
      <alignment horizontal="center" wrapText="1"/>
    </xf>
    <xf numFmtId="0" fontId="3" fillId="13" borderId="0" xfId="0" applyFont="1" applyFill="1"/>
    <xf numFmtId="0" fontId="3" fillId="13" borderId="3" xfId="0" applyFont="1" applyFill="1" applyBorder="1"/>
    <xf numFmtId="10" fontId="3" fillId="13" borderId="2" xfId="0" applyNumberFormat="1" applyFont="1" applyFill="1" applyBorder="1" applyAlignment="1">
      <alignment horizontal="center"/>
    </xf>
    <xf numFmtId="10" fontId="3" fillId="13" borderId="4" xfId="1" applyNumberFormat="1" applyFont="1" applyFill="1" applyBorder="1" applyAlignment="1">
      <alignment horizontal="center"/>
    </xf>
    <xf numFmtId="166" fontId="3" fillId="13" borderId="4" xfId="1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13" borderId="5" xfId="0" applyNumberFormat="1" applyFill="1" applyBorder="1" applyAlignment="1">
      <alignment horizontal="center"/>
    </xf>
    <xf numFmtId="10" fontId="0" fillId="13" borderId="13" xfId="1" applyNumberFormat="1" applyFont="1" applyFill="1" applyBorder="1" applyAlignment="1">
      <alignment horizontal="center"/>
    </xf>
    <xf numFmtId="166" fontId="0" fillId="13" borderId="13" xfId="1" applyNumberFormat="1" applyFont="1" applyFill="1" applyBorder="1" applyAlignment="1">
      <alignment horizontal="center"/>
    </xf>
    <xf numFmtId="10" fontId="3" fillId="13" borderId="5" xfId="0" applyNumberFormat="1" applyFont="1" applyFill="1" applyBorder="1" applyAlignment="1">
      <alignment horizontal="center"/>
    </xf>
    <xf numFmtId="10" fontId="3" fillId="13" borderId="13" xfId="0" applyNumberFormat="1" applyFont="1" applyFill="1" applyBorder="1" applyAlignment="1">
      <alignment horizontal="center"/>
    </xf>
    <xf numFmtId="10" fontId="3" fillId="13" borderId="0" xfId="0" applyNumberFormat="1" applyFont="1" applyFill="1" applyAlignment="1">
      <alignment horizontal="center"/>
    </xf>
    <xf numFmtId="0" fontId="0" fillId="13" borderId="7" xfId="0" applyFill="1" applyBorder="1"/>
    <xf numFmtId="10" fontId="3" fillId="13" borderId="14" xfId="0" applyNumberFormat="1" applyFont="1" applyFill="1" applyBorder="1" applyAlignment="1">
      <alignment horizontal="center"/>
    </xf>
    <xf numFmtId="10" fontId="3" fillId="13" borderId="15" xfId="0" applyNumberFormat="1" applyFont="1" applyFill="1" applyBorder="1" applyAlignment="1">
      <alignment horizontal="center"/>
    </xf>
    <xf numFmtId="10" fontId="31" fillId="13" borderId="5" xfId="0" applyNumberFormat="1" applyFont="1" applyFill="1" applyBorder="1" applyAlignment="1">
      <alignment horizontal="center" vertical="center"/>
    </xf>
    <xf numFmtId="10" fontId="31" fillId="13" borderId="13" xfId="0" applyNumberFormat="1" applyFont="1" applyFill="1" applyBorder="1" applyAlignment="1">
      <alignment horizontal="center" vertical="center"/>
    </xf>
    <xf numFmtId="0" fontId="31" fillId="13" borderId="7" xfId="0" applyFont="1" applyFill="1" applyBorder="1" applyAlignment="1">
      <alignment vertical="center"/>
    </xf>
    <xf numFmtId="0" fontId="31" fillId="13" borderId="7" xfId="0" applyFont="1" applyFill="1" applyBorder="1" applyAlignment="1">
      <alignment vertical="center" wrapText="1"/>
    </xf>
    <xf numFmtId="10" fontId="31" fillId="13" borderId="14" xfId="0" applyNumberFormat="1" applyFont="1" applyFill="1" applyBorder="1" applyAlignment="1">
      <alignment horizontal="center" vertical="center"/>
    </xf>
    <xf numFmtId="10" fontId="31" fillId="13" borderId="15" xfId="0" applyNumberFormat="1" applyFont="1" applyFill="1" applyBorder="1" applyAlignment="1">
      <alignment horizontal="center" vertical="center"/>
    </xf>
    <xf numFmtId="0" fontId="0" fillId="13" borderId="16" xfId="0" applyFill="1" applyBorder="1"/>
    <xf numFmtId="10" fontId="3" fillId="13" borderId="13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0" fillId="14" borderId="0" xfId="0" applyFill="1"/>
    <xf numFmtId="172" fontId="0" fillId="14" borderId="0" xfId="0" applyNumberFormat="1" applyFill="1" applyAlignment="1">
      <alignment horizontal="center"/>
    </xf>
    <xf numFmtId="10" fontId="3" fillId="14" borderId="0" xfId="0" applyNumberFormat="1" applyFont="1" applyFill="1"/>
    <xf numFmtId="0" fontId="21" fillId="14" borderId="0" xfId="0" quotePrefix="1" applyFont="1" applyFill="1" applyAlignment="1">
      <alignment horizontal="center"/>
    </xf>
    <xf numFmtId="3" fontId="3" fillId="14" borderId="0" xfId="0" applyNumberFormat="1" applyFont="1" applyFill="1" applyAlignment="1">
      <alignment horizontal="center"/>
    </xf>
    <xf numFmtId="3" fontId="0" fillId="14" borderId="0" xfId="0" applyNumberFormat="1" applyFill="1" applyAlignment="1">
      <alignment horizontal="center"/>
    </xf>
    <xf numFmtId="9" fontId="0" fillId="3" borderId="8" xfId="0" applyNumberFormat="1" applyFill="1" applyBorder="1"/>
    <xf numFmtId="173" fontId="0" fillId="14" borderId="0" xfId="0" applyNumberFormat="1" applyFill="1" applyAlignment="1">
      <alignment horizontal="center"/>
    </xf>
    <xf numFmtId="17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32" fillId="14" borderId="0" xfId="0" applyNumberFormat="1" applyFont="1" applyFill="1" applyAlignment="1">
      <alignment horizontal="center"/>
    </xf>
    <xf numFmtId="3" fontId="32" fillId="0" borderId="0" xfId="0" applyNumberFormat="1" applyFont="1" applyAlignment="1">
      <alignment horizontal="center"/>
    </xf>
    <xf numFmtId="10" fontId="32" fillId="4" borderId="0" xfId="0" applyNumberFormat="1" applyFont="1" applyFill="1" applyAlignment="1">
      <alignment horizontal="center"/>
    </xf>
    <xf numFmtId="10" fontId="33" fillId="0" borderId="0" xfId="1" applyNumberFormat="1" applyFont="1" applyAlignment="1">
      <alignment horizontal="center"/>
    </xf>
    <xf numFmtId="10" fontId="34" fillId="0" borderId="0" xfId="0" applyNumberFormat="1" applyFont="1" applyAlignment="1">
      <alignment horizontal="center"/>
    </xf>
    <xf numFmtId="0" fontId="35" fillId="0" borderId="0" xfId="0" applyFont="1"/>
    <xf numFmtId="0" fontId="0" fillId="15" borderId="0" xfId="0" applyFill="1"/>
    <xf numFmtId="0" fontId="21" fillId="15" borderId="0" xfId="0" quotePrefix="1" applyFont="1" applyFill="1" applyAlignment="1">
      <alignment horizontal="center"/>
    </xf>
    <xf numFmtId="3" fontId="32" fillId="15" borderId="0" xfId="0" applyNumberFormat="1" applyFont="1" applyFill="1" applyAlignment="1">
      <alignment horizontal="center"/>
    </xf>
    <xf numFmtId="3" fontId="3" fillId="15" borderId="0" xfId="0" applyNumberFormat="1" applyFont="1" applyFill="1" applyAlignment="1">
      <alignment horizontal="center"/>
    </xf>
    <xf numFmtId="172" fontId="0" fillId="15" borderId="0" xfId="0" applyNumberFormat="1" applyFill="1" applyAlignment="1">
      <alignment horizontal="center"/>
    </xf>
    <xf numFmtId="10" fontId="3" fillId="15" borderId="0" xfId="0" applyNumberFormat="1" applyFont="1" applyFill="1"/>
    <xf numFmtId="0" fontId="0" fillId="15" borderId="0" xfId="0" quotePrefix="1" applyFill="1"/>
    <xf numFmtId="173" fontId="0" fillId="15" borderId="0" xfId="0" applyNumberFormat="1" applyFill="1" applyAlignment="1">
      <alignment horizontal="center"/>
    </xf>
    <xf numFmtId="0" fontId="36" fillId="15" borderId="0" xfId="0" quotePrefix="1" applyFont="1" applyFill="1"/>
    <xf numFmtId="167" fontId="0" fillId="0" borderId="0" xfId="0" applyNumberFormat="1" applyAlignment="1">
      <alignment horizontal="center"/>
    </xf>
    <xf numFmtId="4" fontId="9" fillId="0" borderId="0" xfId="0" applyNumberFormat="1" applyFont="1"/>
    <xf numFmtId="0" fontId="37" fillId="0" borderId="0" xfId="0" applyFont="1"/>
    <xf numFmtId="3" fontId="7" fillId="0" borderId="0" xfId="0" applyNumberFormat="1" applyFont="1"/>
    <xf numFmtId="0" fontId="7" fillId="2" borderId="0" xfId="0" applyFont="1" applyFill="1"/>
    <xf numFmtId="0" fontId="21" fillId="14" borderId="0" xfId="0" applyFont="1" applyFill="1"/>
    <xf numFmtId="17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5" applyFont="1"/>
    <xf numFmtId="175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17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2" fontId="0" fillId="16" borderId="0" xfId="0" applyNumberFormat="1" applyFill="1" applyAlignment="1">
      <alignment horizontal="center"/>
    </xf>
    <xf numFmtId="2" fontId="0" fillId="17" borderId="0" xfId="0" applyNumberFormat="1" applyFill="1" applyAlignment="1">
      <alignment horizontal="center"/>
    </xf>
    <xf numFmtId="174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 applyAlignment="1">
      <alignment horizontal="center"/>
    </xf>
    <xf numFmtId="9" fontId="0" fillId="18" borderId="19" xfId="0" applyNumberFormat="1" applyFill="1" applyBorder="1"/>
    <xf numFmtId="0" fontId="2" fillId="14" borderId="0" xfId="0" applyFont="1" applyFill="1"/>
    <xf numFmtId="0" fontId="4" fillId="14" borderId="0" xfId="2" applyFill="1"/>
    <xf numFmtId="3" fontId="0" fillId="4" borderId="0" xfId="0" applyNumberFormat="1" applyFill="1" applyAlignment="1">
      <alignment horizontal="center"/>
    </xf>
    <xf numFmtId="167" fontId="40" fillId="0" borderId="0" xfId="0" applyNumberFormat="1" applyFont="1" applyAlignment="1">
      <alignment horizontal="center"/>
    </xf>
    <xf numFmtId="167" fontId="0" fillId="0" borderId="0" xfId="0" quotePrefix="1" applyNumberFormat="1" applyAlignment="1">
      <alignment horizontal="center"/>
    </xf>
    <xf numFmtId="167" fontId="3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9" fontId="0" fillId="7" borderId="0" xfId="1" applyFont="1" applyFill="1" applyAlignment="1">
      <alignment horizontal="center"/>
    </xf>
    <xf numFmtId="0" fontId="45" fillId="13" borderId="7" xfId="0" applyFont="1" applyFill="1" applyBorder="1"/>
    <xf numFmtId="10" fontId="45" fillId="13" borderId="14" xfId="0" applyNumberFormat="1" applyFont="1" applyFill="1" applyBorder="1" applyAlignment="1">
      <alignment horizontal="center"/>
    </xf>
    <xf numFmtId="10" fontId="45" fillId="13" borderId="15" xfId="0" applyNumberFormat="1" applyFont="1" applyFill="1" applyBorder="1" applyAlignment="1">
      <alignment horizontal="center"/>
    </xf>
    <xf numFmtId="166" fontId="45" fillId="13" borderId="5" xfId="0" applyNumberFormat="1" applyFont="1" applyFill="1" applyBorder="1" applyAlignment="1">
      <alignment horizontal="center"/>
    </xf>
    <xf numFmtId="166" fontId="45" fillId="13" borderId="13" xfId="1" applyNumberFormat="1" applyFont="1" applyFill="1" applyBorder="1" applyAlignment="1">
      <alignment horizontal="center"/>
    </xf>
    <xf numFmtId="171" fontId="45" fillId="13" borderId="13" xfId="1" applyNumberFormat="1" applyFont="1" applyFill="1" applyBorder="1" applyAlignment="1">
      <alignment horizontal="center"/>
    </xf>
    <xf numFmtId="10" fontId="45" fillId="13" borderId="5" xfId="0" applyNumberFormat="1" applyFont="1" applyFill="1" applyBorder="1" applyAlignment="1">
      <alignment horizontal="center"/>
    </xf>
    <xf numFmtId="10" fontId="45" fillId="13" borderId="13" xfId="1" applyNumberFormat="1" applyFont="1" applyFill="1" applyBorder="1" applyAlignment="1">
      <alignment horizont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8" fillId="0" borderId="0" xfId="0" quotePrefix="1" applyFont="1" applyAlignment="1">
      <alignment horizontal="center"/>
    </xf>
    <xf numFmtId="10" fontId="46" fillId="0" borderId="0" xfId="0" applyNumberFormat="1" applyFont="1" applyAlignment="1">
      <alignment horizontal="center"/>
    </xf>
    <xf numFmtId="10" fontId="46" fillId="6" borderId="0" xfId="0" applyNumberFormat="1" applyFont="1" applyFill="1" applyAlignment="1">
      <alignment horizontal="center"/>
    </xf>
    <xf numFmtId="172" fontId="46" fillId="7" borderId="0" xfId="0" applyNumberFormat="1" applyFont="1" applyFill="1" applyAlignment="1">
      <alignment horizontal="center"/>
    </xf>
    <xf numFmtId="10" fontId="46" fillId="0" borderId="0" xfId="0" applyNumberFormat="1" applyFont="1"/>
    <xf numFmtId="10" fontId="46" fillId="5" borderId="0" xfId="0" applyNumberFormat="1" applyFont="1" applyFill="1" applyAlignment="1">
      <alignment horizontal="center"/>
    </xf>
    <xf numFmtId="0" fontId="49" fillId="0" borderId="0" xfId="0" quotePrefix="1" applyFont="1" applyAlignment="1">
      <alignment horizontal="center"/>
    </xf>
    <xf numFmtId="10" fontId="47" fillId="0" borderId="0" xfId="0" applyNumberFormat="1" applyFont="1" applyAlignment="1">
      <alignment horizontal="center"/>
    </xf>
    <xf numFmtId="172" fontId="47" fillId="7" borderId="0" xfId="0" applyNumberFormat="1" applyFont="1" applyFill="1" applyAlignment="1">
      <alignment horizontal="center"/>
    </xf>
    <xf numFmtId="10" fontId="47" fillId="0" borderId="0" xfId="0" applyNumberFormat="1" applyFont="1"/>
    <xf numFmtId="0" fontId="50" fillId="0" borderId="0" xfId="0" applyFont="1"/>
    <xf numFmtId="9" fontId="46" fillId="3" borderId="8" xfId="0" applyNumberFormat="1" applyFont="1" applyFill="1" applyBorder="1"/>
    <xf numFmtId="3" fontId="51" fillId="0" borderId="0" xfId="0" applyNumberFormat="1" applyFont="1" applyAlignment="1">
      <alignment horizontal="center"/>
    </xf>
    <xf numFmtId="167" fontId="46" fillId="0" borderId="0" xfId="0" applyNumberFormat="1" applyFont="1" applyAlignment="1">
      <alignment horizontal="center"/>
    </xf>
    <xf numFmtId="3" fontId="46" fillId="0" borderId="0" xfId="0" applyNumberFormat="1" applyFont="1" applyAlignment="1">
      <alignment horizontal="center"/>
    </xf>
    <xf numFmtId="9" fontId="46" fillId="7" borderId="0" xfId="1" applyFont="1" applyFill="1" applyAlignment="1">
      <alignment horizontal="center"/>
    </xf>
    <xf numFmtId="9" fontId="46" fillId="18" borderId="19" xfId="0" applyNumberFormat="1" applyFont="1" applyFill="1" applyBorder="1"/>
    <xf numFmtId="167" fontId="46" fillId="0" borderId="0" xfId="0" quotePrefix="1" applyNumberFormat="1" applyFont="1" applyAlignment="1">
      <alignment horizontal="center"/>
    </xf>
    <xf numFmtId="173" fontId="46" fillId="0" borderId="0" xfId="0" applyNumberFormat="1" applyFont="1" applyAlignment="1">
      <alignment horizontal="center"/>
    </xf>
    <xf numFmtId="173" fontId="47" fillId="0" borderId="0" xfId="0" applyNumberFormat="1" applyFont="1" applyAlignment="1">
      <alignment horizontal="center"/>
    </xf>
    <xf numFmtId="174" fontId="47" fillId="0" borderId="0" xfId="0" applyNumberFormat="1" applyFont="1" applyAlignment="1">
      <alignment horizontal="center"/>
    </xf>
    <xf numFmtId="0" fontId="46" fillId="0" borderId="0" xfId="0" applyFont="1" applyAlignment="1">
      <alignment horizontal="left"/>
    </xf>
    <xf numFmtId="2" fontId="46" fillId="0" borderId="0" xfId="0" applyNumberFormat="1" applyFont="1" applyAlignment="1">
      <alignment horizontal="center"/>
    </xf>
    <xf numFmtId="167" fontId="52" fillId="0" borderId="0" xfId="0" applyNumberFormat="1" applyFont="1" applyAlignment="1">
      <alignment horizontal="center"/>
    </xf>
    <xf numFmtId="0" fontId="53" fillId="0" borderId="0" xfId="0" applyFont="1" applyAlignment="1">
      <alignment horizontal="center"/>
    </xf>
    <xf numFmtId="4" fontId="46" fillId="0" borderId="0" xfId="0" applyNumberFormat="1" applyFont="1"/>
    <xf numFmtId="0" fontId="47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2" fontId="46" fillId="16" borderId="0" xfId="0" applyNumberFormat="1" applyFont="1" applyFill="1" applyAlignment="1">
      <alignment horizontal="center"/>
    </xf>
    <xf numFmtId="2" fontId="46" fillId="17" borderId="0" xfId="0" applyNumberFormat="1" applyFont="1" applyFill="1" applyAlignment="1">
      <alignment horizontal="center"/>
    </xf>
    <xf numFmtId="0" fontId="47" fillId="16" borderId="0" xfId="0" applyFont="1" applyFill="1" applyAlignment="1">
      <alignment horizontal="center"/>
    </xf>
    <xf numFmtId="0" fontId="47" fillId="17" borderId="0" xfId="0" applyFont="1" applyFill="1" applyAlignment="1">
      <alignment horizontal="center"/>
    </xf>
    <xf numFmtId="0" fontId="47" fillId="0" borderId="0" xfId="0" applyFont="1" applyAlignment="1">
      <alignment horizontal="left"/>
    </xf>
    <xf numFmtId="0" fontId="46" fillId="0" borderId="0" xfId="0" quotePrefix="1" applyFont="1" applyAlignment="1">
      <alignment horizontal="center"/>
    </xf>
    <xf numFmtId="167" fontId="47" fillId="0" borderId="0" xfId="0" applyNumberFormat="1" applyFont="1" applyAlignment="1">
      <alignment horizontal="center"/>
    </xf>
    <xf numFmtId="167" fontId="47" fillId="0" borderId="0" xfId="0" quotePrefix="1" applyNumberFormat="1" applyFont="1" applyAlignment="1">
      <alignment horizontal="center"/>
    </xf>
    <xf numFmtId="167" fontId="51" fillId="0" borderId="0" xfId="0" applyNumberFormat="1" applyFont="1" applyAlignment="1">
      <alignment horizontal="center"/>
    </xf>
    <xf numFmtId="175" fontId="46" fillId="0" borderId="0" xfId="0" applyNumberFormat="1" applyFont="1" applyAlignment="1">
      <alignment horizontal="center"/>
    </xf>
    <xf numFmtId="171" fontId="46" fillId="0" borderId="0" xfId="0" applyNumberFormat="1" applyFont="1"/>
    <xf numFmtId="0" fontId="3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left"/>
    </xf>
    <xf numFmtId="0" fontId="55" fillId="0" borderId="0" xfId="0" quotePrefix="1" applyFont="1" applyAlignment="1">
      <alignment horizontal="center"/>
    </xf>
    <xf numFmtId="167" fontId="56" fillId="0" borderId="0" xfId="0" applyNumberFormat="1" applyFont="1" applyAlignment="1">
      <alignment horizontal="center"/>
    </xf>
    <xf numFmtId="2" fontId="54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167" fontId="58" fillId="0" borderId="0" xfId="0" applyNumberFormat="1" applyFont="1" applyAlignment="1">
      <alignment horizontal="center"/>
    </xf>
    <xf numFmtId="175" fontId="54" fillId="0" borderId="0" xfId="0" applyNumberFormat="1" applyFont="1" applyAlignment="1">
      <alignment horizontal="center"/>
    </xf>
    <xf numFmtId="2" fontId="54" fillId="16" borderId="0" xfId="0" applyNumberFormat="1" applyFont="1" applyFill="1" applyAlignment="1">
      <alignment horizontal="center"/>
    </xf>
    <xf numFmtId="2" fontId="54" fillId="17" borderId="0" xfId="0" applyNumberFormat="1" applyFont="1" applyFill="1" applyAlignment="1">
      <alignment horizontal="center"/>
    </xf>
    <xf numFmtId="0" fontId="57" fillId="16" borderId="0" xfId="0" applyFont="1" applyFill="1" applyAlignment="1">
      <alignment horizontal="center"/>
    </xf>
    <xf numFmtId="0" fontId="57" fillId="17" borderId="0" xfId="0" applyFont="1" applyFill="1" applyAlignment="1">
      <alignment horizontal="center"/>
    </xf>
    <xf numFmtId="0" fontId="57" fillId="0" borderId="0" xfId="0" applyFont="1" applyAlignment="1">
      <alignment horizontal="left"/>
    </xf>
    <xf numFmtId="10" fontId="57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59" fillId="0" borderId="0" xfId="0" quotePrefix="1" applyFont="1" applyAlignment="1">
      <alignment horizontal="center"/>
    </xf>
    <xf numFmtId="167" fontId="6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61" fillId="0" borderId="0" xfId="0" applyNumberFormat="1" applyFont="1" applyAlignment="1">
      <alignment horizontal="center"/>
    </xf>
    <xf numFmtId="175" fontId="10" fillId="0" borderId="0" xfId="0" applyNumberFormat="1" applyFont="1" applyAlignment="1">
      <alignment horizontal="center"/>
    </xf>
    <xf numFmtId="2" fontId="10" fillId="16" borderId="0" xfId="0" applyNumberFormat="1" applyFont="1" applyFill="1" applyAlignment="1">
      <alignment horizontal="center"/>
    </xf>
    <xf numFmtId="2" fontId="10" fillId="17" borderId="0" xfId="0" applyNumberFormat="1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10" fontId="11" fillId="0" borderId="0" xfId="0" applyNumberFormat="1" applyFont="1" applyAlignment="1">
      <alignment horizontal="center"/>
    </xf>
    <xf numFmtId="0" fontId="46" fillId="13" borderId="16" xfId="0" applyFont="1" applyFill="1" applyBorder="1"/>
    <xf numFmtId="10" fontId="46" fillId="13" borderId="17" xfId="0" applyNumberFormat="1" applyFont="1" applyFill="1" applyBorder="1" applyAlignment="1">
      <alignment horizontal="center"/>
    </xf>
    <xf numFmtId="10" fontId="46" fillId="13" borderId="18" xfId="1" applyNumberFormat="1" applyFont="1" applyFill="1" applyBorder="1" applyAlignment="1">
      <alignment horizontal="center"/>
    </xf>
    <xf numFmtId="10" fontId="46" fillId="13" borderId="5" xfId="0" applyNumberFormat="1" applyFont="1" applyFill="1" applyBorder="1" applyAlignment="1">
      <alignment horizontal="center"/>
    </xf>
    <xf numFmtId="10" fontId="46" fillId="13" borderId="13" xfId="1" applyNumberFormat="1" applyFont="1" applyFill="1" applyBorder="1" applyAlignment="1">
      <alignment horizontal="center"/>
    </xf>
    <xf numFmtId="0" fontId="47" fillId="13" borderId="7" xfId="0" applyFont="1" applyFill="1" applyBorder="1"/>
    <xf numFmtId="10" fontId="47" fillId="13" borderId="14" xfId="0" applyNumberFormat="1" applyFont="1" applyFill="1" applyBorder="1" applyAlignment="1">
      <alignment horizontal="center"/>
    </xf>
    <xf numFmtId="10" fontId="47" fillId="13" borderId="15" xfId="1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quotePrefix="1" applyFont="1" applyFill="1"/>
    <xf numFmtId="0" fontId="9" fillId="2" borderId="0" xfId="0" quotePrefix="1" applyFont="1" applyFill="1"/>
    <xf numFmtId="0" fontId="8" fillId="2" borderId="0" xfId="0" quotePrefix="1" applyFont="1" applyFill="1"/>
    <xf numFmtId="0" fontId="6" fillId="2" borderId="0" xfId="0" applyFont="1" applyFill="1"/>
    <xf numFmtId="0" fontId="11" fillId="2" borderId="0" xfId="0" quotePrefix="1" applyFont="1" applyFill="1"/>
    <xf numFmtId="0" fontId="62" fillId="2" borderId="0" xfId="0" quotePrefix="1" applyFont="1" applyFill="1"/>
    <xf numFmtId="0" fontId="7" fillId="2" borderId="0" xfId="0" quotePrefix="1" applyFont="1" applyFill="1"/>
    <xf numFmtId="168" fontId="3" fillId="2" borderId="0" xfId="0" applyNumberFormat="1" applyFont="1" applyFill="1"/>
    <xf numFmtId="0" fontId="62" fillId="0" borderId="0" xfId="0" quotePrefix="1" applyFont="1"/>
    <xf numFmtId="3" fontId="3" fillId="0" borderId="0" xfId="0" applyNumberFormat="1" applyFont="1"/>
    <xf numFmtId="0" fontId="8" fillId="2" borderId="0" xfId="0" applyFont="1" applyFill="1"/>
    <xf numFmtId="2" fontId="63" fillId="0" borderId="0" xfId="0" applyNumberFormat="1" applyFont="1"/>
    <xf numFmtId="0" fontId="13" fillId="0" borderId="0" xfId="0" applyFont="1"/>
    <xf numFmtId="0" fontId="4" fillId="13" borderId="0" xfId="2" applyFill="1"/>
    <xf numFmtId="0" fontId="18" fillId="13" borderId="0" xfId="0" applyFont="1" applyFill="1"/>
    <xf numFmtId="0" fontId="15" fillId="13" borderId="0" xfId="0" quotePrefix="1" applyFont="1" applyFill="1"/>
    <xf numFmtId="0" fontId="0" fillId="13" borderId="0" xfId="0" applyFill="1" applyAlignment="1">
      <alignment wrapText="1"/>
    </xf>
    <xf numFmtId="43" fontId="0" fillId="13" borderId="0" xfId="5" applyFont="1" applyFill="1"/>
    <xf numFmtId="0" fontId="35" fillId="13" borderId="0" xfId="0" applyFont="1" applyFill="1"/>
    <xf numFmtId="172" fontId="0" fillId="13" borderId="0" xfId="0" applyNumberFormat="1" applyFill="1" applyAlignment="1">
      <alignment horizontal="center"/>
    </xf>
    <xf numFmtId="10" fontId="3" fillId="13" borderId="0" xfId="0" applyNumberFormat="1" applyFont="1" applyFill="1"/>
    <xf numFmtId="0" fontId="2" fillId="13" borderId="0" xfId="0" applyFont="1" applyFill="1"/>
    <xf numFmtId="0" fontId="21" fillId="13" borderId="0" xfId="0" quotePrefix="1" applyFont="1" applyFill="1" applyAlignment="1">
      <alignment horizontal="center"/>
    </xf>
    <xf numFmtId="3" fontId="32" fillId="13" borderId="0" xfId="0" applyNumberFormat="1" applyFont="1" applyFill="1" applyAlignment="1">
      <alignment horizontal="center"/>
    </xf>
    <xf numFmtId="3" fontId="0" fillId="13" borderId="0" xfId="0" applyNumberFormat="1" applyFill="1" applyAlignment="1">
      <alignment horizontal="center"/>
    </xf>
    <xf numFmtId="3" fontId="3" fillId="13" borderId="0" xfId="0" applyNumberFormat="1" applyFont="1" applyFill="1" applyAlignment="1">
      <alignment horizontal="center"/>
    </xf>
    <xf numFmtId="0" fontId="36" fillId="13" borderId="0" xfId="0" quotePrefix="1" applyFont="1" applyFill="1"/>
    <xf numFmtId="0" fontId="0" fillId="13" borderId="0" xfId="0" quotePrefix="1" applyFill="1"/>
    <xf numFmtId="173" fontId="0" fillId="13" borderId="0" xfId="0" applyNumberFormat="1" applyFill="1" applyAlignment="1">
      <alignment horizontal="center"/>
    </xf>
    <xf numFmtId="0" fontId="21" fillId="13" borderId="0" xfId="0" applyFont="1" applyFill="1"/>
    <xf numFmtId="0" fontId="11" fillId="13" borderId="7" xfId="0" applyFont="1" applyFill="1" applyBorder="1" applyAlignment="1">
      <alignment wrapText="1"/>
    </xf>
    <xf numFmtId="0" fontId="19" fillId="13" borderId="7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7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167" fontId="37" fillId="0" borderId="0" xfId="0" applyNumberFormat="1" applyFont="1" applyAlignment="1">
      <alignment horizontal="center"/>
    </xf>
    <xf numFmtId="167" fontId="64" fillId="0" borderId="0" xfId="0" applyNumberFormat="1" applyFont="1" applyAlignment="1">
      <alignment horizontal="center"/>
    </xf>
    <xf numFmtId="167" fontId="32" fillId="6" borderId="0" xfId="0" applyNumberFormat="1" applyFont="1" applyFill="1" applyAlignment="1">
      <alignment horizontal="center"/>
    </xf>
    <xf numFmtId="173" fontId="1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0" fontId="0" fillId="18" borderId="1" xfId="1" applyNumberFormat="1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horizontal="center" vertical="center" wrapText="1"/>
    </xf>
    <xf numFmtId="10" fontId="11" fillId="13" borderId="13" xfId="1" applyNumberFormat="1" applyFont="1" applyFill="1" applyBorder="1" applyAlignment="1">
      <alignment horizontal="center"/>
    </xf>
    <xf numFmtId="167" fontId="65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174" fontId="13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quotePrefix="1" applyFont="1" applyAlignment="1">
      <alignment horizontal="left"/>
    </xf>
    <xf numFmtId="0" fontId="0" fillId="13" borderId="17" xfId="0" applyFill="1" applyBorder="1"/>
    <xf numFmtId="0" fontId="3" fillId="13" borderId="17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4" xfId="0" applyFont="1" applyFill="1" applyBorder="1"/>
    <xf numFmtId="0" fontId="45" fillId="13" borderId="0" xfId="0" applyFont="1" applyFill="1"/>
    <xf numFmtId="0" fontId="31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 wrapText="1"/>
    </xf>
    <xf numFmtId="0" fontId="46" fillId="13" borderId="0" xfId="0" applyFont="1" applyFill="1"/>
    <xf numFmtId="0" fontId="10" fillId="13" borderId="0" xfId="0" applyFont="1" applyFill="1"/>
    <xf numFmtId="0" fontId="11" fillId="13" borderId="0" xfId="0" applyFont="1" applyFill="1"/>
    <xf numFmtId="0" fontId="0" fillId="0" borderId="7" xfId="0" applyBorder="1"/>
    <xf numFmtId="0" fontId="3" fillId="13" borderId="20" xfId="0" applyFont="1" applyFill="1" applyBorder="1" applyAlignment="1">
      <alignment horizontal="center" wrapText="1"/>
    </xf>
    <xf numFmtId="0" fontId="3" fillId="13" borderId="21" xfId="0" applyFont="1" applyFill="1" applyBorder="1" applyAlignment="1">
      <alignment horizontal="center" wrapText="1"/>
    </xf>
    <xf numFmtId="166" fontId="3" fillId="13" borderId="1" xfId="1" applyNumberFormat="1" applyFont="1" applyFill="1" applyBorder="1" applyAlignment="1">
      <alignment horizontal="center"/>
    </xf>
    <xf numFmtId="166" fontId="0" fillId="13" borderId="6" xfId="1" applyNumberFormat="1" applyFont="1" applyFill="1" applyBorder="1" applyAlignment="1">
      <alignment horizontal="center"/>
    </xf>
    <xf numFmtId="166" fontId="45" fillId="13" borderId="6" xfId="1" applyNumberFormat="1" applyFont="1" applyFill="1" applyBorder="1" applyAlignment="1">
      <alignment horizontal="center"/>
    </xf>
    <xf numFmtId="10" fontId="3" fillId="13" borderId="21" xfId="0" applyNumberFormat="1" applyFont="1" applyFill="1" applyBorder="1" applyAlignment="1">
      <alignment horizontal="center"/>
    </xf>
    <xf numFmtId="10" fontId="45" fillId="13" borderId="21" xfId="0" applyNumberFormat="1" applyFont="1" applyFill="1" applyBorder="1" applyAlignment="1">
      <alignment horizontal="center"/>
    </xf>
    <xf numFmtId="10" fontId="0" fillId="13" borderId="6" xfId="1" applyNumberFormat="1" applyFont="1" applyFill="1" applyBorder="1" applyAlignment="1">
      <alignment horizontal="center"/>
    </xf>
    <xf numFmtId="10" fontId="45" fillId="13" borderId="6" xfId="1" applyNumberFormat="1" applyFont="1" applyFill="1" applyBorder="1" applyAlignment="1">
      <alignment horizontal="center"/>
    </xf>
    <xf numFmtId="10" fontId="31" fillId="13" borderId="6" xfId="0" applyNumberFormat="1" applyFont="1" applyFill="1" applyBorder="1" applyAlignment="1">
      <alignment horizontal="center" vertical="center"/>
    </xf>
    <xf numFmtId="10" fontId="31" fillId="13" borderId="21" xfId="0" applyNumberFormat="1" applyFont="1" applyFill="1" applyBorder="1" applyAlignment="1">
      <alignment horizontal="center" vertical="center"/>
    </xf>
    <xf numFmtId="10" fontId="46" fillId="13" borderId="20" xfId="1" applyNumberFormat="1" applyFont="1" applyFill="1" applyBorder="1" applyAlignment="1">
      <alignment horizontal="center"/>
    </xf>
    <xf numFmtId="10" fontId="46" fillId="13" borderId="6" xfId="1" applyNumberFormat="1" applyFont="1" applyFill="1" applyBorder="1" applyAlignment="1">
      <alignment horizontal="center"/>
    </xf>
    <xf numFmtId="10" fontId="47" fillId="13" borderId="21" xfId="1" applyNumberFormat="1" applyFont="1" applyFill="1" applyBorder="1" applyAlignment="1">
      <alignment horizontal="center"/>
    </xf>
    <xf numFmtId="10" fontId="3" fillId="13" borderId="6" xfId="1" applyNumberFormat="1" applyFont="1" applyFill="1" applyBorder="1" applyAlignment="1">
      <alignment horizontal="center"/>
    </xf>
    <xf numFmtId="10" fontId="3" fillId="13" borderId="21" xfId="1" applyNumberFormat="1" applyFont="1" applyFill="1" applyBorder="1" applyAlignment="1">
      <alignment horizontal="center"/>
    </xf>
    <xf numFmtId="10" fontId="11" fillId="13" borderId="5" xfId="0" applyNumberFormat="1" applyFont="1" applyFill="1" applyBorder="1" applyAlignment="1">
      <alignment horizontal="center"/>
    </xf>
    <xf numFmtId="10" fontId="11" fillId="13" borderId="6" xfId="1" applyNumberFormat="1" applyFont="1" applyFill="1" applyBorder="1" applyAlignment="1">
      <alignment horizontal="center"/>
    </xf>
    <xf numFmtId="10" fontId="11" fillId="13" borderId="14" xfId="0" applyNumberFormat="1" applyFont="1" applyFill="1" applyBorder="1" applyAlignment="1">
      <alignment horizontal="center"/>
    </xf>
    <xf numFmtId="10" fontId="11" fillId="13" borderId="15" xfId="1" applyNumberFormat="1" applyFont="1" applyFill="1" applyBorder="1" applyAlignment="1">
      <alignment horizontal="center"/>
    </xf>
    <xf numFmtId="10" fontId="11" fillId="13" borderId="21" xfId="1" applyNumberFormat="1" applyFont="1" applyFill="1" applyBorder="1" applyAlignment="1">
      <alignment horizontal="center"/>
    </xf>
    <xf numFmtId="10" fontId="3" fillId="13" borderId="0" xfId="1" applyNumberFormat="1" applyFont="1" applyFill="1" applyBorder="1" applyAlignment="1">
      <alignment horizontal="center"/>
    </xf>
    <xf numFmtId="10" fontId="3" fillId="13" borderId="6" xfId="1" applyNumberFormat="1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vertical="center" wrapText="1"/>
    </xf>
    <xf numFmtId="0" fontId="3" fillId="13" borderId="7" xfId="0" applyFont="1" applyFill="1" applyBorder="1" applyAlignment="1">
      <alignment vertical="center"/>
    </xf>
    <xf numFmtId="10" fontId="3" fillId="13" borderId="21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10" fontId="0" fillId="13" borderId="7" xfId="0" applyNumberForma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 wrapText="1"/>
    </xf>
    <xf numFmtId="0" fontId="0" fillId="13" borderId="3" xfId="0" applyFill="1" applyBorder="1"/>
    <xf numFmtId="10" fontId="3" fillId="13" borderId="3" xfId="1" applyNumberFormat="1" applyFont="1" applyFill="1" applyBorder="1" applyAlignment="1">
      <alignment horizontal="center"/>
    </xf>
    <xf numFmtId="0" fontId="3" fillId="13" borderId="2" xfId="0" applyFont="1" applyFill="1" applyBorder="1" applyAlignment="1">
      <alignment vertical="center" wrapText="1"/>
    </xf>
    <xf numFmtId="0" fontId="3" fillId="13" borderId="3" xfId="0" applyFont="1" applyFill="1" applyBorder="1" applyAlignment="1">
      <alignment vertical="center"/>
    </xf>
    <xf numFmtId="10" fontId="0" fillId="13" borderId="3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0" fontId="3" fillId="13" borderId="1" xfId="1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 wrapText="1"/>
    </xf>
    <xf numFmtId="0" fontId="3" fillId="13" borderId="5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3" fillId="13" borderId="13" xfId="0" applyFont="1" applyFill="1" applyBorder="1" applyAlignment="1">
      <alignment horizontal="left" vertical="center" wrapText="1"/>
    </xf>
    <xf numFmtId="0" fontId="3" fillId="13" borderId="14" xfId="0" applyFont="1" applyFill="1" applyBorder="1" applyAlignment="1">
      <alignment horizontal="left" vertical="center" wrapText="1"/>
    </xf>
    <xf numFmtId="0" fontId="0" fillId="13" borderId="7" xfId="0" applyFill="1" applyBorder="1" applyAlignment="1">
      <alignment horizontal="left" vertical="center"/>
    </xf>
    <xf numFmtId="0" fontId="3" fillId="13" borderId="7" xfId="0" applyFont="1" applyFill="1" applyBorder="1" applyAlignment="1">
      <alignment horizontal="left" vertical="center"/>
    </xf>
    <xf numFmtId="0" fontId="3" fillId="13" borderId="1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10" fontId="3" fillId="13" borderId="4" xfId="1" applyNumberFormat="1" applyFont="1" applyFill="1" applyBorder="1" applyAlignment="1">
      <alignment horizontal="left"/>
    </xf>
    <xf numFmtId="10" fontId="33" fillId="19" borderId="0" xfId="1" applyNumberFormat="1" applyFont="1" applyFill="1" applyAlignment="1">
      <alignment horizontal="center"/>
    </xf>
    <xf numFmtId="10" fontId="66" fillId="19" borderId="0" xfId="1" applyNumberFormat="1" applyFont="1" applyFill="1" applyAlignment="1">
      <alignment horizontal="center"/>
    </xf>
    <xf numFmtId="10" fontId="3" fillId="5" borderId="0" xfId="0" applyNumberFormat="1" applyFont="1" applyFill="1" applyAlignment="1">
      <alignment horizontal="center"/>
    </xf>
    <xf numFmtId="0" fontId="67" fillId="0" borderId="0" xfId="0" applyFont="1"/>
    <xf numFmtId="167" fontId="68" fillId="0" borderId="0" xfId="0" applyNumberFormat="1" applyFont="1" applyAlignment="1">
      <alignment horizontal="center"/>
    </xf>
    <xf numFmtId="0" fontId="68" fillId="0" borderId="0" xfId="0" applyFont="1"/>
    <xf numFmtId="0" fontId="69" fillId="0" borderId="0" xfId="0" quotePrefix="1" applyFont="1" applyAlignment="1">
      <alignment horizontal="center"/>
    </xf>
    <xf numFmtId="3" fontId="70" fillId="0" borderId="0" xfId="0" applyNumberFormat="1" applyFont="1" applyAlignment="1">
      <alignment horizontal="center"/>
    </xf>
    <xf numFmtId="3" fontId="68" fillId="0" borderId="0" xfId="0" applyNumberFormat="1" applyFont="1" applyAlignment="1">
      <alignment horizontal="center"/>
    </xf>
    <xf numFmtId="9" fontId="0" fillId="0" borderId="0" xfId="1" applyFont="1"/>
    <xf numFmtId="0" fontId="0" fillId="13" borderId="0" xfId="0" applyFill="1" applyAlignment="1">
      <alignment horizontal="right"/>
    </xf>
    <xf numFmtId="177" fontId="0" fillId="0" borderId="0" xfId="0" applyNumberFormat="1"/>
    <xf numFmtId="164" fontId="3" fillId="13" borderId="17" xfId="1" applyNumberFormat="1" applyFont="1" applyFill="1" applyBorder="1" applyAlignment="1">
      <alignment horizontal="center" wrapText="1"/>
    </xf>
    <xf numFmtId="0" fontId="3" fillId="13" borderId="18" xfId="0" applyFont="1" applyFill="1" applyBorder="1" applyAlignment="1">
      <alignment wrapText="1"/>
    </xf>
    <xf numFmtId="164" fontId="3" fillId="13" borderId="21" xfId="1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10" fontId="0" fillId="13" borderId="13" xfId="0" applyNumberFormat="1" applyFill="1" applyBorder="1"/>
    <xf numFmtId="0" fontId="3" fillId="2" borderId="1" xfId="0" applyFont="1" applyFill="1" applyBorder="1" applyAlignment="1">
      <alignment horizontal="right" wrapText="1"/>
    </xf>
    <xf numFmtId="10" fontId="3" fillId="2" borderId="1" xfId="1" applyNumberFormat="1" applyFont="1" applyFill="1" applyBorder="1"/>
    <xf numFmtId="0" fontId="0" fillId="13" borderId="5" xfId="0" applyFill="1" applyBorder="1" applyAlignment="1">
      <alignment horizontal="center"/>
    </xf>
    <xf numFmtId="0" fontId="3" fillId="14" borderId="1" xfId="0" applyFont="1" applyFill="1" applyBorder="1" applyAlignment="1">
      <alignment horizontal="right" wrapText="1"/>
    </xf>
    <xf numFmtId="10" fontId="3" fillId="14" borderId="1" xfId="1" applyNumberFormat="1" applyFont="1" applyFill="1" applyBorder="1"/>
    <xf numFmtId="10" fontId="2" fillId="5" borderId="0" xfId="0" applyNumberFormat="1" applyFont="1" applyFill="1" applyAlignment="1">
      <alignment horizontal="center"/>
    </xf>
    <xf numFmtId="10" fontId="2" fillId="6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3" fillId="11" borderId="0" xfId="0" applyNumberFormat="1" applyFont="1" applyFill="1" applyAlignment="1">
      <alignment horizontal="center"/>
    </xf>
    <xf numFmtId="0" fontId="16" fillId="13" borderId="0" xfId="0" applyFont="1" applyFill="1"/>
    <xf numFmtId="0" fontId="16" fillId="13" borderId="0" xfId="0" quotePrefix="1" applyFont="1" applyFill="1" applyAlignment="1">
      <alignment horizontal="center"/>
    </xf>
    <xf numFmtId="3" fontId="71" fillId="13" borderId="0" xfId="0" applyNumberFormat="1" applyFont="1" applyFill="1" applyAlignment="1">
      <alignment horizontal="center"/>
    </xf>
    <xf numFmtId="3" fontId="2" fillId="13" borderId="0" xfId="0" applyNumberFormat="1" applyFont="1" applyFill="1" applyAlignment="1">
      <alignment horizontal="center"/>
    </xf>
    <xf numFmtId="168" fontId="54" fillId="13" borderId="0" xfId="0" applyNumberFormat="1" applyFont="1" applyFill="1" applyAlignment="1">
      <alignment horizontal="center"/>
    </xf>
    <xf numFmtId="0" fontId="19" fillId="13" borderId="0" xfId="0" applyFont="1" applyFill="1"/>
    <xf numFmtId="3" fontId="34" fillId="13" borderId="0" xfId="0" applyNumberFormat="1" applyFont="1" applyFill="1" applyAlignment="1">
      <alignment horizontal="center"/>
    </xf>
    <xf numFmtId="173" fontId="3" fillId="13" borderId="0" xfId="0" applyNumberFormat="1" applyFont="1" applyFill="1" applyAlignment="1">
      <alignment horizontal="center"/>
    </xf>
    <xf numFmtId="168" fontId="13" fillId="16" borderId="0" xfId="0" applyNumberFormat="1" applyFont="1" applyFill="1" applyAlignment="1">
      <alignment horizontal="center"/>
    </xf>
    <xf numFmtId="0" fontId="3" fillId="13" borderId="17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0" fillId="10" borderId="12" xfId="0" quotePrefix="1" applyNumberFormat="1" applyFill="1" applyBorder="1" applyAlignment="1">
      <alignment horizontal="center" vertical="center"/>
    </xf>
    <xf numFmtId="2" fontId="0" fillId="10" borderId="9" xfId="0" applyNumberFormat="1" applyFill="1" applyBorder="1" applyAlignment="1">
      <alignment horizontal="center" vertical="center"/>
    </xf>
    <xf numFmtId="2" fontId="0" fillId="10" borderId="10" xfId="0" applyNumberFormat="1" applyFill="1" applyBorder="1" applyAlignment="1">
      <alignment horizontal="center" vertical="center"/>
    </xf>
    <xf numFmtId="2" fontId="3" fillId="10" borderId="12" xfId="0" applyNumberFormat="1" applyFont="1" applyFill="1" applyBorder="1" applyAlignment="1">
      <alignment horizontal="center" vertical="center"/>
    </xf>
    <xf numFmtId="2" fontId="3" fillId="10" borderId="9" xfId="0" applyNumberFormat="1" applyFont="1" applyFill="1" applyBorder="1" applyAlignment="1">
      <alignment horizontal="center" vertical="center"/>
    </xf>
    <xf numFmtId="2" fontId="3" fillId="10" borderId="10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</cellXfs>
  <cellStyles count="6">
    <cellStyle name="Comma" xfId="5" builtinId="3"/>
    <cellStyle name="Hyperlink" xfId="2" builtinId="8"/>
    <cellStyle name="Normal" xfId="0" builtinId="0"/>
    <cellStyle name="Normal 2" xfId="3" xr:uid="{C1DB5737-A630-476B-8AF2-179EF247EFEA}"/>
    <cellStyle name="Percent" xfId="1" builtinId="5"/>
    <cellStyle name="Percent 2" xfId="4" xr:uid="{0196B554-0A6C-4ADD-86EE-2EF66B3594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TI/Documents/Autoentrepreneur/Consultant%20modeller%202021/project%20ZAF%20SDG%20gap%20report/Sector%20Reports%20and%20Data/Urban%20networks%20length%20+%20tri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TI/Documents/Autoentrepreneur/Consultant%20modeller%202021/project%20ZAF%20SDG%20gap%20report/Model%20scenario%20parameterisation/W&amp;S%20water%20shortage%20in%20focus%20sc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s length urban (Matias)"/>
      <sheetName val="Urban Road Rail equiv (Jules)"/>
      <sheetName val="network &amp; trips &amp; PublicT TFP"/>
      <sheetName val="Roads TFP"/>
      <sheetName val="Tsivanidis 2022 Bogota data"/>
    </sheetNames>
    <sheetDataSet>
      <sheetData sheetId="0"/>
      <sheetData sheetId="1"/>
      <sheetData sheetId="2">
        <row r="34">
          <cell r="J34">
            <v>1.2423108915885245E-2</v>
          </cell>
          <cell r="K34">
            <v>1.4064987758833832E-2</v>
          </cell>
        </row>
        <row r="45">
          <cell r="J45">
            <v>6.2563250030285732E-5</v>
          </cell>
          <cell r="K45">
            <v>8.0132980738148338E-5</v>
          </cell>
        </row>
      </sheetData>
      <sheetData sheetId="3">
        <row r="10">
          <cell r="L10">
            <v>2.1870942080437663E-3</v>
          </cell>
        </row>
        <row r="16">
          <cell r="O16">
            <v>0.85446219515433319</v>
          </cell>
          <cell r="Q16">
            <v>0.85442751419285445</v>
          </cell>
        </row>
        <row r="19">
          <cell r="Q19">
            <v>8649</v>
          </cell>
        </row>
        <row r="20">
          <cell r="O20">
            <v>50778.858</v>
          </cell>
          <cell r="Q20">
            <v>50764.7</v>
          </cell>
        </row>
        <row r="21">
          <cell r="P21">
            <v>39475.457999999999</v>
          </cell>
          <cell r="R21">
            <v>39431.85</v>
          </cell>
        </row>
        <row r="33">
          <cell r="K33">
            <v>0.11179513287910511</v>
          </cell>
          <cell r="O33">
            <v>2.2983470112793478E-2</v>
          </cell>
          <cell r="P33">
            <v>2.0098037708898415E-2</v>
          </cell>
          <cell r="Q33">
            <v>2.9693445235439861E-2</v>
          </cell>
          <cell r="R33">
            <v>2.4056159697891023E-2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Q11">
            <v>1.1064214145958757E-2</v>
          </cell>
        </row>
        <row r="12">
          <cell r="Q12">
            <v>7.8121344693342669E-3</v>
          </cell>
        </row>
        <row r="13">
          <cell r="Q13">
            <v>1.194827211697325E-2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es Schers" id="{78FF8757-9B42-4131-BE38-AA31365B3D5A}" userId="S::Jules.Schers@JulesConsult.onmicrosoft.com::a0013669-8340-4135-be78-817587e41a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" dT="2022-11-10T09:16:07.84" personId="{78FF8757-9B42-4131-BE38-AA31365B3D5A}" id="{12E0B622-A8BE-47D4-8FAD-3945F1BDE8F3}">
    <text>Parameterisation for funding needs, this excludes TFPPROJ, which is defined on see sector sheets and in 2simulation_SDGgapSces.xlsx). The given changes are vs NI_Baseline unless stated otherwise.</text>
  </threadedComment>
  <threadedComment ref="C54" dT="2022-11-10T09:16:07.84" personId="{78FF8757-9B42-4131-BE38-AA31365B3D5A}" id="{A865C77B-21F7-4A35-BD68-1730E9FC06A6}">
    <text>Parameterisation for funding needs, this excludes TFPPROJ, which is defined on see sector sheets and in 2simulation_SDGgapSces.xlsx). The given changes are vs NI_Baseline unless stated otherwise.</text>
  </threadedComment>
  <threadedComment ref="C83" dT="2022-11-10T09:16:07.84" personId="{78FF8757-9B42-4131-BE38-AA31365B3D5A}" id="{A62FA6C8-0E46-4AD9-B9EB-AD80F95B51E4}">
    <text>Parameterisation for funding needs, this excludes TFPPROJ, which is defined on see sector sheets and in 2simulation_SDGgapSces.xlsx). The given changes are vs NI_Baseline unless stated otherwise.</text>
  </threadedComment>
  <threadedComment ref="C118" dT="2022-11-10T09:16:07.84" personId="{78FF8757-9B42-4131-BE38-AA31365B3D5A}" id="{7387E2B6-B108-49A6-ABEB-0F87035AB783}">
    <text>Parameterisation for funding needs, this excludes TFPPROJ, which is defined on see sector sheets and in 2simulation_SDGgapSces.xlsx). The given changes are vs NI_Baseline unless stated otherwise.</text>
  </threadedComment>
  <threadedComment ref="C148" dT="2022-11-10T09:16:07.84" personId="{78FF8757-9B42-4131-BE38-AA31365B3D5A}" id="{629A9A8A-1693-42D8-8638-53C7D4F8767D}">
    <text>Parameterisation for funding needs, this excludes TFPPROJ, which is defined on see sector sheets and in 2simulation_SDGgapSces.xlsx). The given changes are vs NI_Baseline unless stated otherwise.</text>
  </threadedComment>
  <threadedComment ref="C178" dT="2022-11-10T09:16:07.84" personId="{78FF8757-9B42-4131-BE38-AA31365B3D5A}" id="{4E97C44C-4074-40EE-93E8-A928A71F1B9D}">
    <text>Parameterisation for funding needs, this excludes TFPPROJ, which is defined on see sector sheets and in 2simulation_SDGgapSces.xlsx). The given changes are vs NI_Baseline unless stated otherwise.</text>
  </threadedComment>
  <threadedComment ref="C208" dT="2022-11-10T09:16:07.84" personId="{78FF8757-9B42-4131-BE38-AA31365B3D5A}" id="{0A375C4D-5103-4E57-883D-5AD1DAE3253F}">
    <text>Parameterisation for funding needs, this excludes TFPPROJ, which is defined on see sector sheets and in 2simulation_SDGgapSces.xlsx). The given changes are vs NI_Baseline unless stated otherwise.</text>
  </threadedComment>
  <threadedComment ref="C238" dT="2022-11-10T09:16:07.84" personId="{78FF8757-9B42-4131-BE38-AA31365B3D5A}" id="{B6656A58-8D44-412C-8B15-0DE61C3BD63A}">
    <text>Parameterisation for funding needs, this excludes TFPPROJ, which is defined on see sector sheets and in 2simulation_SDGgapSces.xlsx). The given changes are vs NI_Baseline unless stated otherwise.</text>
  </threadedComment>
  <threadedComment ref="C275" dT="2022-11-10T09:16:07.84" personId="{78FF8757-9B42-4131-BE38-AA31365B3D5A}" id="{AEB2FE74-869F-43D6-9823-01E2037160AD}">
    <text>Parameterisation for funding needs, this excludes TFPPROJ, which is defined on see sector sheets and in 2simulation_SDGgapSces.xlsx). The given changes are vs NI_Baseline unless stated otherwise.</text>
  </threadedComment>
  <threadedComment ref="C312" dT="2022-11-10T09:16:07.84" personId="{78FF8757-9B42-4131-BE38-AA31365B3D5A}" id="{E9569191-2501-4BD0-A613-C6B858B98E43}">
    <text>Parameterisation for funding needs, this excludes TFPPROJ, which is defined on see sector sheets and in 2simulation_SDGgapSces.xlsx). The given changes are vs NI_Baseline unless stated otherwise.</text>
  </threadedComment>
  <threadedComment ref="C349" dT="2022-11-10T09:16:07.84" personId="{78FF8757-9B42-4131-BE38-AA31365B3D5A}" id="{066B3BA1-E3CD-42F3-BC8F-55C6E113F33B}">
    <text>Parameterisation for funding needs, this excludes TFPPROJ, which is defined on see sector sheets and in 2simulation_SDGgapSces.xlsx). The given changes are vs NI_Baseline unless stated otherwise.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4" dT="2022-11-10T09:16:07.84" personId="{78FF8757-9B42-4131-BE38-AA31365B3D5A}" id="{F8D95595-FD8B-40A3-8F4E-88E2A3A26133}">
    <text>Parameterisation for funding needs, this excludes TFPPROJ, which is defined on see sector sheets and in 2simulation_SDGgapSces.xlsx). The given changes are vs NI_Baseline unless stated otherwise.</text>
  </threadedComment>
  <threadedComment ref="C52" dT="2022-11-10T09:16:07.84" personId="{78FF8757-9B42-4131-BE38-AA31365B3D5A}" id="{761A7092-7B47-4689-8A6D-99526F39A7DB}">
    <text>Parameterisation for funding needs, this excludes TFPPROJ, which is defined on see sector sheets and in 2simulation_SDGgapSces.xlsx). The given changes are vs NI_Baseline unless stated otherwise.</text>
  </threadedComment>
  <threadedComment ref="C80" dT="2022-11-10T09:16:07.84" personId="{78FF8757-9B42-4131-BE38-AA31365B3D5A}" id="{B046D1A9-BE44-4015-B64C-25071B444220}">
    <text>Parameterisation for funding needs, this excludes TFPPROJ, which is defined on see sector sheets and in 2simulation_SDGgapSces.xlsx). The given changes are vs NI_Baseline unless stated otherwise.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00" dT="2022-11-10T11:35:38.42" personId="{78FF8757-9B42-4131-BE38-AA31365B3D5A}" id="{F26198F8-B27A-4E93-B47C-869020907BCB}">
    <text>Quite a big difference, probably bigger than what subsidies and taxes on products could allow for?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Results%202022_11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Results%202022_11.xlsx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D67B-E8B3-4F7A-B670-726E864BB9BE}">
  <sheetPr>
    <tabColor rgb="FFFFFFCC"/>
  </sheetPr>
  <dimension ref="A1:AB33"/>
  <sheetViews>
    <sheetView zoomScale="88" workbookViewId="0">
      <selection activeCell="N31" sqref="N31"/>
    </sheetView>
  </sheetViews>
  <sheetFormatPr defaultRowHeight="14.4" x14ac:dyDescent="0.3"/>
  <cols>
    <col min="3" max="3" width="19.44140625" bestFit="1" customWidth="1"/>
    <col min="4" max="4" width="20.109375" hidden="1" customWidth="1"/>
    <col min="5" max="5" width="11.109375" customWidth="1"/>
    <col min="6" max="6" width="26.21875" customWidth="1"/>
    <col min="7" max="7" width="30.44140625" customWidth="1"/>
    <col min="8" max="8" width="24.33203125" hidden="1" customWidth="1"/>
    <col min="9" max="9" width="24.6640625" customWidth="1"/>
    <col min="10" max="10" width="25.88671875" hidden="1" customWidth="1"/>
    <col min="21" max="21" width="10.88671875" customWidth="1"/>
    <col min="22" max="22" width="3.109375" customWidth="1"/>
    <col min="24" max="24" width="15.6640625" customWidth="1"/>
    <col min="26" max="26" width="3.88671875" customWidth="1"/>
    <col min="27" max="27" width="15.88671875" customWidth="1"/>
  </cols>
  <sheetData>
    <row r="1" spans="1:28" x14ac:dyDescent="0.3">
      <c r="A1" s="3" t="s">
        <v>291</v>
      </c>
      <c r="L1" s="59" t="s">
        <v>534</v>
      </c>
      <c r="M1" t="s">
        <v>535</v>
      </c>
      <c r="O1" s="427" t="s">
        <v>529</v>
      </c>
      <c r="P1" s="426">
        <f>39.6/60</f>
        <v>0.66</v>
      </c>
    </row>
    <row r="2" spans="1:28" x14ac:dyDescent="0.3">
      <c r="N2" s="35" t="s">
        <v>531</v>
      </c>
      <c r="O2" s="32">
        <f>21.3/100</f>
        <v>0.21299999999999999</v>
      </c>
      <c r="P2" s="206" t="s">
        <v>530</v>
      </c>
      <c r="Q2" t="s">
        <v>535</v>
      </c>
      <c r="S2" s="35" t="s">
        <v>536</v>
      </c>
      <c r="T2">
        <f>-O2/4</f>
        <v>-5.3249999999999999E-2</v>
      </c>
      <c r="U2" s="206" t="s">
        <v>530</v>
      </c>
      <c r="V2" t="s">
        <v>535</v>
      </c>
      <c r="X2" s="35" t="s">
        <v>538</v>
      </c>
      <c r="Y2" s="428">
        <f>303*(1+T3)</f>
        <v>300.33750000000003</v>
      </c>
      <c r="AA2" t="s">
        <v>545</v>
      </c>
      <c r="AB2" s="10">
        <f>2440/(2440+2120)</f>
        <v>0.53508771929824561</v>
      </c>
    </row>
    <row r="3" spans="1:28" ht="28.8" x14ac:dyDescent="0.3">
      <c r="C3" s="358"/>
      <c r="D3" s="160"/>
      <c r="E3" s="160"/>
      <c r="F3" s="160"/>
      <c r="G3" s="359" t="s">
        <v>293</v>
      </c>
      <c r="H3" s="360" t="s">
        <v>293</v>
      </c>
      <c r="I3" s="369" t="s">
        <v>479</v>
      </c>
      <c r="J3" s="133" t="s">
        <v>479</v>
      </c>
      <c r="N3" s="32" t="s">
        <v>532</v>
      </c>
      <c r="O3">
        <f>6.06</f>
        <v>6.06</v>
      </c>
      <c r="P3" s="206" t="s">
        <v>533</v>
      </c>
      <c r="Q3" t="s">
        <v>535</v>
      </c>
      <c r="S3" s="35" t="s">
        <v>537</v>
      </c>
      <c r="T3" s="20">
        <f>T2/O3</f>
        <v>-8.787128712871288E-3</v>
      </c>
      <c r="X3" s="35" t="s">
        <v>539</v>
      </c>
      <c r="Y3" s="428">
        <f>1000-Y2</f>
        <v>699.66249999999991</v>
      </c>
    </row>
    <row r="4" spans="1:28" ht="57.6" x14ac:dyDescent="0.3">
      <c r="C4" s="361" t="s">
        <v>363</v>
      </c>
      <c r="D4" s="135" t="s">
        <v>364</v>
      </c>
      <c r="E4" s="134" t="s">
        <v>292</v>
      </c>
      <c r="F4" s="134" t="s">
        <v>302</v>
      </c>
      <c r="G4" s="136" t="s">
        <v>365</v>
      </c>
      <c r="H4" s="137" t="s">
        <v>366</v>
      </c>
      <c r="I4" s="370" t="s">
        <v>365</v>
      </c>
      <c r="J4" s="137" t="s">
        <v>366</v>
      </c>
      <c r="K4" s="415"/>
      <c r="M4" s="59"/>
      <c r="N4" s="34" t="s">
        <v>544</v>
      </c>
      <c r="O4" s="429" t="s">
        <v>293</v>
      </c>
      <c r="P4" s="430" t="s">
        <v>543</v>
      </c>
      <c r="S4" t="s">
        <v>540</v>
      </c>
      <c r="T4" s="20">
        <f>Y3/697-1</f>
        <v>3.8199426111906742E-3</v>
      </c>
      <c r="U4" t="s">
        <v>541</v>
      </c>
      <c r="X4" s="437" t="s">
        <v>542</v>
      </c>
      <c r="Y4" s="438">
        <f>T4*1</f>
        <v>3.8199426111906742E-3</v>
      </c>
      <c r="AA4" s="434" t="s">
        <v>546</v>
      </c>
      <c r="AB4" s="435">
        <f>Y4*AB2</f>
        <v>2.0440043796722028E-3</v>
      </c>
    </row>
    <row r="5" spans="1:28" x14ac:dyDescent="0.3">
      <c r="C5" s="453" t="s">
        <v>501</v>
      </c>
      <c r="D5" s="139" t="s">
        <v>367</v>
      </c>
      <c r="E5" s="140" t="s">
        <v>308</v>
      </c>
      <c r="F5" s="140" t="s">
        <v>368</v>
      </c>
      <c r="G5" s="141">
        <f>'[1]Roads TFP'!$L$10</f>
        <v>2.1870942080437663E-3</v>
      </c>
      <c r="H5" s="142">
        <f>G5</f>
        <v>2.1870942080437663E-3</v>
      </c>
      <c r="I5" s="371">
        <f>(1+G5)^(1/(2030-2021))-1</f>
        <v>2.4277457598209651E-4</v>
      </c>
      <c r="J5" s="143">
        <f>(1+H5)^(1/(2030-2021))-1</f>
        <v>2.4277457598209651E-4</v>
      </c>
      <c r="K5" s="33"/>
      <c r="M5" s="33"/>
      <c r="O5" s="431">
        <f>G5</f>
        <v>2.1870942080437663E-3</v>
      </c>
      <c r="P5" s="432">
        <f>(1+O5)^(1/(2030-2021))-1</f>
        <v>2.4277457598209651E-4</v>
      </c>
      <c r="Q5" s="144"/>
    </row>
    <row r="6" spans="1:28" x14ac:dyDescent="0.3">
      <c r="C6" s="454"/>
      <c r="D6" s="132" t="s">
        <v>367</v>
      </c>
      <c r="E6" s="132" t="s">
        <v>320</v>
      </c>
      <c r="F6" s="132" t="s">
        <v>368</v>
      </c>
      <c r="G6" s="145">
        <f>'[1]Roads TFP'!$L$10</f>
        <v>2.1870942080437663E-3</v>
      </c>
      <c r="H6" s="146">
        <f>G6</f>
        <v>2.1870942080437663E-3</v>
      </c>
      <c r="I6" s="372">
        <f t="shared" ref="I6:J13" si="0">(1+G6)^(1/(2030-2021))-1</f>
        <v>2.4277457598209651E-4</v>
      </c>
      <c r="J6" s="147">
        <f t="shared" si="0"/>
        <v>2.4277457598209651E-4</v>
      </c>
      <c r="O6" s="436"/>
      <c r="P6" s="433"/>
    </row>
    <row r="7" spans="1:28" x14ac:dyDescent="0.3">
      <c r="C7" s="454"/>
      <c r="D7" s="132" t="s">
        <v>367</v>
      </c>
      <c r="E7" s="132" t="s">
        <v>369</v>
      </c>
      <c r="F7" s="132" t="s">
        <v>370</v>
      </c>
      <c r="G7" s="145">
        <f>'[1]network &amp; trips &amp; PublicT TFP'!$J$34</f>
        <v>1.2423108915885245E-2</v>
      </c>
      <c r="H7" s="146">
        <f>G7</f>
        <v>1.2423108915885245E-2</v>
      </c>
      <c r="I7" s="372">
        <f t="shared" si="0"/>
        <v>1.372783105636044E-3</v>
      </c>
      <c r="J7" s="147">
        <f t="shared" si="0"/>
        <v>1.372783105636044E-3</v>
      </c>
      <c r="O7" s="436"/>
      <c r="P7" s="433"/>
    </row>
    <row r="8" spans="1:28" hidden="1" x14ac:dyDescent="0.3">
      <c r="C8" s="454"/>
      <c r="D8" s="132" t="s">
        <v>367</v>
      </c>
      <c r="E8" s="362" t="s">
        <v>371</v>
      </c>
      <c r="F8" s="362" t="s">
        <v>372</v>
      </c>
      <c r="G8" s="224">
        <f>'[1]network &amp; trips &amp; PublicT TFP'!$J$45</f>
        <v>6.2563250030285732E-5</v>
      </c>
      <c r="H8" s="225">
        <f t="shared" ref="H8:H13" si="1">G8/2</f>
        <v>3.1281625015142866E-5</v>
      </c>
      <c r="I8" s="373">
        <f t="shared" si="0"/>
        <v>6.9512789413472831E-6</v>
      </c>
      <c r="J8" s="226">
        <f t="shared" si="0"/>
        <v>3.4756877906882977E-6</v>
      </c>
      <c r="O8" s="436"/>
      <c r="P8" s="433"/>
    </row>
    <row r="9" spans="1:28" x14ac:dyDescent="0.3">
      <c r="C9" s="454"/>
      <c r="D9" s="139" t="s">
        <v>367</v>
      </c>
      <c r="E9" s="134" t="s">
        <v>373</v>
      </c>
      <c r="F9" s="151"/>
      <c r="G9" s="152">
        <f t="shared" ref="G9:J10" si="2">(1+G$6)*(1+G7)-1</f>
        <v>1.4637373633484829E-2</v>
      </c>
      <c r="H9" s="153">
        <f>G9</f>
        <v>1.4637373633484829E-2</v>
      </c>
      <c r="I9" s="374">
        <f t="shared" si="2"/>
        <v>1.6158909584544912E-3</v>
      </c>
      <c r="J9" s="153">
        <f t="shared" si="2"/>
        <v>1.6158909584544912E-3</v>
      </c>
      <c r="O9" s="374">
        <f>G9+$AB$4</f>
        <v>1.6681378013157031E-2</v>
      </c>
      <c r="P9" s="432">
        <f>(1+O9)^(1/(2030-2021))-1</f>
        <v>1.8398874110714392E-3</v>
      </c>
    </row>
    <row r="10" spans="1:28" hidden="1" x14ac:dyDescent="0.3">
      <c r="C10" s="454"/>
      <c r="D10" s="139" t="s">
        <v>367</v>
      </c>
      <c r="E10" s="221" t="s">
        <v>374</v>
      </c>
      <c r="F10" s="221"/>
      <c r="G10" s="222">
        <f t="shared" si="2"/>
        <v>2.2497942897956591E-3</v>
      </c>
      <c r="H10" s="223">
        <f t="shared" si="2"/>
        <v>2.2184442489199263E-3</v>
      </c>
      <c r="I10" s="375">
        <f t="shared" si="2"/>
        <v>2.4972754251728624E-4</v>
      </c>
      <c r="J10" s="223">
        <f t="shared" si="2"/>
        <v>2.4625110758136337E-4</v>
      </c>
      <c r="O10" s="436"/>
      <c r="P10" s="433"/>
    </row>
    <row r="11" spans="1:28" x14ac:dyDescent="0.3">
      <c r="C11" s="454"/>
      <c r="D11" s="132" t="s">
        <v>367</v>
      </c>
      <c r="E11" s="132" t="s">
        <v>323</v>
      </c>
      <c r="F11" s="132" t="s">
        <v>368</v>
      </c>
      <c r="G11" s="145">
        <f>'[1]Roads TFP'!$L$10</f>
        <v>2.1870942080437663E-3</v>
      </c>
      <c r="H11" s="146">
        <f>G11</f>
        <v>2.1870942080437663E-3</v>
      </c>
      <c r="I11" s="376">
        <f t="shared" si="0"/>
        <v>2.4277457598209651E-4</v>
      </c>
      <c r="J11" s="146">
        <f t="shared" si="0"/>
        <v>2.4277457598209651E-4</v>
      </c>
      <c r="O11" s="436"/>
      <c r="P11" s="433"/>
    </row>
    <row r="12" spans="1:28" x14ac:dyDescent="0.3">
      <c r="C12" s="454"/>
      <c r="D12" s="132" t="s">
        <v>367</v>
      </c>
      <c r="E12" s="132" t="s">
        <v>375</v>
      </c>
      <c r="F12" s="132" t="s">
        <v>370</v>
      </c>
      <c r="G12" s="145">
        <f>'[1]network &amp; trips &amp; PublicT TFP'!$K$34</f>
        <v>1.4064987758833832E-2</v>
      </c>
      <c r="H12" s="146">
        <f>G12</f>
        <v>1.4064987758833832E-2</v>
      </c>
      <c r="I12" s="376">
        <f t="shared" si="0"/>
        <v>1.5530929801990112E-3</v>
      </c>
      <c r="J12" s="146">
        <f t="shared" si="0"/>
        <v>1.5530929801990112E-3</v>
      </c>
      <c r="O12" s="436"/>
      <c r="P12" s="433"/>
    </row>
    <row r="13" spans="1:28" hidden="1" x14ac:dyDescent="0.3">
      <c r="C13" s="454"/>
      <c r="D13" s="132" t="s">
        <v>367</v>
      </c>
      <c r="E13" s="362" t="s">
        <v>376</v>
      </c>
      <c r="F13" s="362" t="s">
        <v>372</v>
      </c>
      <c r="G13" s="227">
        <f>'[1]network &amp; trips &amp; PublicT TFP'!$K$45</f>
        <v>8.0132980738148338E-5</v>
      </c>
      <c r="H13" s="228">
        <f t="shared" si="1"/>
        <v>4.0066490369074169E-5</v>
      </c>
      <c r="I13" s="377">
        <f t="shared" si="0"/>
        <v>8.903347441524545E-6</v>
      </c>
      <c r="J13" s="228">
        <f t="shared" si="0"/>
        <v>4.4517529900200969E-6</v>
      </c>
      <c r="O13" s="436"/>
      <c r="P13" s="433"/>
    </row>
    <row r="14" spans="1:28" x14ac:dyDescent="0.3">
      <c r="C14" s="454"/>
      <c r="D14" s="139" t="s">
        <v>367</v>
      </c>
      <c r="E14" s="134" t="s">
        <v>481</v>
      </c>
      <c r="F14" s="151"/>
      <c r="G14" s="152">
        <f>(1+G$11)*(1+G12)-1</f>
        <v>1.6282843420141191E-2</v>
      </c>
      <c r="H14" s="153">
        <f>G14</f>
        <v>1.6282843420141191E-2</v>
      </c>
      <c r="I14" s="374">
        <f t="shared" ref="I14:J14" si="3">(1+I$11)*(1+I12)-1</f>
        <v>1.796244607670916E-3</v>
      </c>
      <c r="J14" s="149">
        <f t="shared" si="3"/>
        <v>1.796244607670916E-3</v>
      </c>
      <c r="O14" s="374">
        <f>G14+$AB$4</f>
        <v>1.8326847799813393E-2</v>
      </c>
      <c r="P14" s="432">
        <f>(1+O14)^(1/(2030-2021))-1</f>
        <v>2.0199189780754079E-3</v>
      </c>
    </row>
    <row r="15" spans="1:28" hidden="1" x14ac:dyDescent="0.3">
      <c r="C15" s="454"/>
      <c r="D15" s="134" t="s">
        <v>367</v>
      </c>
      <c r="E15" s="221" t="s">
        <v>374</v>
      </c>
      <c r="F15" s="221"/>
      <c r="G15" s="222">
        <f t="shared" ref="G15:J15" si="4">(1+G$11)*(1+G13)-1</f>
        <v>2.2674024471598386E-3</v>
      </c>
      <c r="H15" s="223">
        <f t="shared" si="4"/>
        <v>2.227248327601794E-3</v>
      </c>
      <c r="I15" s="375">
        <f t="shared" si="4"/>
        <v>2.5168008492992833E-4</v>
      </c>
      <c r="J15" s="223">
        <f t="shared" si="4"/>
        <v>2.472274097444771E-4</v>
      </c>
      <c r="O15" s="436"/>
      <c r="P15" s="433"/>
    </row>
    <row r="16" spans="1:28" ht="14.4" hidden="1" customHeight="1" x14ac:dyDescent="0.3">
      <c r="C16" s="454"/>
      <c r="D16" s="363" t="s">
        <v>377</v>
      </c>
      <c r="E16" s="363" t="s">
        <v>378</v>
      </c>
      <c r="F16" s="364" t="s">
        <v>379</v>
      </c>
      <c r="G16" s="154">
        <f>G9</f>
        <v>1.4637373633484829E-2</v>
      </c>
      <c r="H16" s="155">
        <f t="shared" ref="H16:J16" si="5">H9</f>
        <v>1.4637373633484829E-2</v>
      </c>
      <c r="I16" s="378">
        <f t="shared" si="5"/>
        <v>1.6158909584544912E-3</v>
      </c>
      <c r="J16" s="155">
        <f t="shared" si="5"/>
        <v>1.6158909584544912E-3</v>
      </c>
      <c r="O16" s="436"/>
      <c r="P16" s="433"/>
    </row>
    <row r="17" spans="3:16" ht="14.4" hidden="1" customHeight="1" x14ac:dyDescent="0.3">
      <c r="C17" s="455"/>
      <c r="D17" s="156" t="s">
        <v>377</v>
      </c>
      <c r="E17" s="156" t="s">
        <v>380</v>
      </c>
      <c r="F17" s="157" t="s">
        <v>379</v>
      </c>
      <c r="G17" s="158">
        <f t="shared" ref="G17:J17" si="6">G10</f>
        <v>2.2497942897956591E-3</v>
      </c>
      <c r="H17" s="159">
        <f t="shared" si="6"/>
        <v>2.2184442489199263E-3</v>
      </c>
      <c r="I17" s="379">
        <f t="shared" si="6"/>
        <v>2.4972754251728624E-4</v>
      </c>
      <c r="J17" s="159">
        <f t="shared" si="6"/>
        <v>2.4625110758136337E-4</v>
      </c>
      <c r="O17" s="436"/>
      <c r="P17" s="433"/>
    </row>
    <row r="18" spans="3:16" hidden="1" x14ac:dyDescent="0.3">
      <c r="C18" s="453" t="s">
        <v>502</v>
      </c>
      <c r="D18" s="160" t="s">
        <v>367</v>
      </c>
      <c r="E18" s="300" t="s">
        <v>381</v>
      </c>
      <c r="F18" s="300" t="s">
        <v>382</v>
      </c>
      <c r="G18" s="301"/>
      <c r="H18" s="302">
        <f t="shared" ref="H18:H20" si="7">G18/2</f>
        <v>0</v>
      </c>
      <c r="I18" s="380">
        <f t="shared" ref="I18:J25" si="8">(1+G18)^(1/(2030-2021))-1</f>
        <v>0</v>
      </c>
      <c r="J18" s="302">
        <f t="shared" si="8"/>
        <v>0</v>
      </c>
      <c r="O18" s="436"/>
      <c r="P18" s="433"/>
    </row>
    <row r="19" spans="3:16" hidden="1" x14ac:dyDescent="0.3">
      <c r="C19" s="454"/>
      <c r="D19" s="132" t="s">
        <v>367</v>
      </c>
      <c r="E19" s="365" t="s">
        <v>383</v>
      </c>
      <c r="F19" s="365" t="s">
        <v>384</v>
      </c>
      <c r="G19" s="303"/>
      <c r="H19" s="304">
        <f t="shared" si="7"/>
        <v>0</v>
      </c>
      <c r="I19" s="381">
        <f t="shared" si="8"/>
        <v>0</v>
      </c>
      <c r="J19" s="304">
        <f t="shared" si="8"/>
        <v>0</v>
      </c>
      <c r="O19" s="436"/>
      <c r="P19" s="433"/>
    </row>
    <row r="20" spans="3:16" hidden="1" x14ac:dyDescent="0.3">
      <c r="C20" s="454"/>
      <c r="D20" s="366" t="s">
        <v>367</v>
      </c>
      <c r="E20" s="365" t="s">
        <v>385</v>
      </c>
      <c r="F20" s="365" t="s">
        <v>386</v>
      </c>
      <c r="G20" s="303"/>
      <c r="H20" s="304">
        <f t="shared" si="7"/>
        <v>0</v>
      </c>
      <c r="I20" s="381">
        <f t="shared" si="8"/>
        <v>0</v>
      </c>
      <c r="J20" s="304">
        <f t="shared" si="8"/>
        <v>0</v>
      </c>
      <c r="O20" s="436"/>
      <c r="P20" s="433"/>
    </row>
    <row r="21" spans="3:16" hidden="1" x14ac:dyDescent="0.3">
      <c r="C21" s="454"/>
      <c r="D21" s="367" t="s">
        <v>367</v>
      </c>
      <c r="E21" s="305" t="s">
        <v>387</v>
      </c>
      <c r="F21" s="305" t="s">
        <v>388</v>
      </c>
      <c r="G21" s="306">
        <f>'[1]Roads TFP'!$K$33</f>
        <v>0.11179513287910511</v>
      </c>
      <c r="H21" s="307">
        <f t="shared" ref="H21:H28" si="9">G21</f>
        <v>0.11179513287910511</v>
      </c>
      <c r="I21" s="382">
        <f t="shared" si="8"/>
        <v>1.1844704554583307E-2</v>
      </c>
      <c r="J21" s="307">
        <f t="shared" si="8"/>
        <v>1.1844704554583307E-2</v>
      </c>
      <c r="O21" s="436"/>
      <c r="P21" s="433"/>
    </row>
    <row r="22" spans="3:16" x14ac:dyDescent="0.3">
      <c r="C22" s="454"/>
      <c r="D22" s="139" t="s">
        <v>367</v>
      </c>
      <c r="E22" s="139" t="s">
        <v>338</v>
      </c>
      <c r="F22" s="139" t="s">
        <v>509</v>
      </c>
      <c r="G22" s="385">
        <f>'[1]Roads TFP'!$O$33</f>
        <v>2.2983470112793478E-2</v>
      </c>
      <c r="H22" s="352">
        <f t="shared" si="9"/>
        <v>2.2983470112793478E-2</v>
      </c>
      <c r="I22" s="386">
        <f t="shared" si="8"/>
        <v>2.528004315708543E-3</v>
      </c>
      <c r="J22" s="161">
        <f t="shared" si="8"/>
        <v>2.528004315708543E-3</v>
      </c>
      <c r="K22" t="s">
        <v>547</v>
      </c>
      <c r="O22" s="148">
        <f t="shared" ref="O22:O28" si="10">G22+$AB$4</f>
        <v>2.502747449246568E-2</v>
      </c>
      <c r="P22" s="432">
        <f t="shared" ref="P22:P28" si="11">(1+O22)^(1/(2030-2021))-1</f>
        <v>2.7503772125390125E-3</v>
      </c>
    </row>
    <row r="23" spans="3:16" x14ac:dyDescent="0.3">
      <c r="C23" s="454"/>
      <c r="D23" s="139" t="s">
        <v>367</v>
      </c>
      <c r="E23" s="139" t="s">
        <v>347</v>
      </c>
      <c r="F23" s="139" t="s">
        <v>510</v>
      </c>
      <c r="G23" s="385">
        <f>'[1]Roads TFP'!$P$33</f>
        <v>2.0098037708898415E-2</v>
      </c>
      <c r="H23" s="352">
        <f t="shared" si="9"/>
        <v>2.0098037708898415E-2</v>
      </c>
      <c r="I23" s="386">
        <f t="shared" si="8"/>
        <v>2.2134168960856737E-3</v>
      </c>
      <c r="J23" s="161">
        <f t="shared" si="8"/>
        <v>2.2134168960856737E-3</v>
      </c>
      <c r="K23" t="s">
        <v>547</v>
      </c>
      <c r="O23" s="148">
        <f t="shared" si="10"/>
        <v>2.2142042088570617E-2</v>
      </c>
      <c r="P23" s="432">
        <f t="shared" si="11"/>
        <v>2.4363482574496498E-3</v>
      </c>
    </row>
    <row r="24" spans="3:16" x14ac:dyDescent="0.3">
      <c r="C24" s="454"/>
      <c r="D24" s="139" t="s">
        <v>367</v>
      </c>
      <c r="E24" s="139" t="s">
        <v>349</v>
      </c>
      <c r="F24" s="139" t="s">
        <v>511</v>
      </c>
      <c r="G24" s="385">
        <f>'[1]Roads TFP'!$Q$33</f>
        <v>2.9693445235439861E-2</v>
      </c>
      <c r="H24" s="352">
        <f t="shared" si="9"/>
        <v>2.9693445235439861E-2</v>
      </c>
      <c r="I24" s="386">
        <f t="shared" si="8"/>
        <v>3.2565278873117887E-3</v>
      </c>
      <c r="J24" s="161">
        <f t="shared" si="8"/>
        <v>3.2565278873117887E-3</v>
      </c>
      <c r="K24" t="s">
        <v>547</v>
      </c>
      <c r="O24" s="148">
        <f t="shared" si="10"/>
        <v>3.1737449615112066E-2</v>
      </c>
      <c r="P24" s="432">
        <f t="shared" si="11"/>
        <v>3.4776135156249222E-3</v>
      </c>
    </row>
    <row r="25" spans="3:16" x14ac:dyDescent="0.3">
      <c r="C25" s="455"/>
      <c r="D25" s="134" t="s">
        <v>367</v>
      </c>
      <c r="E25" s="134" t="s">
        <v>351</v>
      </c>
      <c r="F25" s="134" t="s">
        <v>512</v>
      </c>
      <c r="G25" s="387">
        <f>'[1]Roads TFP'!$R$33</f>
        <v>2.4056159697891023E-2</v>
      </c>
      <c r="H25" s="388">
        <f t="shared" si="9"/>
        <v>2.4056159697891023E-2</v>
      </c>
      <c r="I25" s="389">
        <f t="shared" si="8"/>
        <v>2.6447543829060116E-3</v>
      </c>
      <c r="J25" s="162">
        <f t="shared" si="8"/>
        <v>2.6447543829060116E-3</v>
      </c>
      <c r="K25" t="s">
        <v>547</v>
      </c>
      <c r="O25" s="374">
        <f t="shared" si="10"/>
        <v>2.6100164077563225E-2</v>
      </c>
      <c r="P25" s="432">
        <f t="shared" si="11"/>
        <v>2.8669204219167188E-3</v>
      </c>
    </row>
    <row r="26" spans="3:16" ht="14.4" customHeight="1" x14ac:dyDescent="0.3">
      <c r="C26" s="453" t="s">
        <v>503</v>
      </c>
      <c r="E26" s="139" t="s">
        <v>484</v>
      </c>
      <c r="F26" s="139" t="s">
        <v>487</v>
      </c>
      <c r="G26" s="148">
        <f>G23+G5</f>
        <v>2.2285131916942182E-2</v>
      </c>
      <c r="H26" s="161">
        <f t="shared" si="9"/>
        <v>2.2285131916942182E-2</v>
      </c>
      <c r="I26" s="383">
        <f t="shared" ref="I26" si="12">(1+G26)^(1/(2030-2021))-1</f>
        <v>2.4519396457600706E-3</v>
      </c>
      <c r="J26" s="161">
        <f t="shared" ref="J26" si="13">(1+H26)^(1/(2030-2021))-1</f>
        <v>2.4519396457600706E-3</v>
      </c>
      <c r="O26" s="148">
        <f t="shared" si="10"/>
        <v>2.4329136296614384E-2</v>
      </c>
      <c r="P26" s="432">
        <f t="shared" si="11"/>
        <v>2.6744474304729593E-3</v>
      </c>
    </row>
    <row r="27" spans="3:16" x14ac:dyDescent="0.3">
      <c r="C27" s="454"/>
      <c r="E27" s="139" t="s">
        <v>488</v>
      </c>
      <c r="F27" s="139" t="s">
        <v>490</v>
      </c>
      <c r="G27" s="148">
        <f>G9+G25</f>
        <v>3.8693533331375853E-2</v>
      </c>
      <c r="H27" s="161">
        <f t="shared" si="9"/>
        <v>3.8693533331375853E-2</v>
      </c>
      <c r="I27" s="383">
        <f t="shared" ref="I27:I28" si="14">(1+G27)^(1/(2030-2021))-1</f>
        <v>4.2270985836010411E-3</v>
      </c>
      <c r="J27" s="161">
        <f t="shared" ref="J27:J28" si="15">(1+H27)^(1/(2030-2021))-1</f>
        <v>4.2270985836010411E-3</v>
      </c>
      <c r="O27" s="148">
        <f t="shared" si="10"/>
        <v>4.0737537711048058E-2</v>
      </c>
      <c r="P27" s="432">
        <f t="shared" si="11"/>
        <v>4.4464822495229317E-3</v>
      </c>
    </row>
    <row r="28" spans="3:16" x14ac:dyDescent="0.3">
      <c r="C28" s="455"/>
      <c r="D28" s="368"/>
      <c r="E28" s="134" t="s">
        <v>489</v>
      </c>
      <c r="F28" s="134" t="s">
        <v>500</v>
      </c>
      <c r="G28" s="152">
        <f>G14+G25</f>
        <v>4.0339003118032214E-2</v>
      </c>
      <c r="H28" s="162">
        <f t="shared" si="9"/>
        <v>4.0339003118032214E-2</v>
      </c>
      <c r="I28" s="384">
        <f t="shared" si="14"/>
        <v>4.4037374756999981E-3</v>
      </c>
      <c r="J28" s="161">
        <f t="shared" si="15"/>
        <v>4.4037374756999981E-3</v>
      </c>
      <c r="O28" s="374">
        <f t="shared" si="10"/>
        <v>4.238300749770442E-2</v>
      </c>
      <c r="P28" s="432">
        <f t="shared" si="11"/>
        <v>4.6228129798400186E-3</v>
      </c>
    </row>
    <row r="29" spans="3:16" x14ac:dyDescent="0.3">
      <c r="C29" s="397"/>
      <c r="D29" s="398"/>
      <c r="E29" s="140"/>
      <c r="F29" s="140"/>
      <c r="G29" s="140" t="s">
        <v>515</v>
      </c>
      <c r="H29" s="399"/>
      <c r="I29" s="416" t="s">
        <v>516</v>
      </c>
      <c r="J29" s="390"/>
    </row>
    <row r="30" spans="3:16" ht="28.8" x14ac:dyDescent="0.3">
      <c r="C30" s="392" t="s">
        <v>508</v>
      </c>
      <c r="D30" s="151"/>
      <c r="E30" s="393" t="s">
        <v>506</v>
      </c>
      <c r="F30" s="405" t="s">
        <v>507</v>
      </c>
      <c r="G30" s="396">
        <v>0</v>
      </c>
      <c r="H30" s="396"/>
      <c r="I30" s="394">
        <f t="shared" ref="I30:I33" si="16">(1+G30)^(1/(2030-2021))-1</f>
        <v>0</v>
      </c>
    </row>
    <row r="31" spans="3:16" ht="43.2" x14ac:dyDescent="0.3">
      <c r="C31" s="400" t="s">
        <v>504</v>
      </c>
      <c r="D31" s="398"/>
      <c r="E31" s="401" t="s">
        <v>513</v>
      </c>
      <c r="F31" s="406" t="s">
        <v>514</v>
      </c>
      <c r="G31" s="402">
        <f>[2]Sheet1!$Q$11</f>
        <v>1.1064214145958757E-2</v>
      </c>
      <c r="H31" s="403"/>
      <c r="I31" s="404">
        <f t="shared" si="16"/>
        <v>1.2233536314405491E-3</v>
      </c>
    </row>
    <row r="32" spans="3:16" ht="34.799999999999997" customHeight="1" x14ac:dyDescent="0.3">
      <c r="C32" s="407" t="s">
        <v>505</v>
      </c>
      <c r="D32" s="408"/>
      <c r="E32" s="409" t="s">
        <v>517</v>
      </c>
      <c r="F32" s="410" t="s">
        <v>518</v>
      </c>
      <c r="G32" s="395">
        <f>[2]Sheet1!$Q$12</f>
        <v>7.8121344693342669E-3</v>
      </c>
      <c r="H32" s="132"/>
      <c r="I32" s="391">
        <f t="shared" si="16"/>
        <v>8.6501588228293791E-4</v>
      </c>
    </row>
    <row r="33" spans="3:9" ht="43.2" x14ac:dyDescent="0.3">
      <c r="C33" s="411" t="s">
        <v>505</v>
      </c>
      <c r="D33" s="412"/>
      <c r="E33" s="413" t="s">
        <v>519</v>
      </c>
      <c r="F33" s="414" t="s">
        <v>520</v>
      </c>
      <c r="G33" s="396">
        <f>[2]Sheet1!$Q$13</f>
        <v>1.194827211697325E-2</v>
      </c>
      <c r="H33" s="151"/>
      <c r="I33" s="394">
        <f t="shared" si="16"/>
        <v>1.3205884377625043E-3</v>
      </c>
    </row>
  </sheetData>
  <mergeCells count="3">
    <mergeCell ref="C5:C17"/>
    <mergeCell ref="C18:C25"/>
    <mergeCell ref="C26:C28"/>
  </mergeCells>
  <hyperlinks>
    <hyperlink ref="A1" location="Content!A1" display="Back to Content" xr:uid="{0195E86B-866C-461F-9059-37C688E2C55E}"/>
  </hyperlink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7917E-3F00-4145-BAF7-3CBCADCDB224}">
  <sheetPr>
    <tabColor rgb="FFFFFF00"/>
  </sheetPr>
  <dimension ref="A1:BR366"/>
  <sheetViews>
    <sheetView zoomScale="76" zoomScaleNormal="92" workbookViewId="0">
      <pane ySplit="9" topLeftCell="A125" activePane="bottomLeft" state="frozen"/>
      <selection pane="bottomLeft" activeCell="K137" sqref="K137"/>
    </sheetView>
  </sheetViews>
  <sheetFormatPr defaultRowHeight="14.4" x14ac:dyDescent="0.3"/>
  <cols>
    <col min="1" max="1" width="13.5546875" customWidth="1"/>
    <col min="2" max="2" width="7.21875" customWidth="1"/>
    <col min="3" max="3" width="29.6640625" customWidth="1"/>
    <col min="4" max="4" width="10.77734375" customWidth="1"/>
    <col min="5" max="5" width="46.77734375" customWidth="1"/>
    <col min="6" max="6" width="31.33203125" customWidth="1"/>
    <col min="7" max="7" width="13.77734375" customWidth="1"/>
    <col min="8" max="9" width="11.21875" bestFit="1" customWidth="1"/>
    <col min="10" max="10" width="12" bestFit="1" customWidth="1"/>
    <col min="11" max="16" width="9.88671875" bestFit="1" customWidth="1"/>
    <col min="17" max="17" width="9.88671875" customWidth="1"/>
    <col min="18" max="18" width="12.33203125" customWidth="1"/>
    <col min="19" max="20" width="9.88671875" bestFit="1" customWidth="1"/>
    <col min="21" max="21" width="10.44140625" bestFit="1" customWidth="1"/>
    <col min="22" max="22" width="10.33203125" customWidth="1"/>
    <col min="23" max="23" width="9.5546875" customWidth="1"/>
    <col min="24" max="28" width="10.44140625" bestFit="1" customWidth="1"/>
    <col min="29" max="39" width="9.88671875" bestFit="1" customWidth="1"/>
  </cols>
  <sheetData>
    <row r="1" spans="1:29" ht="18" x14ac:dyDescent="0.35">
      <c r="A1" s="322" t="s">
        <v>291</v>
      </c>
      <c r="B1" s="132"/>
      <c r="C1" s="323" t="s">
        <v>403</v>
      </c>
      <c r="D1" s="324"/>
      <c r="E1" s="325"/>
      <c r="F1" s="326"/>
      <c r="G1" s="132"/>
      <c r="H1" s="132"/>
      <c r="I1" s="132"/>
      <c r="J1" s="448">
        <f t="shared" ref="J1:Q1" si="0">J8/$I$8*$I$7</f>
        <v>1.0044984763773004</v>
      </c>
      <c r="K1" s="448">
        <f t="shared" si="0"/>
        <v>1.0294610899125012</v>
      </c>
      <c r="L1" s="448">
        <f t="shared" si="0"/>
        <v>1.0567774196164648</v>
      </c>
      <c r="M1" s="448">
        <f t="shared" si="0"/>
        <v>1.0848283901505704</v>
      </c>
      <c r="N1" s="448">
        <f t="shared" si="0"/>
        <v>1.1126973326607161</v>
      </c>
      <c r="O1" s="448">
        <f t="shared" si="0"/>
        <v>1.1341245848830206</v>
      </c>
      <c r="P1" s="448">
        <f t="shared" si="0"/>
        <v>1.163070358941162</v>
      </c>
      <c r="Q1" s="448">
        <f t="shared" si="0"/>
        <v>1.1930045970249241</v>
      </c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spans="1:29" x14ac:dyDescent="0.3">
      <c r="A2" s="132"/>
      <c r="B2" s="132"/>
      <c r="C2" s="327" t="s">
        <v>404</v>
      </c>
      <c r="D2" s="139"/>
      <c r="E2" s="139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50"/>
      <c r="S2" s="328"/>
      <c r="T2" s="329"/>
      <c r="U2" s="329"/>
      <c r="V2" s="329"/>
      <c r="W2" s="329"/>
      <c r="X2" s="329"/>
      <c r="Y2" s="329"/>
      <c r="Z2" s="329"/>
      <c r="AA2" s="329"/>
      <c r="AB2" s="329"/>
    </row>
    <row r="3" spans="1:29" x14ac:dyDescent="0.3">
      <c r="A3" s="132"/>
      <c r="B3" s="132"/>
      <c r="C3" s="132" t="s">
        <v>392</v>
      </c>
      <c r="D3" s="132" t="s">
        <v>294</v>
      </c>
      <c r="E3" s="322" t="s">
        <v>464</v>
      </c>
      <c r="F3" s="330" t="s">
        <v>463</v>
      </c>
      <c r="G3" s="331" t="s">
        <v>394</v>
      </c>
      <c r="H3" s="332">
        <f>R3/($Q$9-$I$9+1)</f>
        <v>6153.2491114959212</v>
      </c>
      <c r="I3" s="333">
        <v>5599.1514130400401</v>
      </c>
      <c r="J3" s="333">
        <v>5706.4676725451563</v>
      </c>
      <c r="K3" s="333">
        <v>5830.5857905733801</v>
      </c>
      <c r="L3" s="333">
        <v>5970.3104990186175</v>
      </c>
      <c r="M3" s="333">
        <v>6113.1929981450976</v>
      </c>
      <c r="N3" s="333">
        <v>6269.2559676727851</v>
      </c>
      <c r="O3" s="333">
        <v>6442.4024484038127</v>
      </c>
      <c r="P3" s="333">
        <v>6630.8405192800674</v>
      </c>
      <c r="Q3" s="333">
        <v>6817.0346947843273</v>
      </c>
      <c r="R3" s="334">
        <f>SUM(I3:Q3)</f>
        <v>55379.242003463289</v>
      </c>
      <c r="S3" s="328"/>
      <c r="T3" s="329"/>
      <c r="U3" s="329"/>
      <c r="V3" s="329"/>
      <c r="W3" s="329"/>
      <c r="X3" s="329"/>
      <c r="Y3" s="329"/>
      <c r="Z3" s="329"/>
      <c r="AA3" s="329"/>
      <c r="AB3" s="329"/>
    </row>
    <row r="4" spans="1:29" x14ac:dyDescent="0.3">
      <c r="A4" s="132"/>
      <c r="B4" s="132"/>
      <c r="C4" s="132" t="s">
        <v>392</v>
      </c>
      <c r="D4" s="132" t="s">
        <v>294</v>
      </c>
      <c r="E4" s="132" t="s">
        <v>397</v>
      </c>
      <c r="F4" s="132" t="s">
        <v>393</v>
      </c>
      <c r="G4" s="331" t="s">
        <v>394</v>
      </c>
      <c r="H4" s="332">
        <f>R4/($Q$9-$I$9+1)</f>
        <v>963.02446211111101</v>
      </c>
      <c r="I4" s="333">
        <f>'NI_B_NewSI&amp;GovClos'!M114</f>
        <v>870.70117200000004</v>
      </c>
      <c r="J4" s="333">
        <f>'NI_B_NewSI&amp;GovClos'!N114</f>
        <v>887.60501499999998</v>
      </c>
      <c r="K4" s="333">
        <f>'NI_B_NewSI&amp;GovClos'!O114</f>
        <v>907.42412399999978</v>
      </c>
      <c r="L4" s="333">
        <f>'NI_B_NewSI&amp;GovClos'!P114</f>
        <v>930.63043199999981</v>
      </c>
      <c r="M4" s="333">
        <f>'NI_B_NewSI&amp;GovClos'!Q114</f>
        <v>954.88515799999982</v>
      </c>
      <c r="N4" s="333">
        <f>'NI_B_NewSI&amp;GovClos'!R114</f>
        <v>981.42400299999986</v>
      </c>
      <c r="O4" s="333">
        <f>'NI_B_NewSI&amp;GovClos'!S114</f>
        <v>1012.821195</v>
      </c>
      <c r="P4" s="333">
        <f>'NI_B_NewSI&amp;GovClos'!T114</f>
        <v>1045.0797250000001</v>
      </c>
      <c r="Q4" s="333">
        <f>'NI_B_NewSI&amp;GovClos'!U114</f>
        <v>1076.6493350000001</v>
      </c>
      <c r="R4" s="334">
        <f>SUM(I4:Q4)</f>
        <v>8667.2201589999986</v>
      </c>
      <c r="S4" s="328"/>
      <c r="T4" s="329"/>
      <c r="U4" s="329"/>
      <c r="V4" s="329"/>
      <c r="W4" s="329"/>
      <c r="X4" s="329"/>
      <c r="Y4" s="329"/>
      <c r="Z4" s="329"/>
      <c r="AA4" s="329"/>
      <c r="AB4" s="329"/>
    </row>
    <row r="5" spans="1:29" x14ac:dyDescent="0.3">
      <c r="A5" s="132"/>
      <c r="B5" s="132"/>
      <c r="C5" s="132" t="s">
        <v>400</v>
      </c>
      <c r="D5" s="132" t="s">
        <v>294</v>
      </c>
      <c r="E5" s="335" t="s">
        <v>401</v>
      </c>
      <c r="F5" s="336"/>
      <c r="G5" s="331" t="s">
        <v>6</v>
      </c>
      <c r="H5" s="332"/>
      <c r="I5" s="337">
        <f>I4/NI_Baseline!$J$62</f>
        <v>0.95041079610404389</v>
      </c>
      <c r="J5" s="337">
        <f>J4/NI_Baseline!$J$62</f>
        <v>0.96886212636462576</v>
      </c>
      <c r="K5" s="337">
        <f>K4/NI_Baseline!$J$62</f>
        <v>0.9904956049546404</v>
      </c>
      <c r="L5" s="337">
        <f>L4/NI_Baseline!$J$62</f>
        <v>1.0158263686772322</v>
      </c>
      <c r="M5" s="337">
        <f>M4/NI_Baseline!$J$62</f>
        <v>1.0423015293732893</v>
      </c>
      <c r="N5" s="337">
        <f>N4/NI_Baseline!$J$62</f>
        <v>1.0712699121149769</v>
      </c>
      <c r="O5" s="337">
        <f>O4/NI_Baseline!$J$62</f>
        <v>1.1055414064045834</v>
      </c>
      <c r="P5" s="337">
        <f>P4/NI_Baseline!$J$62</f>
        <v>1.1407530911528914</v>
      </c>
      <c r="Q5" s="337">
        <f>Q4/NI_Baseline!$J$62</f>
        <v>1.175212787702828</v>
      </c>
      <c r="R5" s="334"/>
      <c r="S5" s="328"/>
      <c r="T5" s="329"/>
      <c r="U5" s="329"/>
      <c r="V5" s="329"/>
      <c r="W5" s="329"/>
      <c r="X5" s="329"/>
      <c r="Y5" s="329"/>
      <c r="Z5" s="329"/>
      <c r="AA5" s="329"/>
      <c r="AB5" s="329"/>
    </row>
    <row r="6" spans="1:29" x14ac:dyDescent="0.3">
      <c r="A6" s="132"/>
      <c r="B6" s="132"/>
      <c r="C6" s="132" t="s">
        <v>392</v>
      </c>
      <c r="D6" s="132" t="s">
        <v>294</v>
      </c>
      <c r="E6" s="132" t="s">
        <v>398</v>
      </c>
      <c r="F6" s="338" t="s">
        <v>493</v>
      </c>
      <c r="G6" s="132" t="s">
        <v>399</v>
      </c>
      <c r="H6" s="332"/>
      <c r="I6" s="337">
        <f>NI_Baseline!M116</f>
        <v>0.95515344591308604</v>
      </c>
      <c r="J6" s="337">
        <f>NI_Baseline!N116</f>
        <v>0.97293199261489505</v>
      </c>
      <c r="K6" s="337">
        <f>NI_Baseline!O116</f>
        <v>0.9932054334889</v>
      </c>
      <c r="L6" s="337">
        <f>NI_Baseline!P116</f>
        <v>1.0176969532759601</v>
      </c>
      <c r="M6" s="337">
        <f>NI_Baseline!Q116</f>
        <v>1.04552211924215</v>
      </c>
      <c r="N6" s="337">
        <f>NI_Baseline!R116</f>
        <v>1.07478272032807</v>
      </c>
      <c r="O6" s="337">
        <f>NI_Baseline!S116</f>
        <v>1.1115269145581701</v>
      </c>
      <c r="P6" s="337">
        <f>NI_Baseline!T116</f>
        <v>1.1452627499793699</v>
      </c>
      <c r="Q6" s="337">
        <f>NI_Baseline!U116</f>
        <v>1.1773009948248201</v>
      </c>
      <c r="R6" s="334"/>
      <c r="S6" s="328"/>
      <c r="T6" s="329"/>
      <c r="U6" s="329"/>
      <c r="V6" s="329"/>
      <c r="W6" s="329"/>
      <c r="X6" s="329"/>
      <c r="Y6" s="329"/>
      <c r="Z6" s="329"/>
      <c r="AA6" s="329"/>
      <c r="AB6" s="329"/>
    </row>
    <row r="7" spans="1:29" ht="43.2" x14ac:dyDescent="0.3">
      <c r="A7" s="344" t="s">
        <v>498</v>
      </c>
      <c r="B7" s="350">
        <v>0</v>
      </c>
      <c r="C7" s="132" t="s">
        <v>392</v>
      </c>
      <c r="D7" s="139" t="s">
        <v>294</v>
      </c>
      <c r="E7" s="139" t="s">
        <v>492</v>
      </c>
      <c r="F7" s="449" t="s">
        <v>493</v>
      </c>
      <c r="G7" s="139" t="s">
        <v>399</v>
      </c>
      <c r="H7" s="450"/>
      <c r="I7" s="451">
        <f>NI_Baseline!M119</f>
        <v>0.98372940669111897</v>
      </c>
      <c r="J7" s="451">
        <f>NI_Baseline!N119</f>
        <v>1.0029644583522901</v>
      </c>
      <c r="K7" s="451">
        <f>NI_Baseline!O119</f>
        <v>1.02190543792736</v>
      </c>
      <c r="L7" s="451">
        <f>NI_Baseline!P119</f>
        <v>1.04230936126873</v>
      </c>
      <c r="M7" s="451">
        <f>NI_Baseline!Q119</f>
        <v>1.06330294932855</v>
      </c>
      <c r="N7" s="451">
        <f>NI_Baseline!R119</f>
        <v>1.08746613690254</v>
      </c>
      <c r="O7" s="451">
        <f>NI_Baseline!S119</f>
        <v>1.1227064765304</v>
      </c>
      <c r="P7" s="451">
        <f>NI_Baseline!T119</f>
        <v>1.15427471086911</v>
      </c>
      <c r="Q7" s="451">
        <f>NI_Baseline!U119</f>
        <v>1.1854065343804401</v>
      </c>
      <c r="R7" s="334"/>
      <c r="S7" s="452">
        <f>'NI_B_NewSI&amp;GovClos'!U$119</f>
        <v>1.2929095644254001</v>
      </c>
      <c r="T7" s="329"/>
      <c r="U7" s="329"/>
      <c r="V7" s="329"/>
      <c r="W7" s="329"/>
      <c r="X7" s="329"/>
      <c r="Y7" s="329"/>
      <c r="Z7" s="329"/>
      <c r="AA7" s="329"/>
      <c r="AB7" s="329"/>
    </row>
    <row r="8" spans="1:29" x14ac:dyDescent="0.3">
      <c r="A8" s="132"/>
      <c r="B8" s="132"/>
      <c r="C8" s="330" t="s">
        <v>392</v>
      </c>
      <c r="D8" s="330" t="s">
        <v>294</v>
      </c>
      <c r="E8" s="330" t="s">
        <v>413</v>
      </c>
      <c r="F8" s="444" t="s">
        <v>414</v>
      </c>
      <c r="G8" s="445" t="s">
        <v>394</v>
      </c>
      <c r="H8" s="446">
        <f>R8/($Q$9-$I$9+1)</f>
        <v>1293.6035480102159</v>
      </c>
      <c r="I8" s="447">
        <f>'NI_B_NewSI&amp;GovClos'!M401</f>
        <v>1173.1999391404001</v>
      </c>
      <c r="J8" s="447">
        <f>'NI_B_NewSI&amp;GovClos'!N401</f>
        <v>1197.9692213496098</v>
      </c>
      <c r="K8" s="447">
        <f>'NI_B_NewSI&amp;GovClos'!O401</f>
        <v>1227.7397420650473</v>
      </c>
      <c r="L8" s="447">
        <f>'NI_B_NewSI&amp;GovClos'!P401</f>
        <v>1260.3173148490353</v>
      </c>
      <c r="M8" s="447">
        <f>'NI_B_NewSI&amp;GovClos'!Q401</f>
        <v>1293.7710234599592</v>
      </c>
      <c r="N8" s="447">
        <f>'NI_B_NewSI&amp;GovClos'!R401</f>
        <v>1327.0076446633309</v>
      </c>
      <c r="O8" s="447">
        <f>'NI_B_NewSI&amp;GovClos'!S401</f>
        <v>1352.561878207807</v>
      </c>
      <c r="P8" s="447">
        <f>'NI_B_NewSI&amp;GovClos'!T401</f>
        <v>1387.0827333661462</v>
      </c>
      <c r="Q8" s="333">
        <f>'NI_B_NewSI&amp;GovClos'!U401</f>
        <v>1422.7824349906102</v>
      </c>
      <c r="R8" s="334">
        <f>SUM(I8:Q8)</f>
        <v>11642.431932091944</v>
      </c>
      <c r="S8" s="328"/>
      <c r="T8" s="329"/>
      <c r="U8" s="329"/>
      <c r="V8" s="329"/>
      <c r="W8" s="329"/>
      <c r="X8" s="329"/>
      <c r="Y8" s="329"/>
      <c r="Z8" s="329"/>
      <c r="AA8" s="329"/>
      <c r="AB8" s="329"/>
    </row>
    <row r="9" spans="1:29" ht="43.2" x14ac:dyDescent="0.3">
      <c r="A9" s="344" t="s">
        <v>496</v>
      </c>
      <c r="B9" s="351">
        <f>68.51/553.23</f>
        <v>0.12383637908284077</v>
      </c>
      <c r="C9" s="134" t="s">
        <v>12</v>
      </c>
      <c r="D9" s="134" t="s">
        <v>292</v>
      </c>
      <c r="E9" s="339" t="s">
        <v>301</v>
      </c>
      <c r="F9" s="134" t="s">
        <v>302</v>
      </c>
      <c r="G9" s="340" t="s">
        <v>2</v>
      </c>
      <c r="H9" s="138" t="s">
        <v>303</v>
      </c>
      <c r="I9" s="341">
        <v>2022</v>
      </c>
      <c r="J9" s="341">
        <v>2023</v>
      </c>
      <c r="K9" s="341">
        <v>2024</v>
      </c>
      <c r="L9" s="341">
        <v>2025</v>
      </c>
      <c r="M9" s="341">
        <v>2026</v>
      </c>
      <c r="N9" s="341">
        <v>2027</v>
      </c>
      <c r="O9" s="341">
        <v>2028</v>
      </c>
      <c r="P9" s="341">
        <v>2029</v>
      </c>
      <c r="Q9" s="341">
        <v>2030</v>
      </c>
      <c r="R9" s="138" t="s">
        <v>304</v>
      </c>
      <c r="S9" s="342" t="s">
        <v>305</v>
      </c>
      <c r="T9" s="343">
        <v>2022</v>
      </c>
      <c r="U9" s="343">
        <v>2023</v>
      </c>
      <c r="V9" s="343">
        <v>2024</v>
      </c>
      <c r="W9" s="343">
        <v>2025</v>
      </c>
      <c r="X9" s="343">
        <v>2026</v>
      </c>
      <c r="Y9" s="343">
        <v>2027</v>
      </c>
      <c r="Z9" s="343">
        <v>2028</v>
      </c>
      <c r="AA9" s="343">
        <v>2029</v>
      </c>
      <c r="AB9" s="343">
        <v>2030</v>
      </c>
    </row>
    <row r="10" spans="1:29" ht="23.4" x14ac:dyDescent="0.45">
      <c r="C10" s="217" t="s">
        <v>306</v>
      </c>
      <c r="D10" s="2"/>
      <c r="E10" s="57"/>
      <c r="F10" s="2"/>
      <c r="G10" s="58"/>
      <c r="H10" s="7"/>
      <c r="I10" s="59"/>
      <c r="J10" s="59"/>
      <c r="K10" s="59"/>
      <c r="L10" s="59"/>
      <c r="M10" s="59"/>
      <c r="N10" s="59"/>
      <c r="O10" s="59"/>
      <c r="P10" s="59"/>
      <c r="Q10" s="59"/>
      <c r="R10" s="7"/>
      <c r="S10" s="55"/>
      <c r="T10" s="32"/>
      <c r="U10" s="32"/>
      <c r="V10" s="32"/>
      <c r="W10" s="32"/>
      <c r="X10" s="32"/>
      <c r="Y10" s="32"/>
      <c r="Z10" s="32"/>
      <c r="AA10" s="32"/>
      <c r="AB10" s="32"/>
    </row>
    <row r="11" spans="1:29" ht="15.6" customHeight="1" x14ac:dyDescent="0.3">
      <c r="D11" s="2"/>
      <c r="E11" s="57"/>
      <c r="F11" s="2"/>
      <c r="G11" s="58"/>
      <c r="H11" s="7"/>
      <c r="I11" s="59"/>
      <c r="J11" s="59"/>
      <c r="K11" s="59"/>
      <c r="L11" s="59"/>
      <c r="M11" s="59"/>
      <c r="N11" s="59"/>
      <c r="O11" s="59"/>
      <c r="P11" s="59"/>
      <c r="Q11" s="59"/>
      <c r="R11" s="7"/>
      <c r="S11" s="55"/>
      <c r="T11" s="32"/>
      <c r="U11" s="32"/>
      <c r="V11" s="32"/>
      <c r="W11" s="32"/>
      <c r="X11" s="32"/>
      <c r="Y11" s="32"/>
      <c r="Z11" s="32"/>
      <c r="AA11" s="32"/>
      <c r="AB11" s="32"/>
    </row>
    <row r="12" spans="1:29" ht="28.8" x14ac:dyDescent="0.3">
      <c r="C12" s="216" t="s">
        <v>462</v>
      </c>
      <c r="D12" s="216" t="s">
        <v>494</v>
      </c>
      <c r="E12" s="57"/>
      <c r="F12" s="2"/>
      <c r="G12" s="52" t="s">
        <v>2</v>
      </c>
      <c r="H12" s="53" t="s">
        <v>303</v>
      </c>
      <c r="I12" s="54">
        <v>2022</v>
      </c>
      <c r="J12" s="54">
        <v>2023</v>
      </c>
      <c r="K12" s="54">
        <v>2024</v>
      </c>
      <c r="L12" s="54">
        <v>2025</v>
      </c>
      <c r="M12" s="54">
        <v>2026</v>
      </c>
      <c r="N12" s="54">
        <v>2027</v>
      </c>
      <c r="O12" s="54">
        <v>2028</v>
      </c>
      <c r="P12" s="54">
        <v>2029</v>
      </c>
      <c r="Q12" s="54">
        <v>2030</v>
      </c>
      <c r="R12" s="53" t="s">
        <v>304</v>
      </c>
      <c r="S12" s="55"/>
      <c r="T12" s="32"/>
      <c r="U12" s="32"/>
      <c r="V12" s="32"/>
      <c r="W12" s="32"/>
      <c r="X12" s="32"/>
      <c r="Y12" s="32"/>
      <c r="Z12" s="32"/>
      <c r="AA12" s="32"/>
      <c r="AB12" s="32"/>
    </row>
    <row r="13" spans="1:29" x14ac:dyDescent="0.3">
      <c r="C13" t="s">
        <v>307</v>
      </c>
      <c r="D13" t="s">
        <v>308</v>
      </c>
      <c r="E13" s="6" t="s">
        <v>402</v>
      </c>
      <c r="F13" s="61" t="s">
        <v>310</v>
      </c>
      <c r="G13" s="62" t="s">
        <v>311</v>
      </c>
      <c r="H13" s="175">
        <v>6.9999999999999999E-4</v>
      </c>
      <c r="I13" s="64">
        <f t="shared" ref="I13:I18" si="1">$H13</f>
        <v>6.9999999999999999E-4</v>
      </c>
      <c r="J13" s="64">
        <f t="shared" ref="J13:Q18" si="2">$H13</f>
        <v>6.9999999999999999E-4</v>
      </c>
      <c r="K13" s="64">
        <f t="shared" si="2"/>
        <v>6.9999999999999999E-4</v>
      </c>
      <c r="L13" s="64">
        <f t="shared" si="2"/>
        <v>6.9999999999999999E-4</v>
      </c>
      <c r="M13" s="64">
        <f t="shared" si="2"/>
        <v>6.9999999999999999E-4</v>
      </c>
      <c r="N13" s="64">
        <f t="shared" si="2"/>
        <v>6.9999999999999999E-4</v>
      </c>
      <c r="O13" s="64">
        <f t="shared" si="2"/>
        <v>6.9999999999999999E-4</v>
      </c>
      <c r="P13" s="64">
        <f t="shared" si="2"/>
        <v>6.9999999999999999E-4</v>
      </c>
      <c r="Q13" s="64">
        <f t="shared" si="2"/>
        <v>6.9999999999999999E-4</v>
      </c>
      <c r="R13" s="65">
        <f t="shared" ref="R13:R19" si="3">PRODUCT(T13:AB13)-1</f>
        <v>6.3176688422730276E-3</v>
      </c>
      <c r="S13" s="66">
        <f>(1+R13)^(1/($Q$9-$I$9+1))-1-H13</f>
        <v>-7.7086774463719365E-17</v>
      </c>
      <c r="T13" s="67">
        <f t="shared" ref="T13:AB20" si="4">1+I13</f>
        <v>1.0006999999999999</v>
      </c>
      <c r="U13" s="67">
        <f t="shared" si="4"/>
        <v>1.0006999999999999</v>
      </c>
      <c r="V13" s="67">
        <f t="shared" si="4"/>
        <v>1.0006999999999999</v>
      </c>
      <c r="W13" s="67">
        <f t="shared" si="4"/>
        <v>1.0006999999999999</v>
      </c>
      <c r="X13" s="67">
        <f t="shared" si="4"/>
        <v>1.0006999999999999</v>
      </c>
      <c r="Y13" s="67">
        <f t="shared" si="4"/>
        <v>1.0006999999999999</v>
      </c>
      <c r="Z13" s="67">
        <f t="shared" si="4"/>
        <v>1.0006999999999999</v>
      </c>
      <c r="AA13" s="67">
        <f t="shared" si="4"/>
        <v>1.0006999999999999</v>
      </c>
      <c r="AB13" s="67">
        <f t="shared" si="4"/>
        <v>1.0006999999999999</v>
      </c>
      <c r="AC13" s="67"/>
    </row>
    <row r="14" spans="1:29" x14ac:dyDescent="0.3">
      <c r="C14" t="s">
        <v>307</v>
      </c>
      <c r="D14" t="s">
        <v>308</v>
      </c>
      <c r="E14" t="s">
        <v>309</v>
      </c>
      <c r="F14" t="s">
        <v>312</v>
      </c>
      <c r="G14" s="68" t="s">
        <v>311</v>
      </c>
      <c r="H14" s="176">
        <f>28/(28+1+7)*0.58%</f>
        <v>4.5111111111111107E-3</v>
      </c>
      <c r="I14" s="70">
        <f t="shared" si="1"/>
        <v>4.5111111111111107E-3</v>
      </c>
      <c r="J14" s="70">
        <f t="shared" si="2"/>
        <v>4.5111111111111107E-3</v>
      </c>
      <c r="K14" s="70">
        <f t="shared" si="2"/>
        <v>4.5111111111111107E-3</v>
      </c>
      <c r="L14" s="70">
        <f t="shared" si="2"/>
        <v>4.5111111111111107E-3</v>
      </c>
      <c r="M14" s="70">
        <f t="shared" si="2"/>
        <v>4.5111111111111107E-3</v>
      </c>
      <c r="N14" s="70">
        <f t="shared" si="2"/>
        <v>4.5111111111111107E-3</v>
      </c>
      <c r="O14" s="70">
        <f t="shared" si="2"/>
        <v>4.5111111111111107E-3</v>
      </c>
      <c r="P14" s="70">
        <f t="shared" si="2"/>
        <v>4.5111111111111107E-3</v>
      </c>
      <c r="Q14" s="70">
        <f t="shared" si="2"/>
        <v>4.5111111111111107E-3</v>
      </c>
      <c r="R14" s="65">
        <f t="shared" si="3"/>
        <v>4.1340368200727395E-2</v>
      </c>
      <c r="S14" s="66">
        <f t="shared" ref="S14:S19" si="5">(1+R14)^(1/($Q$9-$I$9+1))-1-H14</f>
        <v>2.1684043449710089E-17</v>
      </c>
      <c r="T14" s="67">
        <f t="shared" si="4"/>
        <v>1.0045111111111111</v>
      </c>
      <c r="U14" s="67">
        <f t="shared" si="4"/>
        <v>1.0045111111111111</v>
      </c>
      <c r="V14" s="67">
        <f t="shared" si="4"/>
        <v>1.0045111111111111</v>
      </c>
      <c r="W14" s="67">
        <f t="shared" si="4"/>
        <v>1.0045111111111111</v>
      </c>
      <c r="X14" s="67">
        <f t="shared" si="4"/>
        <v>1.0045111111111111</v>
      </c>
      <c r="Y14" s="67">
        <f t="shared" si="4"/>
        <v>1.0045111111111111</v>
      </c>
      <c r="Z14" s="67">
        <f t="shared" si="4"/>
        <v>1.0045111111111111</v>
      </c>
      <c r="AA14" s="67">
        <f t="shared" si="4"/>
        <v>1.0045111111111111</v>
      </c>
      <c r="AB14" s="67">
        <f t="shared" si="4"/>
        <v>1.0045111111111111</v>
      </c>
    </row>
    <row r="15" spans="1:29" x14ac:dyDescent="0.3">
      <c r="C15" s="420" t="s">
        <v>527</v>
      </c>
      <c r="D15" s="420" t="s">
        <v>528</v>
      </c>
      <c r="E15" s="420" t="s">
        <v>525</v>
      </c>
      <c r="F15" s="420" t="s">
        <v>526</v>
      </c>
      <c r="G15" s="68" t="s">
        <v>311</v>
      </c>
      <c r="H15" s="417">
        <v>5.7000000000000002E-3</v>
      </c>
      <c r="I15" s="64">
        <f t="shared" si="1"/>
        <v>5.7000000000000002E-3</v>
      </c>
      <c r="J15" s="64">
        <f t="shared" ref="J15:Q15" si="6">$H15</f>
        <v>5.7000000000000002E-3</v>
      </c>
      <c r="K15" s="64">
        <f t="shared" si="6"/>
        <v>5.7000000000000002E-3</v>
      </c>
      <c r="L15" s="64">
        <f t="shared" si="6"/>
        <v>5.7000000000000002E-3</v>
      </c>
      <c r="M15" s="64">
        <f t="shared" si="6"/>
        <v>5.7000000000000002E-3</v>
      </c>
      <c r="N15" s="64">
        <f t="shared" si="6"/>
        <v>5.7000000000000002E-3</v>
      </c>
      <c r="O15" s="64">
        <f t="shared" si="6"/>
        <v>5.7000000000000002E-3</v>
      </c>
      <c r="P15" s="64">
        <f t="shared" si="6"/>
        <v>5.7000000000000002E-3</v>
      </c>
      <c r="Q15" s="64">
        <f t="shared" si="6"/>
        <v>5.7000000000000002E-3</v>
      </c>
      <c r="R15" s="65">
        <f t="shared" si="3"/>
        <v>5.2485329978632533E-2</v>
      </c>
      <c r="S15" s="66">
        <f t="shared" si="5"/>
        <v>3.8163916471489756E-17</v>
      </c>
      <c r="T15" s="67">
        <f t="shared" ref="T15" si="7">1+I15</f>
        <v>1.0057</v>
      </c>
      <c r="U15" s="67">
        <f t="shared" ref="U15" si="8">1+J15</f>
        <v>1.0057</v>
      </c>
      <c r="V15" s="67">
        <f t="shared" ref="V15" si="9">1+K15</f>
        <v>1.0057</v>
      </c>
      <c r="W15" s="67">
        <f t="shared" ref="W15" si="10">1+L15</f>
        <v>1.0057</v>
      </c>
      <c r="X15" s="67">
        <f t="shared" ref="X15" si="11">1+M15</f>
        <v>1.0057</v>
      </c>
      <c r="Y15" s="67">
        <f t="shared" ref="Y15" si="12">1+N15</f>
        <v>1.0057</v>
      </c>
      <c r="Z15" s="67">
        <f t="shared" ref="Z15" si="13">1+O15</f>
        <v>1.0057</v>
      </c>
      <c r="AA15" s="67">
        <f t="shared" ref="AA15" si="14">1+P15</f>
        <v>1.0057</v>
      </c>
      <c r="AB15" s="67">
        <f t="shared" ref="AB15" si="15">1+Q15</f>
        <v>1.0057</v>
      </c>
    </row>
    <row r="16" spans="1:29" x14ac:dyDescent="0.3">
      <c r="C16" t="s">
        <v>307</v>
      </c>
      <c r="D16" t="s">
        <v>308</v>
      </c>
      <c r="E16" s="6" t="s">
        <v>395</v>
      </c>
      <c r="F16" s="61" t="s">
        <v>314</v>
      </c>
      <c r="G16" s="62" t="s">
        <v>311</v>
      </c>
      <c r="H16" s="175">
        <v>0</v>
      </c>
      <c r="I16" s="64">
        <f t="shared" si="1"/>
        <v>0</v>
      </c>
      <c r="J16" s="64">
        <f t="shared" si="2"/>
        <v>0</v>
      </c>
      <c r="K16" s="64">
        <f t="shared" si="2"/>
        <v>0</v>
      </c>
      <c r="L16" s="64">
        <f t="shared" si="2"/>
        <v>0</v>
      </c>
      <c r="M16" s="64">
        <f t="shared" si="2"/>
        <v>0</v>
      </c>
      <c r="N16" s="64">
        <f t="shared" si="2"/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5">
        <f t="shared" si="3"/>
        <v>0</v>
      </c>
      <c r="S16" s="66">
        <f t="shared" si="5"/>
        <v>0</v>
      </c>
      <c r="T16" s="67">
        <f t="shared" si="4"/>
        <v>1</v>
      </c>
      <c r="U16" s="67">
        <f t="shared" si="4"/>
        <v>1</v>
      </c>
      <c r="V16" s="67">
        <f t="shared" si="4"/>
        <v>1</v>
      </c>
      <c r="W16" s="67">
        <f t="shared" si="4"/>
        <v>1</v>
      </c>
      <c r="X16" s="67">
        <f t="shared" si="4"/>
        <v>1</v>
      </c>
      <c r="Y16" s="67">
        <f t="shared" si="4"/>
        <v>1</v>
      </c>
      <c r="Z16" s="67">
        <f t="shared" si="4"/>
        <v>1</v>
      </c>
      <c r="AA16" s="67">
        <f t="shared" si="4"/>
        <v>1</v>
      </c>
      <c r="AB16" s="67">
        <f t="shared" si="4"/>
        <v>1</v>
      </c>
    </row>
    <row r="17" spans="2:28" x14ac:dyDescent="0.3">
      <c r="C17" t="s">
        <v>307</v>
      </c>
      <c r="D17" t="s">
        <v>308</v>
      </c>
      <c r="E17" t="s">
        <v>466</v>
      </c>
      <c r="F17" t="s">
        <v>316</v>
      </c>
      <c r="G17" s="68" t="s">
        <v>311</v>
      </c>
      <c r="H17" s="176">
        <f>1/(28+1+7)*0.58%</f>
        <v>1.6111111111111108E-4</v>
      </c>
      <c r="I17" s="70">
        <f t="shared" si="1"/>
        <v>1.6111111111111108E-4</v>
      </c>
      <c r="J17" s="70">
        <f t="shared" si="2"/>
        <v>1.6111111111111108E-4</v>
      </c>
      <c r="K17" s="70">
        <f t="shared" si="2"/>
        <v>1.6111111111111108E-4</v>
      </c>
      <c r="L17" s="70">
        <f t="shared" si="2"/>
        <v>1.6111111111111108E-4</v>
      </c>
      <c r="M17" s="70">
        <f t="shared" si="2"/>
        <v>1.6111111111111108E-4</v>
      </c>
      <c r="N17" s="70">
        <f t="shared" si="2"/>
        <v>1.6111111111111108E-4</v>
      </c>
      <c r="O17" s="70">
        <f t="shared" si="2"/>
        <v>1.6111111111111108E-4</v>
      </c>
      <c r="P17" s="70">
        <f t="shared" si="2"/>
        <v>1.6111111111111108E-4</v>
      </c>
      <c r="Q17" s="70">
        <f t="shared" si="2"/>
        <v>1.6111111111111108E-4</v>
      </c>
      <c r="R17" s="65">
        <f t="shared" si="3"/>
        <v>1.4509347958107099E-3</v>
      </c>
      <c r="S17" s="66">
        <f t="shared" si="5"/>
        <v>-5.4725104656205836E-17</v>
      </c>
      <c r="T17" s="67">
        <f t="shared" si="4"/>
        <v>1.0001611111111111</v>
      </c>
      <c r="U17" s="67">
        <f t="shared" si="4"/>
        <v>1.0001611111111111</v>
      </c>
      <c r="V17" s="67">
        <f t="shared" si="4"/>
        <v>1.0001611111111111</v>
      </c>
      <c r="W17" s="67">
        <f t="shared" si="4"/>
        <v>1.0001611111111111</v>
      </c>
      <c r="X17" s="67">
        <f t="shared" si="4"/>
        <v>1.0001611111111111</v>
      </c>
      <c r="Y17" s="67">
        <f t="shared" si="4"/>
        <v>1.0001611111111111</v>
      </c>
      <c r="Z17" s="67">
        <f t="shared" si="4"/>
        <v>1.0001611111111111</v>
      </c>
      <c r="AA17" s="67">
        <f t="shared" si="4"/>
        <v>1.0001611111111111</v>
      </c>
      <c r="AB17" s="67">
        <f t="shared" si="4"/>
        <v>1.0001611111111111</v>
      </c>
    </row>
    <row r="18" spans="2:28" x14ac:dyDescent="0.3">
      <c r="C18" t="s">
        <v>307</v>
      </c>
      <c r="D18" t="s">
        <v>308</v>
      </c>
      <c r="E18" t="s">
        <v>466</v>
      </c>
      <c r="F18" t="s">
        <v>317</v>
      </c>
      <c r="G18" s="68" t="s">
        <v>311</v>
      </c>
      <c r="H18" s="176">
        <f>7/(28+1+7)*0.58%</f>
        <v>1.1277777777777777E-3</v>
      </c>
      <c r="I18" s="70">
        <f t="shared" si="1"/>
        <v>1.1277777777777777E-3</v>
      </c>
      <c r="J18" s="70">
        <f t="shared" si="2"/>
        <v>1.1277777777777777E-3</v>
      </c>
      <c r="K18" s="70">
        <f t="shared" si="2"/>
        <v>1.1277777777777777E-3</v>
      </c>
      <c r="L18" s="70">
        <f t="shared" si="2"/>
        <v>1.1277777777777777E-3</v>
      </c>
      <c r="M18" s="70">
        <f t="shared" si="2"/>
        <v>1.1277777777777777E-3</v>
      </c>
      <c r="N18" s="70">
        <f t="shared" si="2"/>
        <v>1.1277777777777777E-3</v>
      </c>
      <c r="O18" s="70">
        <f t="shared" si="2"/>
        <v>1.1277777777777777E-3</v>
      </c>
      <c r="P18" s="70">
        <f t="shared" si="2"/>
        <v>1.1277777777777777E-3</v>
      </c>
      <c r="Q18" s="70">
        <f t="shared" si="2"/>
        <v>1.1277777777777777E-3</v>
      </c>
      <c r="R18" s="65">
        <f t="shared" si="3"/>
        <v>1.0195908471525961E-2</v>
      </c>
      <c r="S18" s="66">
        <f t="shared" si="5"/>
        <v>6.0932162093685349E-17</v>
      </c>
      <c r="T18" s="67">
        <f t="shared" si="4"/>
        <v>1.0011277777777778</v>
      </c>
      <c r="U18" s="67">
        <f t="shared" si="4"/>
        <v>1.0011277777777778</v>
      </c>
      <c r="V18" s="67">
        <f t="shared" si="4"/>
        <v>1.0011277777777778</v>
      </c>
      <c r="W18" s="67">
        <f t="shared" si="4"/>
        <v>1.0011277777777778</v>
      </c>
      <c r="X18" s="67">
        <f t="shared" si="4"/>
        <v>1.0011277777777778</v>
      </c>
      <c r="Y18" s="67">
        <f t="shared" si="4"/>
        <v>1.0011277777777778</v>
      </c>
      <c r="Z18" s="67">
        <f t="shared" si="4"/>
        <v>1.0011277777777778</v>
      </c>
      <c r="AA18" s="67">
        <f t="shared" si="4"/>
        <v>1.0011277777777778</v>
      </c>
      <c r="AB18" s="67">
        <f t="shared" si="4"/>
        <v>1.0011277777777778</v>
      </c>
    </row>
    <row r="19" spans="2:28" x14ac:dyDescent="0.3">
      <c r="C19" s="2" t="s">
        <v>307</v>
      </c>
      <c r="D19" s="2" t="s">
        <v>308</v>
      </c>
      <c r="E19" s="2" t="s">
        <v>318</v>
      </c>
      <c r="F19" s="2" t="s">
        <v>36</v>
      </c>
      <c r="G19" s="71" t="s">
        <v>311</v>
      </c>
      <c r="H19" s="177">
        <f>SUM(H13:H18)</f>
        <v>1.2200000000000001E-2</v>
      </c>
      <c r="I19" s="72">
        <f t="shared" ref="I19:Q19" si="16">SUM(I13:I18)</f>
        <v>1.2200000000000001E-2</v>
      </c>
      <c r="J19" s="72">
        <f t="shared" si="16"/>
        <v>1.2200000000000001E-2</v>
      </c>
      <c r="K19" s="72">
        <f t="shared" si="16"/>
        <v>1.2200000000000001E-2</v>
      </c>
      <c r="L19" s="72">
        <f t="shared" si="16"/>
        <v>1.2200000000000001E-2</v>
      </c>
      <c r="M19" s="72">
        <f t="shared" si="16"/>
        <v>1.2200000000000001E-2</v>
      </c>
      <c r="N19" s="72">
        <f t="shared" si="16"/>
        <v>1.2200000000000001E-2</v>
      </c>
      <c r="O19" s="72">
        <f t="shared" si="16"/>
        <v>1.2200000000000001E-2</v>
      </c>
      <c r="P19" s="72">
        <f t="shared" si="16"/>
        <v>1.2200000000000001E-2</v>
      </c>
      <c r="Q19" s="72">
        <f t="shared" si="16"/>
        <v>1.2200000000000001E-2</v>
      </c>
      <c r="R19" s="72">
        <f t="shared" si="3"/>
        <v>0.11531359688609455</v>
      </c>
      <c r="S19" s="66">
        <f t="shared" si="5"/>
        <v>0</v>
      </c>
      <c r="T19" s="73">
        <f t="shared" si="4"/>
        <v>1.0122</v>
      </c>
      <c r="U19" s="73">
        <f t="shared" si="4"/>
        <v>1.0122</v>
      </c>
      <c r="V19" s="73">
        <f t="shared" si="4"/>
        <v>1.0122</v>
      </c>
      <c r="W19" s="73">
        <f t="shared" si="4"/>
        <v>1.0122</v>
      </c>
      <c r="X19" s="73">
        <f t="shared" si="4"/>
        <v>1.0122</v>
      </c>
      <c r="Y19" s="73">
        <f t="shared" si="4"/>
        <v>1.0122</v>
      </c>
      <c r="Z19" s="73">
        <f t="shared" si="4"/>
        <v>1.0122</v>
      </c>
      <c r="AA19" s="73">
        <f t="shared" si="4"/>
        <v>1.0122</v>
      </c>
      <c r="AB19" s="73">
        <f t="shared" si="4"/>
        <v>1.0122</v>
      </c>
    </row>
    <row r="20" spans="2:28" ht="15" thickBot="1" x14ac:dyDescent="0.35">
      <c r="C20" s="178" t="s">
        <v>396</v>
      </c>
      <c r="D20" s="178" t="s">
        <v>396</v>
      </c>
      <c r="E20" s="2"/>
      <c r="F20" s="356" t="s">
        <v>499</v>
      </c>
      <c r="G20" s="71">
        <f>($B21*I16+$B$9*I14)*I$3</f>
        <v>3.127908073250496</v>
      </c>
      <c r="H20" s="71">
        <f>(I16*$B22+I13-$B$9*I14)*I$3</f>
        <v>0.79149791587753204</v>
      </c>
      <c r="I20" s="346">
        <f>+$B$9*I14*I$3</f>
        <v>3.127908073250496</v>
      </c>
      <c r="J20" s="346">
        <f t="shared" ref="J20:Q20" si="17">+$B$9*J14*J$3</f>
        <v>3.1878591925782094</v>
      </c>
      <c r="K20" s="346">
        <f t="shared" si="17"/>
        <v>3.2571964965334086</v>
      </c>
      <c r="L20" s="346">
        <f t="shared" si="17"/>
        <v>3.3352522609409538</v>
      </c>
      <c r="M20" s="346">
        <f t="shared" si="17"/>
        <v>3.4150720924788316</v>
      </c>
      <c r="N20" s="346">
        <f t="shared" si="17"/>
        <v>3.5022550575946223</v>
      </c>
      <c r="O20" s="346">
        <f t="shared" si="17"/>
        <v>3.5989815496970103</v>
      </c>
      <c r="P20" s="346">
        <f t="shared" si="17"/>
        <v>3.7042505306052376</v>
      </c>
      <c r="Q20" s="346">
        <f t="shared" si="17"/>
        <v>3.8082659825531215</v>
      </c>
      <c r="R20" s="72"/>
      <c r="S20" s="66"/>
      <c r="T20" s="73">
        <f t="shared" si="4"/>
        <v>4.127908073250496</v>
      </c>
      <c r="U20" s="73"/>
      <c r="V20" s="73"/>
      <c r="W20" s="73"/>
      <c r="X20" s="73"/>
      <c r="Y20" s="73"/>
      <c r="Z20" s="73"/>
      <c r="AA20" s="73"/>
      <c r="AB20" s="73"/>
    </row>
    <row r="21" spans="2:28" x14ac:dyDescent="0.3">
      <c r="B21" s="169">
        <v>0.5</v>
      </c>
      <c r="C21" t="s">
        <v>307</v>
      </c>
      <c r="D21" t="s">
        <v>308</v>
      </c>
      <c r="E21" s="6" t="s">
        <v>460</v>
      </c>
      <c r="F21" t="s">
        <v>389</v>
      </c>
      <c r="G21" s="68" t="s">
        <v>394</v>
      </c>
      <c r="H21" s="174">
        <f>R21/($Q$9-$I$9+1)</f>
        <v>0</v>
      </c>
      <c r="I21" s="345">
        <f>($B21*I16+$B$7*I13)*I$3</f>
        <v>0</v>
      </c>
      <c r="J21" s="345">
        <f t="shared" ref="J21:Q21" si="18">($B21*J16+$B$7*J13)*J$3</f>
        <v>0</v>
      </c>
      <c r="K21" s="345">
        <f t="shared" si="18"/>
        <v>0</v>
      </c>
      <c r="L21" s="345">
        <f t="shared" si="18"/>
        <v>0</v>
      </c>
      <c r="M21" s="345">
        <f t="shared" si="18"/>
        <v>0</v>
      </c>
      <c r="N21" s="345">
        <f t="shared" si="18"/>
        <v>0</v>
      </c>
      <c r="O21" s="345">
        <f t="shared" si="18"/>
        <v>0</v>
      </c>
      <c r="P21" s="345">
        <f t="shared" si="18"/>
        <v>0</v>
      </c>
      <c r="Q21" s="345">
        <f t="shared" si="18"/>
        <v>0</v>
      </c>
      <c r="R21" s="172">
        <f>SUM(I21:Q21)</f>
        <v>0</v>
      </c>
      <c r="S21" s="66"/>
      <c r="T21" s="73"/>
      <c r="U21" s="73"/>
      <c r="V21" s="73"/>
      <c r="W21" s="73"/>
      <c r="X21" s="73"/>
      <c r="Y21" s="73"/>
      <c r="Z21" s="73"/>
      <c r="AA21" s="73"/>
      <c r="AB21" s="73"/>
    </row>
    <row r="22" spans="2:28" ht="15" thickBot="1" x14ac:dyDescent="0.35">
      <c r="B22" s="208">
        <f>1-B21</f>
        <v>0.5</v>
      </c>
      <c r="C22" t="s">
        <v>307</v>
      </c>
      <c r="D22" t="s">
        <v>308</v>
      </c>
      <c r="E22" s="6" t="s">
        <v>461</v>
      </c>
      <c r="F22" t="s">
        <v>390</v>
      </c>
      <c r="G22" s="68" t="s">
        <v>394</v>
      </c>
      <c r="H22" s="174">
        <f t="shared" ref="H22:H25" si="19">R22/($Q$9-$I$9+1)</f>
        <v>39.380794313573894</v>
      </c>
      <c r="I22" s="345">
        <f>(I16*$B22+I13*(1-$B$7)+I15)*I$3</f>
        <v>35.834569043456256</v>
      </c>
      <c r="J22" s="345">
        <f t="shared" ref="J22:Q22" si="20">(J16*$B22+J13*(1-$B$7)+J15)*J$3</f>
        <v>36.521393104289004</v>
      </c>
      <c r="K22" s="345">
        <f t="shared" si="20"/>
        <v>37.315749059669635</v>
      </c>
      <c r="L22" s="345">
        <f t="shared" si="20"/>
        <v>38.209987193719151</v>
      </c>
      <c r="M22" s="345">
        <f t="shared" si="20"/>
        <v>39.124435188128629</v>
      </c>
      <c r="N22" s="345">
        <f t="shared" si="20"/>
        <v>40.123238193105827</v>
      </c>
      <c r="O22" s="345">
        <f t="shared" si="20"/>
        <v>41.231375669784406</v>
      </c>
      <c r="P22" s="345">
        <f t="shared" si="20"/>
        <v>42.437379323392435</v>
      </c>
      <c r="Q22" s="345">
        <f t="shared" si="20"/>
        <v>43.629022046619696</v>
      </c>
      <c r="R22" s="172">
        <f>SUM(I22:Q22)</f>
        <v>354.42714882216507</v>
      </c>
      <c r="S22" s="66"/>
      <c r="T22" s="73"/>
      <c r="U22" s="73"/>
      <c r="V22" s="73"/>
      <c r="W22" s="73"/>
      <c r="X22" s="73"/>
      <c r="Y22" s="73"/>
      <c r="Z22" s="73"/>
      <c r="AA22" s="73"/>
      <c r="AB22" s="73"/>
    </row>
    <row r="23" spans="2:28" x14ac:dyDescent="0.3">
      <c r="C23" t="s">
        <v>307</v>
      </c>
      <c r="D23" t="s">
        <v>308</v>
      </c>
      <c r="E23" t="s">
        <v>309</v>
      </c>
      <c r="F23" t="s">
        <v>391</v>
      </c>
      <c r="G23" s="68" t="s">
        <v>394</v>
      </c>
      <c r="H23" s="174">
        <f t="shared" si="19"/>
        <v>27.757990436303817</v>
      </c>
      <c r="I23" s="188">
        <f>I14*I$3</f>
        <v>25.258394152158402</v>
      </c>
      <c r="J23" s="188">
        <f t="shared" ref="J23:Q23" si="21">J14*J$3</f>
        <v>25.742509722814813</v>
      </c>
      <c r="K23" s="188">
        <f t="shared" si="21"/>
        <v>26.302420344142135</v>
      </c>
      <c r="L23" s="188">
        <f t="shared" si="21"/>
        <v>26.932734028906207</v>
      </c>
      <c r="M23" s="188">
        <f t="shared" si="21"/>
        <v>27.577292858298993</v>
      </c>
      <c r="N23" s="188">
        <f t="shared" si="21"/>
        <v>28.281310254168339</v>
      </c>
      <c r="O23" s="188">
        <f t="shared" si="21"/>
        <v>29.062393267243863</v>
      </c>
      <c r="P23" s="188">
        <f t="shared" si="21"/>
        <v>29.91245834253008</v>
      </c>
      <c r="Q23" s="188">
        <f t="shared" si="21"/>
        <v>30.752400956471519</v>
      </c>
      <c r="R23" s="172">
        <f>SUM(I23:Q23)</f>
        <v>249.82191392673437</v>
      </c>
      <c r="S23" s="320">
        <f>Q23</f>
        <v>30.752400956471519</v>
      </c>
      <c r="T23" s="73"/>
      <c r="U23" s="73"/>
      <c r="V23" s="73"/>
      <c r="W23" s="73"/>
      <c r="X23" s="73"/>
      <c r="Y23" s="73"/>
      <c r="Z23" s="73"/>
      <c r="AA23" s="73"/>
      <c r="AB23" s="73"/>
    </row>
    <row r="24" spans="2:28" x14ac:dyDescent="0.3">
      <c r="C24" t="s">
        <v>307</v>
      </c>
      <c r="D24" t="s">
        <v>308</v>
      </c>
      <c r="E24" t="s">
        <v>465</v>
      </c>
      <c r="F24" t="s">
        <v>391</v>
      </c>
      <c r="G24" s="68" t="s">
        <v>394</v>
      </c>
      <c r="H24" s="174">
        <f t="shared" si="19"/>
        <v>7.9308544103725183</v>
      </c>
      <c r="I24" s="188">
        <f>(I17+I18)*I$3</f>
        <v>7.216684043473828</v>
      </c>
      <c r="J24" s="188">
        <f t="shared" ref="J24:Q24" si="22">(J17+J18)*J$3</f>
        <v>7.3550027779470888</v>
      </c>
      <c r="K24" s="188">
        <f t="shared" si="22"/>
        <v>7.5149772411834661</v>
      </c>
      <c r="L24" s="188">
        <f t="shared" si="22"/>
        <v>7.6950668654017722</v>
      </c>
      <c r="M24" s="188">
        <f t="shared" si="22"/>
        <v>7.8792265309425691</v>
      </c>
      <c r="N24" s="188">
        <f t="shared" si="22"/>
        <v>8.0803743583338115</v>
      </c>
      <c r="O24" s="188">
        <f t="shared" si="22"/>
        <v>8.3035409334982457</v>
      </c>
      <c r="P24" s="188">
        <f t="shared" si="22"/>
        <v>8.5464166692943078</v>
      </c>
      <c r="Q24" s="188">
        <f t="shared" si="22"/>
        <v>8.7864002732775752</v>
      </c>
      <c r="R24" s="172">
        <f>SUM(I24:Q24)</f>
        <v>71.377689693352664</v>
      </c>
      <c r="S24" s="320">
        <f>Q24</f>
        <v>8.7864002732775752</v>
      </c>
      <c r="T24" s="73"/>
      <c r="U24" s="73"/>
      <c r="V24" s="73"/>
      <c r="W24" s="73"/>
      <c r="X24" s="73"/>
      <c r="Y24" s="73"/>
      <c r="Z24" s="73"/>
      <c r="AA24" s="73"/>
      <c r="AB24" s="73"/>
    </row>
    <row r="25" spans="2:28" x14ac:dyDescent="0.3">
      <c r="C25" s="178" t="s">
        <v>405</v>
      </c>
      <c r="D25" s="2"/>
      <c r="E25" s="2"/>
      <c r="F25" s="2"/>
      <c r="G25" s="71"/>
      <c r="H25" s="72">
        <f t="shared" si="19"/>
        <v>0</v>
      </c>
      <c r="I25" s="72"/>
      <c r="J25" s="72"/>
      <c r="K25" s="72"/>
      <c r="L25" s="72"/>
      <c r="M25" s="72"/>
      <c r="N25" s="72"/>
      <c r="O25" s="72"/>
      <c r="P25" s="72"/>
      <c r="Q25" s="72"/>
      <c r="R25" s="346"/>
      <c r="S25" s="66"/>
      <c r="T25" s="73"/>
      <c r="U25" s="73"/>
      <c r="V25" s="73"/>
      <c r="W25" s="73"/>
      <c r="X25" s="73"/>
      <c r="Y25" s="73"/>
      <c r="Z25" s="73"/>
      <c r="AA25" s="73"/>
      <c r="AB25" s="73"/>
    </row>
    <row r="26" spans="2:28" x14ac:dyDescent="0.3">
      <c r="C26" t="s">
        <v>307</v>
      </c>
      <c r="D26" t="s">
        <v>308</v>
      </c>
      <c r="E26" t="s">
        <v>451</v>
      </c>
      <c r="F26" t="s">
        <v>406</v>
      </c>
      <c r="G26" s="71"/>
      <c r="H26" s="72"/>
      <c r="I26" s="171">
        <f>(I21+I22)/NI_Baseline!$J$62</f>
        <v>3.9115097564881407E-2</v>
      </c>
      <c r="J26" s="171">
        <f>(J21+J22)/NI_Baseline!$J$62</f>
        <v>3.9864797948240327E-2</v>
      </c>
      <c r="K26" s="171">
        <f>(K21+K22)/NI_Baseline!$J$62</f>
        <v>4.0731874392170159E-2</v>
      </c>
      <c r="L26" s="171">
        <f>(L21+L22)/NI_Baseline!$J$62</f>
        <v>4.1707976876259378E-2</v>
      </c>
      <c r="M26" s="171">
        <f>(M21+M22)/NI_Baseline!$J$62</f>
        <v>4.2706139362208642E-2</v>
      </c>
      <c r="N26" s="171">
        <f>(N21+N22)/NI_Baseline!$J$62</f>
        <v>4.3796379262691386E-2</v>
      </c>
      <c r="O26" s="171">
        <f>(O21+O22)/NI_Baseline!$J$62</f>
        <v>4.5005962820484982E-2</v>
      </c>
      <c r="P26" s="171">
        <f>(P21+P22)/NI_Baseline!$J$62</f>
        <v>4.6322371858843317E-2</v>
      </c>
      <c r="Q26" s="171">
        <f>(Q21+Q22)/NI_Baseline!$J$62</f>
        <v>4.762310527424983E-2</v>
      </c>
      <c r="R26" s="72"/>
      <c r="S26" s="66"/>
      <c r="T26" s="73"/>
      <c r="U26" s="73"/>
      <c r="V26" s="73"/>
      <c r="W26" s="73"/>
      <c r="X26" s="73"/>
      <c r="Y26" s="73"/>
      <c r="Z26" s="73"/>
      <c r="AA26" s="73"/>
      <c r="AB26" s="73"/>
    </row>
    <row r="27" spans="2:28" x14ac:dyDescent="0.3">
      <c r="C27" t="s">
        <v>307</v>
      </c>
      <c r="D27" t="s">
        <v>308</v>
      </c>
      <c r="E27" t="s">
        <v>451</v>
      </c>
      <c r="F27" s="2" t="s">
        <v>443</v>
      </c>
      <c r="G27" s="71"/>
      <c r="H27" s="72"/>
      <c r="I27" s="205">
        <f>I$6+I26</f>
        <v>0.99426854347796745</v>
      </c>
      <c r="J27" s="205">
        <f t="shared" ref="J27:Q27" si="23">J$6+J26</f>
        <v>1.0127967905631354</v>
      </c>
      <c r="K27" s="205">
        <f t="shared" si="23"/>
        <v>1.0339373078810701</v>
      </c>
      <c r="L27" s="205">
        <f t="shared" si="23"/>
        <v>1.0594049301522195</v>
      </c>
      <c r="M27" s="205">
        <f t="shared" si="23"/>
        <v>1.0882282586043586</v>
      </c>
      <c r="N27" s="205">
        <f t="shared" si="23"/>
        <v>1.1185790995907614</v>
      </c>
      <c r="O27" s="205">
        <f t="shared" si="23"/>
        <v>1.1565328773786552</v>
      </c>
      <c r="P27" s="205">
        <f t="shared" si="23"/>
        <v>1.1915851218382132</v>
      </c>
      <c r="Q27" s="205">
        <f t="shared" si="23"/>
        <v>1.2249241000990698</v>
      </c>
      <c r="R27" s="72"/>
      <c r="S27" s="66"/>
      <c r="T27" s="73"/>
      <c r="U27" s="73"/>
      <c r="V27" s="73"/>
      <c r="W27" s="73"/>
      <c r="X27" s="73"/>
      <c r="Y27" s="73"/>
      <c r="Z27" s="73"/>
      <c r="AA27" s="73"/>
      <c r="AB27" s="73"/>
    </row>
    <row r="28" spans="2:28" x14ac:dyDescent="0.3">
      <c r="C28" t="s">
        <v>307</v>
      </c>
      <c r="D28" t="s">
        <v>308</v>
      </c>
      <c r="E28" t="s">
        <v>452</v>
      </c>
      <c r="F28" s="2" t="s">
        <v>450</v>
      </c>
      <c r="G28" s="71"/>
      <c r="H28" s="72"/>
      <c r="I28" s="349">
        <f>I22/I$4</f>
        <v>4.1155990362507812E-2</v>
      </c>
      <c r="J28" s="349">
        <f t="shared" ref="J28:Q28" si="24">J22/J$4</f>
        <v>4.1145996797110264E-2</v>
      </c>
      <c r="K28" s="349">
        <f t="shared" si="24"/>
        <v>4.1122720977682145E-2</v>
      </c>
      <c r="L28" s="349">
        <f t="shared" si="24"/>
        <v>4.1058175060536981E-2</v>
      </c>
      <c r="M28" s="349">
        <f t="shared" si="24"/>
        <v>4.0972922094709777E-2</v>
      </c>
      <c r="N28" s="349">
        <f t="shared" si="24"/>
        <v>4.0882674634467681E-2</v>
      </c>
      <c r="O28" s="349">
        <f t="shared" si="24"/>
        <v>4.070943210245951E-2</v>
      </c>
      <c r="P28" s="349">
        <f t="shared" si="24"/>
        <v>4.0606834395713144E-2</v>
      </c>
      <c r="Q28" s="349">
        <f t="shared" si="24"/>
        <v>4.0522963817759376E-2</v>
      </c>
      <c r="R28" s="72"/>
      <c r="S28" s="66"/>
      <c r="T28" s="73"/>
      <c r="U28" s="73"/>
      <c r="V28" s="73"/>
      <c r="W28" s="73"/>
      <c r="X28" s="73"/>
      <c r="Y28" s="73"/>
      <c r="Z28" s="73"/>
      <c r="AA28" s="73"/>
      <c r="AB28" s="73"/>
    </row>
    <row r="29" spans="2:28" x14ac:dyDescent="0.3">
      <c r="C29" t="s">
        <v>307</v>
      </c>
      <c r="D29" t="s">
        <v>308</v>
      </c>
      <c r="E29" t="s">
        <v>453</v>
      </c>
      <c r="F29" t="s">
        <v>416</v>
      </c>
      <c r="G29" s="71"/>
      <c r="H29" s="72"/>
      <c r="I29" s="65">
        <f>(I23+I24)/'NI_B_NewSI&amp;GovClos'!$J$401</f>
        <v>3.0057424921587132E-2</v>
      </c>
      <c r="J29" s="65">
        <f>(J23+J24)/'NI_B_NewSI&amp;GovClos'!$J$401</f>
        <v>3.0633521221720802E-2</v>
      </c>
      <c r="K29" s="65">
        <f>(K23+K24)/'NI_B_NewSI&amp;GovClos'!$J$401</f>
        <v>3.129981343974398E-2</v>
      </c>
      <c r="L29" s="65">
        <f>(L23+L24)/'NI_B_NewSI&amp;GovClos'!$J$401</f>
        <v>3.2049885124535785E-2</v>
      </c>
      <c r="M29" s="65">
        <f>(M23+M24)/'NI_B_NewSI&amp;GovClos'!$J$401</f>
        <v>3.2816908495273876E-2</v>
      </c>
      <c r="N29" s="65">
        <f>(N23+N24)/'NI_B_NewSI&amp;GovClos'!$J$401</f>
        <v>3.3654687409181032E-2</v>
      </c>
      <c r="O29" s="65">
        <f>(O23+O24)/'NI_B_NewSI&amp;GovClos'!$J$401</f>
        <v>3.4584174211929275E-2</v>
      </c>
      <c r="P29" s="65">
        <f>(P23+P24)/'NI_B_NewSI&amp;GovClos'!$J$401</f>
        <v>3.5595749493594418E-2</v>
      </c>
      <c r="Q29" s="65">
        <f>(Q23+Q24)/'NI_B_NewSI&amp;GovClos'!$J$401</f>
        <v>3.6595279071955561E-2</v>
      </c>
      <c r="R29" s="72"/>
      <c r="S29" s="66"/>
      <c r="T29" s="73"/>
      <c r="U29" s="73"/>
      <c r="V29" s="73"/>
      <c r="W29" s="73"/>
      <c r="X29" s="73"/>
      <c r="Y29" s="73"/>
      <c r="Z29" s="73"/>
      <c r="AA29" s="73"/>
      <c r="AB29" s="73"/>
    </row>
    <row r="30" spans="2:28" x14ac:dyDescent="0.3">
      <c r="C30" t="s">
        <v>307</v>
      </c>
      <c r="D30" t="s">
        <v>308</v>
      </c>
      <c r="E30" t="s">
        <v>454</v>
      </c>
      <c r="F30" s="2" t="s">
        <v>497</v>
      </c>
      <c r="G30" s="71"/>
      <c r="H30" s="72"/>
      <c r="I30" s="194">
        <f t="shared" ref="I30:P30" si="25">I$7+I29</f>
        <v>1.0137868316127061</v>
      </c>
      <c r="J30" s="194">
        <f t="shared" si="25"/>
        <v>1.0335979795740109</v>
      </c>
      <c r="K30" s="194">
        <f t="shared" si="25"/>
        <v>1.053205251367104</v>
      </c>
      <c r="L30" s="194">
        <f t="shared" si="25"/>
        <v>1.0743592463932659</v>
      </c>
      <c r="M30" s="194">
        <f t="shared" si="25"/>
        <v>1.0961198578238238</v>
      </c>
      <c r="N30" s="194">
        <f t="shared" si="25"/>
        <v>1.121120824311721</v>
      </c>
      <c r="O30" s="194">
        <f t="shared" si="25"/>
        <v>1.1572906507423293</v>
      </c>
      <c r="P30" s="194">
        <f t="shared" si="25"/>
        <v>1.1898704603627044</v>
      </c>
      <c r="Q30" s="194">
        <f>Q$7+Q29</f>
        <v>1.2220018134523956</v>
      </c>
      <c r="R30" s="72"/>
      <c r="S30" s="66"/>
      <c r="T30" s="73"/>
      <c r="U30" s="73"/>
      <c r="V30" s="73"/>
      <c r="W30" s="73"/>
      <c r="X30" s="73"/>
      <c r="Y30" s="73"/>
      <c r="Z30" s="73"/>
      <c r="AA30" s="73"/>
      <c r="AB30" s="73"/>
    </row>
    <row r="31" spans="2:28" x14ac:dyDescent="0.3">
      <c r="C31" t="s">
        <v>307</v>
      </c>
      <c r="D31" t="s">
        <v>308</v>
      </c>
      <c r="E31" t="s">
        <v>455</v>
      </c>
      <c r="F31" s="206" t="s">
        <v>444</v>
      </c>
      <c r="G31" s="71"/>
      <c r="H31" s="196">
        <f>AVERAGE(I31:Q31)</f>
        <v>28.127990436303818</v>
      </c>
      <c r="I31" s="197">
        <f>0.37+I23</f>
        <v>25.628394152158403</v>
      </c>
      <c r="J31" s="197">
        <f t="shared" ref="J31:Q31" si="26">0.37+J23</f>
        <v>26.112509722814814</v>
      </c>
      <c r="K31" s="197">
        <f t="shared" si="26"/>
        <v>26.672420344142136</v>
      </c>
      <c r="L31" s="197">
        <f t="shared" si="26"/>
        <v>27.302734028906208</v>
      </c>
      <c r="M31" s="197">
        <f t="shared" si="26"/>
        <v>27.947292858298994</v>
      </c>
      <c r="N31" s="197">
        <f t="shared" si="26"/>
        <v>28.65131025416834</v>
      </c>
      <c r="O31" s="197">
        <f t="shared" si="26"/>
        <v>29.432393267243864</v>
      </c>
      <c r="P31" s="197">
        <f t="shared" si="26"/>
        <v>30.282458342530081</v>
      </c>
      <c r="Q31" s="197">
        <f t="shared" si="26"/>
        <v>31.12240095647152</v>
      </c>
      <c r="R31" s="72"/>
      <c r="S31" s="66"/>
      <c r="T31" s="73"/>
      <c r="U31" s="73"/>
      <c r="V31" s="73"/>
      <c r="W31" s="73"/>
      <c r="X31" s="73"/>
      <c r="Y31" s="73"/>
      <c r="Z31" s="73"/>
      <c r="AA31" s="73"/>
      <c r="AB31" s="73"/>
    </row>
    <row r="32" spans="2:28" x14ac:dyDescent="0.3">
      <c r="C32" t="s">
        <v>307</v>
      </c>
      <c r="D32" t="s">
        <v>308</v>
      </c>
      <c r="E32" s="12" t="s">
        <v>454</v>
      </c>
      <c r="F32" s="321" t="s">
        <v>495</v>
      </c>
      <c r="G32" s="71"/>
      <c r="H32" s="196"/>
      <c r="I32" s="348">
        <f>I$7</f>
        <v>0.98372940669111897</v>
      </c>
      <c r="J32" s="348">
        <f t="shared" ref="J32:Q32" si="27">J$7</f>
        <v>1.0029644583522901</v>
      </c>
      <c r="K32" s="348">
        <f t="shared" si="27"/>
        <v>1.02190543792736</v>
      </c>
      <c r="L32" s="348">
        <f t="shared" si="27"/>
        <v>1.04230936126873</v>
      </c>
      <c r="M32" s="348">
        <f t="shared" si="27"/>
        <v>1.06330294932855</v>
      </c>
      <c r="N32" s="348">
        <f t="shared" si="27"/>
        <v>1.08746613690254</v>
      </c>
      <c r="O32" s="348">
        <f t="shared" si="27"/>
        <v>1.1227064765304</v>
      </c>
      <c r="P32" s="348">
        <f t="shared" si="27"/>
        <v>1.15427471086911</v>
      </c>
      <c r="Q32" s="348">
        <f t="shared" si="27"/>
        <v>1.1854065343804401</v>
      </c>
      <c r="R32" s="72"/>
      <c r="S32" s="66"/>
      <c r="T32" s="73"/>
      <c r="U32" s="73"/>
      <c r="V32" s="73"/>
      <c r="W32" s="73"/>
      <c r="X32" s="73"/>
      <c r="Y32" s="73"/>
      <c r="Z32" s="73"/>
      <c r="AA32" s="73"/>
      <c r="AB32" s="73"/>
    </row>
    <row r="33" spans="2:39" x14ac:dyDescent="0.3">
      <c r="E33" s="207" t="s">
        <v>445</v>
      </c>
      <c r="F33" s="207">
        <v>2019</v>
      </c>
      <c r="G33" s="207">
        <v>2020</v>
      </c>
      <c r="H33" s="207">
        <v>2021</v>
      </c>
      <c r="I33" s="207">
        <v>2022</v>
      </c>
      <c r="J33" s="207">
        <v>2023</v>
      </c>
      <c r="K33" s="207">
        <v>2024</v>
      </c>
      <c r="L33" s="207">
        <f t="shared" ref="L33:Q33" si="28">K33+1</f>
        <v>2025</v>
      </c>
      <c r="M33" s="207">
        <f t="shared" si="28"/>
        <v>2026</v>
      </c>
      <c r="N33" s="207">
        <f t="shared" si="28"/>
        <v>2027</v>
      </c>
      <c r="O33" s="207">
        <f t="shared" si="28"/>
        <v>2028</v>
      </c>
      <c r="P33" s="207">
        <f t="shared" si="28"/>
        <v>2029</v>
      </c>
      <c r="Q33" s="207">
        <f t="shared" si="28"/>
        <v>2030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</row>
    <row r="34" spans="2:39" x14ac:dyDescent="0.3">
      <c r="C34" s="32" t="s">
        <v>448</v>
      </c>
      <c r="D34" s="32" t="s">
        <v>449</v>
      </c>
      <c r="E34" s="196">
        <f>AVERAGE(I34:Q34)</f>
        <v>28.063350305149974</v>
      </c>
      <c r="F34" s="32">
        <v>0.37</v>
      </c>
      <c r="G34" s="203">
        <f>F34*$C$35</f>
        <v>1.0915000000000001</v>
      </c>
      <c r="H34" s="203">
        <f>G34*$C$35</f>
        <v>3.2199250000000008</v>
      </c>
      <c r="I34" s="203">
        <f>H34*$C$35</f>
        <v>9.4987787500000032</v>
      </c>
      <c r="J34" s="203">
        <f>I34*$C$35</f>
        <v>28.02139731250001</v>
      </c>
      <c r="K34" s="204">
        <f t="shared" ref="K34:Q34" si="29">J34*$D$35</f>
        <v>28.665889450687509</v>
      </c>
      <c r="L34" s="204">
        <f t="shared" si="29"/>
        <v>29.325204908053319</v>
      </c>
      <c r="M34" s="204">
        <f t="shared" si="29"/>
        <v>29.999684620938542</v>
      </c>
      <c r="N34" s="204">
        <f t="shared" si="29"/>
        <v>30.689677367220124</v>
      </c>
      <c r="O34" s="204">
        <f t="shared" si="29"/>
        <v>31.395539946666183</v>
      </c>
      <c r="P34" s="204">
        <f t="shared" si="29"/>
        <v>32.117637365439499</v>
      </c>
      <c r="Q34" s="204">
        <f t="shared" si="29"/>
        <v>32.856343024844605</v>
      </c>
      <c r="R34" s="72"/>
      <c r="S34" s="320">
        <f>Q34-F34</f>
        <v>32.486343024844608</v>
      </c>
      <c r="T34" s="73"/>
      <c r="U34" s="73"/>
      <c r="V34" s="73"/>
      <c r="W34" s="73"/>
      <c r="X34" s="73"/>
      <c r="Y34" s="73"/>
      <c r="Z34" s="73"/>
      <c r="AA34" s="73"/>
      <c r="AB34" s="73"/>
    </row>
    <row r="35" spans="2:39" x14ac:dyDescent="0.3">
      <c r="C35" s="202">
        <v>2.95</v>
      </c>
      <c r="D35" s="201">
        <v>1.0229999999999999</v>
      </c>
      <c r="E35" s="200" t="s">
        <v>457</v>
      </c>
      <c r="F35" s="272" t="s">
        <v>467</v>
      </c>
      <c r="G35" s="215" t="s">
        <v>468</v>
      </c>
      <c r="H35" s="215" t="s">
        <v>469</v>
      </c>
      <c r="I35" s="214" t="s">
        <v>470</v>
      </c>
      <c r="J35" s="195" t="s">
        <v>474</v>
      </c>
      <c r="K35" s="213" t="s">
        <v>471</v>
      </c>
      <c r="L35" s="213" t="s">
        <v>472</v>
      </c>
      <c r="M35" s="213" t="s">
        <v>473</v>
      </c>
      <c r="N35" s="213" t="s">
        <v>475</v>
      </c>
      <c r="O35" s="213" t="s">
        <v>476</v>
      </c>
      <c r="P35" s="213" t="s">
        <v>477</v>
      </c>
      <c r="Q35" s="214" t="s">
        <v>478</v>
      </c>
      <c r="R35" s="72"/>
      <c r="S35" s="66"/>
      <c r="T35" s="73"/>
      <c r="U35" s="73"/>
      <c r="V35" s="73"/>
      <c r="W35" s="73"/>
      <c r="X35" s="73"/>
      <c r="Y35" s="73"/>
      <c r="Z35" s="73"/>
      <c r="AA35" s="73"/>
      <c r="AB35" s="73"/>
    </row>
    <row r="36" spans="2:39" x14ac:dyDescent="0.3">
      <c r="C36" t="s">
        <v>307</v>
      </c>
      <c r="D36" t="s">
        <v>308</v>
      </c>
      <c r="E36" t="s">
        <v>455</v>
      </c>
      <c r="F36" s="206" t="s">
        <v>446</v>
      </c>
      <c r="G36" s="71"/>
      <c r="H36" s="196">
        <f>AVERAGE(I36:Q36)</f>
        <v>43.473674431246799</v>
      </c>
      <c r="I36" s="197">
        <f>30.1276*(1.023629)^(I$9-2019)+I24</f>
        <v>39.530800087480593</v>
      </c>
      <c r="J36" s="197">
        <f t="shared" ref="J36:Q36" si="30">30.1276*(1.023629)^(J$9-2019)+J24</f>
        <v>40.432669069957683</v>
      </c>
      <c r="K36" s="197">
        <f t="shared" si="30"/>
        <v>41.37423571000798</v>
      </c>
      <c r="L36" s="197">
        <f t="shared" si="30"/>
        <v>42.354385752586133</v>
      </c>
      <c r="M36" s="197">
        <f t="shared" si="30"/>
        <v>43.357510464112202</v>
      </c>
      <c r="N36" s="197">
        <f t="shared" si="30"/>
        <v>44.396974662560311</v>
      </c>
      <c r="O36" s="197">
        <f t="shared" si="30"/>
        <v>45.478266186313313</v>
      </c>
      <c r="P36" s="197">
        <f t="shared" si="30"/>
        <v>46.59954350510813</v>
      </c>
      <c r="Q36" s="197">
        <f t="shared" si="30"/>
        <v>47.73868444309484</v>
      </c>
      <c r="R36" s="72"/>
      <c r="S36" s="66"/>
      <c r="T36" s="73"/>
      <c r="U36" s="73"/>
      <c r="V36" s="73"/>
      <c r="W36" s="73"/>
      <c r="X36" s="73"/>
      <c r="Y36" s="73"/>
      <c r="Z36" s="73"/>
      <c r="AA36" s="73"/>
      <c r="AB36" s="73"/>
    </row>
    <row r="37" spans="2:39" x14ac:dyDescent="0.3">
      <c r="B37" s="178"/>
      <c r="C37" s="32" t="s">
        <v>448</v>
      </c>
      <c r="D37" s="32" t="s">
        <v>449</v>
      </c>
      <c r="E37" s="196">
        <f>AVERAGE(I37:Q37)</f>
        <v>43.52184624177476</v>
      </c>
      <c r="F37" s="199">
        <v>30.217588873818368</v>
      </c>
      <c r="G37" s="199">
        <v>30.217588873818368</v>
      </c>
      <c r="H37" s="199">
        <v>30.217588873818368</v>
      </c>
      <c r="I37" s="203">
        <f>H37*$C$38</f>
        <v>36.261106648582043</v>
      </c>
      <c r="J37" s="204">
        <f t="shared" ref="J37:Q37" si="31">I37*$D$38</f>
        <v>37.892856447768231</v>
      </c>
      <c r="K37" s="204">
        <f t="shared" si="31"/>
        <v>39.598034987917799</v>
      </c>
      <c r="L37" s="204">
        <f t="shared" si="31"/>
        <v>41.379946562374094</v>
      </c>
      <c r="M37" s="204">
        <f t="shared" si="31"/>
        <v>43.242044157680922</v>
      </c>
      <c r="N37" s="204">
        <f t="shared" si="31"/>
        <v>45.187936144776558</v>
      </c>
      <c r="O37" s="204">
        <f t="shared" si="31"/>
        <v>47.221393271291497</v>
      </c>
      <c r="P37" s="204">
        <f t="shared" si="31"/>
        <v>49.346355968499608</v>
      </c>
      <c r="Q37" s="204">
        <f t="shared" si="31"/>
        <v>51.566941987082089</v>
      </c>
      <c r="S37" s="320">
        <f>Q37-30.1276*(1.023629)^(Q$9-2019)</f>
        <v>12.614657817264828</v>
      </c>
      <c r="U37" s="49"/>
      <c r="V37" s="49"/>
      <c r="W37" s="49"/>
      <c r="X37" s="49"/>
      <c r="Y37" s="49"/>
      <c r="Z37" s="49"/>
      <c r="AA37" s="49"/>
      <c r="AB37" s="49"/>
    </row>
    <row r="38" spans="2:39" x14ac:dyDescent="0.3">
      <c r="C38" s="202">
        <v>1.2</v>
      </c>
      <c r="D38" s="201">
        <v>1.0449999999999999</v>
      </c>
      <c r="E38" s="200" t="s">
        <v>458</v>
      </c>
      <c r="F38" s="200"/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66"/>
      <c r="T38" s="73"/>
      <c r="U38" s="73"/>
      <c r="V38" s="73"/>
      <c r="W38" s="73"/>
      <c r="X38" s="73"/>
      <c r="Y38" s="73"/>
      <c r="Z38" s="73"/>
      <c r="AA38" s="73"/>
      <c r="AB38" s="73"/>
    </row>
    <row r="39" spans="2:39" x14ac:dyDescent="0.3">
      <c r="G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66"/>
      <c r="T39" s="73"/>
      <c r="U39" s="73"/>
      <c r="V39" s="73"/>
      <c r="W39" s="73"/>
      <c r="X39" s="73"/>
      <c r="Y39" s="73"/>
      <c r="Z39" s="73"/>
      <c r="AA39" s="73"/>
      <c r="AB39" s="73"/>
    </row>
    <row r="40" spans="2:39" x14ac:dyDescent="0.3">
      <c r="E40" s="2"/>
      <c r="F40" s="2"/>
      <c r="H40" s="32"/>
    </row>
    <row r="41" spans="2:39" ht="28.8" x14ac:dyDescent="0.3">
      <c r="C41" s="216" t="s">
        <v>319</v>
      </c>
      <c r="D41" s="216" t="s">
        <v>319</v>
      </c>
      <c r="E41" s="2"/>
      <c r="F41" s="2"/>
      <c r="G41" s="52" t="s">
        <v>2</v>
      </c>
      <c r="H41" s="53" t="s">
        <v>303</v>
      </c>
      <c r="I41" s="54">
        <v>2022</v>
      </c>
      <c r="J41" s="54">
        <v>2023</v>
      </c>
      <c r="K41" s="54">
        <v>2024</v>
      </c>
      <c r="L41" s="54">
        <v>2025</v>
      </c>
      <c r="M41" s="54">
        <v>2026</v>
      </c>
      <c r="N41" s="54">
        <v>2027</v>
      </c>
      <c r="O41" s="54">
        <v>2028</v>
      </c>
      <c r="P41" s="54">
        <v>2029</v>
      </c>
      <c r="Q41" s="54">
        <v>2030</v>
      </c>
    </row>
    <row r="42" spans="2:39" x14ac:dyDescent="0.3">
      <c r="C42" t="s">
        <v>307</v>
      </c>
      <c r="D42" t="s">
        <v>320</v>
      </c>
      <c r="E42" t="s">
        <v>321</v>
      </c>
      <c r="F42" s="61" t="s">
        <v>310</v>
      </c>
      <c r="G42" s="62" t="s">
        <v>311</v>
      </c>
      <c r="H42" s="63">
        <v>6.9999999999999999E-4</v>
      </c>
      <c r="I42" s="64">
        <f>$H42</f>
        <v>6.9999999999999999E-4</v>
      </c>
      <c r="J42" s="64">
        <f t="shared" ref="J42:Q46" si="32">$H42</f>
        <v>6.9999999999999999E-4</v>
      </c>
      <c r="K42" s="64">
        <f t="shared" si="32"/>
        <v>6.9999999999999999E-4</v>
      </c>
      <c r="L42" s="64">
        <f t="shared" si="32"/>
        <v>6.9999999999999999E-4</v>
      </c>
      <c r="M42" s="64">
        <f t="shared" si="32"/>
        <v>6.9999999999999999E-4</v>
      </c>
      <c r="N42" s="64">
        <f t="shared" si="32"/>
        <v>6.9999999999999999E-4</v>
      </c>
      <c r="O42" s="64">
        <f t="shared" si="32"/>
        <v>6.9999999999999999E-4</v>
      </c>
      <c r="P42" s="64">
        <f t="shared" si="32"/>
        <v>6.9999999999999999E-4</v>
      </c>
      <c r="Q42" s="64">
        <f t="shared" si="32"/>
        <v>6.9999999999999999E-4</v>
      </c>
      <c r="R42" s="65">
        <f t="shared" ref="R42:R48" si="33">PRODUCT(T42:AB42)-1</f>
        <v>6.3176688422730276E-3</v>
      </c>
      <c r="S42" s="66">
        <f t="shared" ref="S42:S48" si="34">(1+R42)^(1/($Q$9-$I$9+1))-1-H42</f>
        <v>-7.7086774463719365E-17</v>
      </c>
      <c r="T42" s="67">
        <f t="shared" ref="T42:AB48" si="35">1+I42</f>
        <v>1.0006999999999999</v>
      </c>
      <c r="U42" s="67">
        <f t="shared" si="35"/>
        <v>1.0006999999999999</v>
      </c>
      <c r="V42" s="67">
        <f t="shared" si="35"/>
        <v>1.0006999999999999</v>
      </c>
      <c r="W42" s="67">
        <f t="shared" si="35"/>
        <v>1.0006999999999999</v>
      </c>
      <c r="X42" s="67">
        <f t="shared" si="35"/>
        <v>1.0006999999999999</v>
      </c>
      <c r="Y42" s="67">
        <f t="shared" si="35"/>
        <v>1.0006999999999999</v>
      </c>
      <c r="Z42" s="67">
        <f t="shared" si="35"/>
        <v>1.0006999999999999</v>
      </c>
      <c r="AA42" s="67">
        <f t="shared" si="35"/>
        <v>1.0006999999999999</v>
      </c>
      <c r="AB42" s="67">
        <f t="shared" si="35"/>
        <v>1.0006999999999999</v>
      </c>
    </row>
    <row r="43" spans="2:39" x14ac:dyDescent="0.3">
      <c r="C43" t="s">
        <v>307</v>
      </c>
      <c r="D43" t="s">
        <v>320</v>
      </c>
      <c r="E43" t="s">
        <v>309</v>
      </c>
      <c r="F43" t="s">
        <v>312</v>
      </c>
      <c r="G43" s="68" t="s">
        <v>311</v>
      </c>
      <c r="H43" s="69">
        <f>28/(28+8+28)*1.03%</f>
        <v>4.5062499999999998E-3</v>
      </c>
      <c r="I43" s="70">
        <f>$H43</f>
        <v>4.5062499999999998E-3</v>
      </c>
      <c r="J43" s="70">
        <f t="shared" si="32"/>
        <v>4.5062499999999998E-3</v>
      </c>
      <c r="K43" s="70">
        <f t="shared" si="32"/>
        <v>4.5062499999999998E-3</v>
      </c>
      <c r="L43" s="70">
        <f t="shared" si="32"/>
        <v>4.5062499999999998E-3</v>
      </c>
      <c r="M43" s="70">
        <f t="shared" si="32"/>
        <v>4.5062499999999998E-3</v>
      </c>
      <c r="N43" s="70">
        <f t="shared" si="32"/>
        <v>4.5062499999999998E-3</v>
      </c>
      <c r="O43" s="70">
        <f t="shared" si="32"/>
        <v>4.5062499999999998E-3</v>
      </c>
      <c r="P43" s="70">
        <f t="shared" si="32"/>
        <v>4.5062499999999998E-3</v>
      </c>
      <c r="Q43" s="70">
        <f t="shared" si="32"/>
        <v>4.5062499999999998E-3</v>
      </c>
      <c r="R43" s="65">
        <f t="shared" si="33"/>
        <v>4.1295015034663374E-2</v>
      </c>
      <c r="S43" s="66">
        <f t="shared" si="34"/>
        <v>-6.591949208711867E-17</v>
      </c>
      <c r="T43" s="67">
        <f t="shared" si="35"/>
        <v>1.0045062499999999</v>
      </c>
      <c r="U43" s="67">
        <f t="shared" si="35"/>
        <v>1.0045062499999999</v>
      </c>
      <c r="V43" s="67">
        <f t="shared" si="35"/>
        <v>1.0045062499999999</v>
      </c>
      <c r="W43" s="67">
        <f t="shared" si="35"/>
        <v>1.0045062499999999</v>
      </c>
      <c r="X43" s="67">
        <f t="shared" si="35"/>
        <v>1.0045062499999999</v>
      </c>
      <c r="Y43" s="67">
        <f t="shared" si="35"/>
        <v>1.0045062499999999</v>
      </c>
      <c r="Z43" s="67">
        <f t="shared" si="35"/>
        <v>1.0045062499999999</v>
      </c>
      <c r="AA43" s="67">
        <f t="shared" si="35"/>
        <v>1.0045062499999999</v>
      </c>
      <c r="AB43" s="67">
        <f t="shared" si="35"/>
        <v>1.0045062499999999</v>
      </c>
    </row>
    <row r="44" spans="2:39" x14ac:dyDescent="0.3">
      <c r="C44" s="420" t="s">
        <v>527</v>
      </c>
      <c r="D44" s="420" t="s">
        <v>528</v>
      </c>
      <c r="E44" s="420" t="s">
        <v>525</v>
      </c>
      <c r="F44" s="420" t="s">
        <v>526</v>
      </c>
      <c r="G44" s="68" t="s">
        <v>311</v>
      </c>
      <c r="H44" s="417">
        <v>5.7000000000000002E-3</v>
      </c>
      <c r="I44" s="64">
        <f>$H44</f>
        <v>5.7000000000000002E-3</v>
      </c>
      <c r="J44" s="64">
        <f t="shared" ref="J44:Q44" si="36">$H44</f>
        <v>5.7000000000000002E-3</v>
      </c>
      <c r="K44" s="64">
        <f t="shared" si="36"/>
        <v>5.7000000000000002E-3</v>
      </c>
      <c r="L44" s="64">
        <f t="shared" si="36"/>
        <v>5.7000000000000002E-3</v>
      </c>
      <c r="M44" s="64">
        <f t="shared" si="36"/>
        <v>5.7000000000000002E-3</v>
      </c>
      <c r="N44" s="64">
        <f t="shared" si="36"/>
        <v>5.7000000000000002E-3</v>
      </c>
      <c r="O44" s="64">
        <f t="shared" si="36"/>
        <v>5.7000000000000002E-3</v>
      </c>
      <c r="P44" s="64">
        <f t="shared" si="36"/>
        <v>5.7000000000000002E-3</v>
      </c>
      <c r="Q44" s="64">
        <f t="shared" si="36"/>
        <v>5.7000000000000002E-3</v>
      </c>
      <c r="R44" s="65">
        <f t="shared" si="33"/>
        <v>5.2485329978632533E-2</v>
      </c>
      <c r="S44" s="66">
        <f t="shared" si="34"/>
        <v>3.8163916471489756E-17</v>
      </c>
      <c r="T44" s="67">
        <f t="shared" si="35"/>
        <v>1.0057</v>
      </c>
      <c r="U44" s="67">
        <f t="shared" si="35"/>
        <v>1.0057</v>
      </c>
      <c r="V44" s="67">
        <f t="shared" si="35"/>
        <v>1.0057</v>
      </c>
      <c r="W44" s="67">
        <f t="shared" si="35"/>
        <v>1.0057</v>
      </c>
      <c r="X44" s="67">
        <f t="shared" si="35"/>
        <v>1.0057</v>
      </c>
      <c r="Y44" s="67">
        <f t="shared" si="35"/>
        <v>1.0057</v>
      </c>
      <c r="Z44" s="67">
        <f t="shared" si="35"/>
        <v>1.0057</v>
      </c>
      <c r="AA44" s="67">
        <f t="shared" si="35"/>
        <v>1.0057</v>
      </c>
      <c r="AB44" s="67">
        <f t="shared" si="35"/>
        <v>1.0057</v>
      </c>
    </row>
    <row r="45" spans="2:39" x14ac:dyDescent="0.3">
      <c r="C45" t="s">
        <v>307</v>
      </c>
      <c r="D45" t="s">
        <v>320</v>
      </c>
      <c r="E45" s="6" t="s">
        <v>459</v>
      </c>
      <c r="F45" s="61" t="s">
        <v>314</v>
      </c>
      <c r="G45" s="62" t="s">
        <v>311</v>
      </c>
      <c r="H45" s="63">
        <v>1.5E-3</v>
      </c>
      <c r="I45" s="64">
        <f>$H45</f>
        <v>1.5E-3</v>
      </c>
      <c r="J45" s="64">
        <f t="shared" si="32"/>
        <v>1.5E-3</v>
      </c>
      <c r="K45" s="64">
        <f t="shared" si="32"/>
        <v>1.5E-3</v>
      </c>
      <c r="L45" s="64">
        <f t="shared" si="32"/>
        <v>1.5E-3</v>
      </c>
      <c r="M45" s="64">
        <f t="shared" si="32"/>
        <v>1.5E-3</v>
      </c>
      <c r="N45" s="64">
        <f t="shared" si="32"/>
        <v>1.5E-3</v>
      </c>
      <c r="O45" s="64">
        <f t="shared" si="32"/>
        <v>1.5E-3</v>
      </c>
      <c r="P45" s="64">
        <f t="shared" si="32"/>
        <v>1.5E-3</v>
      </c>
      <c r="Q45" s="64">
        <f t="shared" si="32"/>
        <v>1.5E-3</v>
      </c>
      <c r="R45" s="65">
        <f t="shared" si="33"/>
        <v>1.3581284138833194E-2</v>
      </c>
      <c r="S45" s="66">
        <f t="shared" si="34"/>
        <v>5.6812193838240432E-17</v>
      </c>
      <c r="T45" s="67">
        <f t="shared" si="35"/>
        <v>1.0015000000000001</v>
      </c>
      <c r="U45" s="67">
        <f t="shared" si="35"/>
        <v>1.0015000000000001</v>
      </c>
      <c r="V45" s="67">
        <f t="shared" si="35"/>
        <v>1.0015000000000001</v>
      </c>
      <c r="W45" s="67">
        <f t="shared" si="35"/>
        <v>1.0015000000000001</v>
      </c>
      <c r="X45" s="67">
        <f t="shared" si="35"/>
        <v>1.0015000000000001</v>
      </c>
      <c r="Y45" s="67">
        <f t="shared" si="35"/>
        <v>1.0015000000000001</v>
      </c>
      <c r="Z45" s="67">
        <f t="shared" si="35"/>
        <v>1.0015000000000001</v>
      </c>
      <c r="AA45" s="67">
        <f t="shared" si="35"/>
        <v>1.0015000000000001</v>
      </c>
      <c r="AB45" s="67">
        <f t="shared" si="35"/>
        <v>1.0015000000000001</v>
      </c>
    </row>
    <row r="46" spans="2:39" x14ac:dyDescent="0.3">
      <c r="C46" t="s">
        <v>307</v>
      </c>
      <c r="D46" t="s">
        <v>320</v>
      </c>
      <c r="E46" t="s">
        <v>466</v>
      </c>
      <c r="F46" t="s">
        <v>316</v>
      </c>
      <c r="G46" s="68" t="s">
        <v>311</v>
      </c>
      <c r="H46" s="69">
        <f>8/(28+8+28)*1.03%</f>
        <v>1.2875E-3</v>
      </c>
      <c r="I46" s="70">
        <f>$H46</f>
        <v>1.2875E-3</v>
      </c>
      <c r="J46" s="70">
        <f t="shared" si="32"/>
        <v>1.2875E-3</v>
      </c>
      <c r="K46" s="70">
        <f t="shared" si="32"/>
        <v>1.2875E-3</v>
      </c>
      <c r="L46" s="70">
        <f t="shared" si="32"/>
        <v>1.2875E-3</v>
      </c>
      <c r="M46" s="70">
        <f t="shared" si="32"/>
        <v>1.2875E-3</v>
      </c>
      <c r="N46" s="70">
        <f t="shared" si="32"/>
        <v>1.2875E-3</v>
      </c>
      <c r="O46" s="70">
        <f t="shared" si="32"/>
        <v>1.2875E-3</v>
      </c>
      <c r="P46" s="70">
        <f t="shared" si="32"/>
        <v>1.2875E-3</v>
      </c>
      <c r="Q46" s="70">
        <f t="shared" si="32"/>
        <v>1.2875E-3</v>
      </c>
      <c r="R46" s="65">
        <f t="shared" si="33"/>
        <v>1.1647355247196511E-2</v>
      </c>
      <c r="S46" s="66">
        <f t="shared" si="34"/>
        <v>1.0798653637955624E-16</v>
      </c>
      <c r="T46" s="67">
        <f t="shared" si="35"/>
        <v>1.0012875000000001</v>
      </c>
      <c r="U46" s="67">
        <f t="shared" si="35"/>
        <v>1.0012875000000001</v>
      </c>
      <c r="V46" s="67">
        <f t="shared" si="35"/>
        <v>1.0012875000000001</v>
      </c>
      <c r="W46" s="67">
        <f t="shared" si="35"/>
        <v>1.0012875000000001</v>
      </c>
      <c r="X46" s="67">
        <f t="shared" si="35"/>
        <v>1.0012875000000001</v>
      </c>
      <c r="Y46" s="67">
        <f t="shared" si="35"/>
        <v>1.0012875000000001</v>
      </c>
      <c r="Z46" s="67">
        <f t="shared" si="35"/>
        <v>1.0012875000000001</v>
      </c>
      <c r="AA46" s="67">
        <f t="shared" si="35"/>
        <v>1.0012875000000001</v>
      </c>
      <c r="AB46" s="67">
        <f t="shared" si="35"/>
        <v>1.0012875000000001</v>
      </c>
    </row>
    <row r="47" spans="2:39" x14ac:dyDescent="0.3">
      <c r="C47" t="s">
        <v>307</v>
      </c>
      <c r="D47" t="s">
        <v>320</v>
      </c>
      <c r="E47" t="s">
        <v>466</v>
      </c>
      <c r="F47" t="s">
        <v>317</v>
      </c>
      <c r="G47" s="68" t="s">
        <v>311</v>
      </c>
      <c r="H47" s="69">
        <f>28/(28+8+28)*1.03%</f>
        <v>4.5062499999999998E-3</v>
      </c>
      <c r="I47" s="74">
        <f>I18</f>
        <v>1.1277777777777777E-3</v>
      </c>
      <c r="J47" s="75">
        <f>($Q47-$I47)/($Q$9-$I$9)+I47</f>
        <v>2.9268391117610172E-3</v>
      </c>
      <c r="K47" s="75">
        <f t="shared" ref="K47:P47" si="37">($Q47-$I47)/($Q$9-$I$9)+J47</f>
        <v>4.7259004457442565E-3</v>
      </c>
      <c r="L47" s="75">
        <f t="shared" si="37"/>
        <v>6.5249617797274962E-3</v>
      </c>
      <c r="M47" s="75">
        <f t="shared" si="37"/>
        <v>8.3240231137107351E-3</v>
      </c>
      <c r="N47" s="75">
        <f t="shared" si="37"/>
        <v>1.0123084447693975E-2</v>
      </c>
      <c r="O47" s="75">
        <f t="shared" si="37"/>
        <v>1.1922145781677215E-2</v>
      </c>
      <c r="P47" s="75">
        <f t="shared" si="37"/>
        <v>1.3721207115660454E-2</v>
      </c>
      <c r="Q47" s="76">
        <v>1.5520268449643694E-2</v>
      </c>
      <c r="R47" s="65">
        <f t="shared" si="33"/>
        <v>7.7356786675777167E-2</v>
      </c>
      <c r="S47" s="74">
        <v>7.7348869677213106E-2</v>
      </c>
      <c r="T47" s="67">
        <f t="shared" si="35"/>
        <v>1.0011277777777778</v>
      </c>
      <c r="U47" s="67">
        <f t="shared" si="35"/>
        <v>1.0029268391117609</v>
      </c>
      <c r="V47" s="67">
        <f t="shared" si="35"/>
        <v>1.0047259004457443</v>
      </c>
      <c r="W47" s="67">
        <f t="shared" si="35"/>
        <v>1.0065249617797274</v>
      </c>
      <c r="X47" s="67">
        <f t="shared" si="35"/>
        <v>1.0083240231137107</v>
      </c>
      <c r="Y47" s="67">
        <f t="shared" si="35"/>
        <v>1.0101230844476941</v>
      </c>
      <c r="Z47" s="67">
        <f t="shared" si="35"/>
        <v>1.0119221457816772</v>
      </c>
      <c r="AA47" s="67">
        <f t="shared" si="35"/>
        <v>1.0137212071156605</v>
      </c>
      <c r="AB47" s="67">
        <f t="shared" si="35"/>
        <v>1.0155202684496436</v>
      </c>
    </row>
    <row r="48" spans="2:39" x14ac:dyDescent="0.3">
      <c r="C48" s="2" t="s">
        <v>307</v>
      </c>
      <c r="D48" s="2" t="s">
        <v>320</v>
      </c>
      <c r="E48" s="2" t="s">
        <v>318</v>
      </c>
      <c r="F48" s="2" t="s">
        <v>36</v>
      </c>
      <c r="G48" s="71" t="s">
        <v>311</v>
      </c>
      <c r="H48" s="72">
        <f>SUM(H42:H47)</f>
        <v>1.8200000000000001E-2</v>
      </c>
      <c r="I48" s="72">
        <f t="shared" ref="I48:Q48" si="38">SUM(I42:I47)</f>
        <v>1.4821527777777777E-2</v>
      </c>
      <c r="J48" s="72">
        <f t="shared" si="38"/>
        <v>1.6620589111761015E-2</v>
      </c>
      <c r="K48" s="72">
        <f t="shared" si="38"/>
        <v>1.8419650445744257E-2</v>
      </c>
      <c r="L48" s="72">
        <f t="shared" si="38"/>
        <v>2.0218711779727495E-2</v>
      </c>
      <c r="M48" s="72">
        <f t="shared" si="38"/>
        <v>2.2017773113710733E-2</v>
      </c>
      <c r="N48" s="72">
        <f t="shared" si="38"/>
        <v>2.3816834447693974E-2</v>
      </c>
      <c r="O48" s="72">
        <f t="shared" si="38"/>
        <v>2.5615895781677216E-2</v>
      </c>
      <c r="P48" s="72">
        <f t="shared" si="38"/>
        <v>2.7414957115660454E-2</v>
      </c>
      <c r="Q48" s="72">
        <f t="shared" si="38"/>
        <v>2.9214018449643692E-2</v>
      </c>
      <c r="R48" s="72">
        <f t="shared" si="33"/>
        <v>0.21642591058493732</v>
      </c>
      <c r="S48" s="66">
        <f t="shared" si="34"/>
        <v>3.8072166627802703E-3</v>
      </c>
      <c r="T48" s="73">
        <f t="shared" si="35"/>
        <v>1.0148215277777777</v>
      </c>
      <c r="U48" s="73">
        <f t="shared" si="35"/>
        <v>1.016620589111761</v>
      </c>
      <c r="V48" s="73">
        <f t="shared" si="35"/>
        <v>1.0184196504457443</v>
      </c>
      <c r="W48" s="73">
        <f t="shared" si="35"/>
        <v>1.0202187117797274</v>
      </c>
      <c r="X48" s="73">
        <f t="shared" si="35"/>
        <v>1.0220177731137108</v>
      </c>
      <c r="Y48" s="73">
        <f t="shared" si="35"/>
        <v>1.0238168344476939</v>
      </c>
      <c r="Z48" s="73">
        <f t="shared" si="35"/>
        <v>1.0256158957816772</v>
      </c>
      <c r="AA48" s="73">
        <f t="shared" si="35"/>
        <v>1.0274149571156606</v>
      </c>
      <c r="AB48" s="73">
        <f t="shared" si="35"/>
        <v>1.0292140184496437</v>
      </c>
    </row>
    <row r="49" spans="2:39" ht="15" thickBot="1" x14ac:dyDescent="0.35">
      <c r="C49" s="178" t="s">
        <v>396</v>
      </c>
      <c r="D49" s="178" t="s">
        <v>396</v>
      </c>
      <c r="E49" s="2"/>
      <c r="F49" s="356" t="s">
        <v>499</v>
      </c>
      <c r="G49" s="357">
        <f>($B50*I45+$B$9*I43)*I$3</f>
        <v>7.3239010424343514</v>
      </c>
      <c r="H49" s="357">
        <f>(I45*$B51+I42-$B$9*I43)*I$3</f>
        <v>4.9942320662537361</v>
      </c>
      <c r="I49" s="346">
        <f>+$B$9*I43*I$3</f>
        <v>3.1245374826543215</v>
      </c>
      <c r="J49" s="346">
        <f t="shared" ref="J49:Q49" si="39">+$B$9*J43*J$3</f>
        <v>3.184423999482759</v>
      </c>
      <c r="K49" s="346">
        <f t="shared" si="39"/>
        <v>3.2536865865155926</v>
      </c>
      <c r="L49" s="346">
        <f t="shared" si="39"/>
        <v>3.331658239108044</v>
      </c>
      <c r="M49" s="346">
        <f t="shared" si="39"/>
        <v>3.4113920578964194</v>
      </c>
      <c r="N49" s="346">
        <f t="shared" si="39"/>
        <v>3.498481075851525</v>
      </c>
      <c r="O49" s="346">
        <f t="shared" si="39"/>
        <v>3.5951033368201819</v>
      </c>
      <c r="P49" s="346">
        <f t="shared" si="39"/>
        <v>3.7002588813265684</v>
      </c>
      <c r="Q49" s="346">
        <f t="shared" si="39"/>
        <v>3.8041622476581298</v>
      </c>
      <c r="R49" s="72"/>
      <c r="S49" s="66"/>
      <c r="T49" s="73"/>
      <c r="U49" s="73"/>
      <c r="V49" s="73"/>
      <c r="W49" s="73"/>
      <c r="X49" s="73"/>
      <c r="Y49" s="73"/>
      <c r="Z49" s="73"/>
      <c r="AA49" s="73"/>
      <c r="AB49" s="73"/>
    </row>
    <row r="50" spans="2:39" x14ac:dyDescent="0.3">
      <c r="B50" s="169">
        <v>0.5</v>
      </c>
      <c r="C50" t="s">
        <v>307</v>
      </c>
      <c r="D50" t="s">
        <v>320</v>
      </c>
      <c r="E50" s="6" t="s">
        <v>460</v>
      </c>
      <c r="F50" t="s">
        <v>389</v>
      </c>
      <c r="G50" s="68" t="s">
        <v>394</v>
      </c>
      <c r="H50" s="174">
        <f>R50/($Q$9-$I$9+1)</f>
        <v>4.6149368336219405</v>
      </c>
      <c r="I50" s="345">
        <f>($B50*I45+$B$7*I42)*I$3</f>
        <v>4.1993635597800303</v>
      </c>
      <c r="J50" s="345">
        <f t="shared" ref="J50:Q50" si="40">($B50*J45+$B$7*J42)*J$3</f>
        <v>4.2798507544088675</v>
      </c>
      <c r="K50" s="345">
        <f t="shared" si="40"/>
        <v>4.3729393429300352</v>
      </c>
      <c r="L50" s="345">
        <f t="shared" si="40"/>
        <v>4.477732874263963</v>
      </c>
      <c r="M50" s="345">
        <f t="shared" si="40"/>
        <v>4.5848947486088232</v>
      </c>
      <c r="N50" s="345">
        <f t="shared" si="40"/>
        <v>4.7019419757545888</v>
      </c>
      <c r="O50" s="345">
        <f t="shared" si="40"/>
        <v>4.8318018363028594</v>
      </c>
      <c r="P50" s="345">
        <f t="shared" si="40"/>
        <v>4.9731303894600503</v>
      </c>
      <c r="Q50" s="345">
        <f t="shared" si="40"/>
        <v>5.1127760210882451</v>
      </c>
      <c r="R50" s="172">
        <f>SUM(I50:Q50)</f>
        <v>41.534431502597464</v>
      </c>
      <c r="S50" s="220">
        <f>R50/(R50+R51)</f>
        <v>9.49367088607595E-2</v>
      </c>
      <c r="T50" s="73"/>
      <c r="U50" s="73"/>
      <c r="V50" s="73"/>
      <c r="W50" s="73"/>
      <c r="X50" s="73"/>
      <c r="Y50" s="73"/>
      <c r="Z50" s="73"/>
      <c r="AA50" s="73"/>
      <c r="AB50" s="73"/>
    </row>
    <row r="51" spans="2:39" ht="15" thickBot="1" x14ac:dyDescent="0.35">
      <c r="B51" s="208">
        <f>1-B50</f>
        <v>0.5</v>
      </c>
      <c r="C51" t="s">
        <v>307</v>
      </c>
      <c r="D51" t="s">
        <v>320</v>
      </c>
      <c r="E51" s="6" t="s">
        <v>461</v>
      </c>
      <c r="F51" t="s">
        <v>390</v>
      </c>
      <c r="G51" s="68" t="s">
        <v>394</v>
      </c>
      <c r="H51" s="174">
        <f t="shared" ref="H51:H53" si="41">R51/($Q$9-$I$9+1)</f>
        <v>43.995731147195826</v>
      </c>
      <c r="I51" s="345">
        <f>(I45*$B51+I42*(1-$B$7)+I44)*I$3</f>
        <v>40.033932603236288</v>
      </c>
      <c r="J51" s="345">
        <f t="shared" ref="J51:Q51" si="42">(J45*$B51+J42*(1-$B$7)+J44)*J$3</f>
        <v>40.801243858697866</v>
      </c>
      <c r="K51" s="345">
        <f t="shared" si="42"/>
        <v>41.688688402599666</v>
      </c>
      <c r="L51" s="345">
        <f t="shared" si="42"/>
        <v>42.687720067983115</v>
      </c>
      <c r="M51" s="345">
        <f t="shared" si="42"/>
        <v>43.709329936737447</v>
      </c>
      <c r="N51" s="345">
        <f t="shared" si="42"/>
        <v>44.825180168860413</v>
      </c>
      <c r="O51" s="345">
        <f t="shared" si="42"/>
        <v>46.063177506087264</v>
      </c>
      <c r="P51" s="345">
        <f t="shared" si="42"/>
        <v>47.41050971285248</v>
      </c>
      <c r="Q51" s="345">
        <f t="shared" si="42"/>
        <v>48.74179806770794</v>
      </c>
      <c r="R51" s="172">
        <f>SUM(I51:Q51)</f>
        <v>395.96158032476245</v>
      </c>
      <c r="S51" s="66"/>
      <c r="T51" s="73"/>
      <c r="U51" s="73"/>
      <c r="V51" s="73"/>
      <c r="W51" s="73"/>
      <c r="X51" s="73"/>
      <c r="Y51" s="73"/>
      <c r="Z51" s="73"/>
      <c r="AA51" s="73"/>
      <c r="AB51" s="73"/>
    </row>
    <row r="52" spans="2:39" x14ac:dyDescent="0.3">
      <c r="C52" t="s">
        <v>307</v>
      </c>
      <c r="D52" t="s">
        <v>320</v>
      </c>
      <c r="E52" t="s">
        <v>309</v>
      </c>
      <c r="F52" t="s">
        <v>391</v>
      </c>
      <c r="G52" s="68" t="s">
        <v>394</v>
      </c>
      <c r="H52" s="174">
        <f t="shared" si="41"/>
        <v>27.72807880867849</v>
      </c>
      <c r="I52" s="188">
        <f>I43*I$3</f>
        <v>25.23117605501168</v>
      </c>
      <c r="J52" s="188">
        <f t="shared" ref="J52:Q52" si="43">J43*J$3</f>
        <v>25.714769949406609</v>
      </c>
      <c r="K52" s="188">
        <f t="shared" si="43"/>
        <v>26.274077218771293</v>
      </c>
      <c r="L52" s="188">
        <f t="shared" si="43"/>
        <v>26.903711686202644</v>
      </c>
      <c r="M52" s="188">
        <f t="shared" si="43"/>
        <v>27.547575947891346</v>
      </c>
      <c r="N52" s="188">
        <f t="shared" si="43"/>
        <v>28.250834704325488</v>
      </c>
      <c r="O52" s="188">
        <f t="shared" si="43"/>
        <v>29.031076033119682</v>
      </c>
      <c r="P52" s="188">
        <f t="shared" si="43"/>
        <v>29.880225090005801</v>
      </c>
      <c r="Q52" s="188">
        <f t="shared" si="43"/>
        <v>30.719262593371873</v>
      </c>
      <c r="R52" s="172">
        <f>SUM(I52:Q52)</f>
        <v>249.55270927810642</v>
      </c>
      <c r="S52" s="66"/>
      <c r="T52" s="73"/>
      <c r="U52" s="73"/>
      <c r="V52" s="73"/>
      <c r="W52" s="73"/>
      <c r="X52" s="73"/>
      <c r="Y52" s="73"/>
      <c r="Z52" s="73"/>
      <c r="AA52" s="73"/>
      <c r="AB52" s="73"/>
    </row>
    <row r="53" spans="2:39" x14ac:dyDescent="0.3">
      <c r="C53" t="s">
        <v>307</v>
      </c>
      <c r="D53" t="s">
        <v>320</v>
      </c>
      <c r="E53" t="s">
        <v>465</v>
      </c>
      <c r="F53" t="s">
        <v>391</v>
      </c>
      <c r="G53" s="68" t="s">
        <v>394</v>
      </c>
      <c r="H53" s="174">
        <f t="shared" si="41"/>
        <v>60.974586042341066</v>
      </c>
      <c r="I53" s="188">
        <f>(I46+I47)*I$3</f>
        <v>13.523505982328651</v>
      </c>
      <c r="J53" s="188">
        <f t="shared" ref="J53:Q53" si="44">(J46+J47)*J$3</f>
        <v>24.048989902406912</v>
      </c>
      <c r="K53" s="188">
        <f t="shared" si="44"/>
        <v>35.061647191984086</v>
      </c>
      <c r="L53" s="188">
        <f t="shared" si="44"/>
        <v>46.642822586688744</v>
      </c>
      <c r="M53" s="188">
        <f t="shared" si="44"/>
        <v>58.757095800246233</v>
      </c>
      <c r="N53" s="188">
        <f t="shared" si="44"/>
        <v>71.535874643339724</v>
      </c>
      <c r="O53" s="188">
        <f t="shared" si="44"/>
        <v>85.101854326424387</v>
      </c>
      <c r="P53" s="188">
        <f t="shared" si="44"/>
        <v>99.520343284528408</v>
      </c>
      <c r="Q53" s="188">
        <f t="shared" si="44"/>
        <v>114.57914066312244</v>
      </c>
      <c r="R53" s="172">
        <f>SUM(I53:Q53)</f>
        <v>548.77127438106959</v>
      </c>
      <c r="S53" s="66"/>
      <c r="T53" s="73"/>
      <c r="U53" s="73"/>
      <c r="V53" s="73"/>
      <c r="W53" s="73"/>
      <c r="X53" s="73"/>
      <c r="Y53" s="73"/>
      <c r="Z53" s="73"/>
      <c r="AA53" s="73"/>
      <c r="AB53" s="73"/>
    </row>
    <row r="54" spans="2:39" x14ac:dyDescent="0.3">
      <c r="C54" s="178" t="s">
        <v>405</v>
      </c>
      <c r="D54" s="2"/>
      <c r="E54" s="2"/>
      <c r="F54" s="2"/>
      <c r="G54" s="71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66"/>
      <c r="T54" s="73"/>
      <c r="U54" s="73"/>
      <c r="V54" s="73"/>
      <c r="W54" s="73"/>
      <c r="X54" s="73"/>
      <c r="Y54" s="73"/>
      <c r="Z54" s="73"/>
      <c r="AA54" s="73"/>
      <c r="AB54" s="73"/>
    </row>
    <row r="55" spans="2:39" x14ac:dyDescent="0.3">
      <c r="C55" t="s">
        <v>307</v>
      </c>
      <c r="D55" t="s">
        <v>320</v>
      </c>
      <c r="E55" t="s">
        <v>451</v>
      </c>
      <c r="F55" t="s">
        <v>406</v>
      </c>
      <c r="G55" s="71"/>
      <c r="H55" s="72"/>
      <c r="I55" s="171">
        <f>(I50+I51)/NI_Baseline!$J$62</f>
        <v>4.8282698556650488E-2</v>
      </c>
      <c r="J55" s="171">
        <f>(J50+J51)/NI_Baseline!$J$62</f>
        <v>4.9208109967359151E-2</v>
      </c>
      <c r="K55" s="171">
        <f>(K50+K51)/NI_Baseline!$J$62</f>
        <v>5.0278407452835037E-2</v>
      </c>
      <c r="L55" s="171">
        <f>(L50+L51)/NI_Baseline!$J$62</f>
        <v>5.1483283956632674E-2</v>
      </c>
      <c r="M55" s="171">
        <f>(M50+M51)/NI_Baseline!$J$62</f>
        <v>5.2715390775226287E-2</v>
      </c>
      <c r="N55" s="171">
        <f>(N50+N51)/NI_Baseline!$J$62</f>
        <v>5.4061155652384674E-2</v>
      </c>
      <c r="O55" s="171">
        <f>(O50+O51)/NI_Baseline!$J$62</f>
        <v>5.5554235356536148E-2</v>
      </c>
      <c r="P55" s="171">
        <f>(P50+P51)/NI_Baseline!$J$62</f>
        <v>5.7179177763259717E-2</v>
      </c>
      <c r="Q55" s="171">
        <f>(Q50+Q51)/NI_Baseline!$J$62</f>
        <v>5.8784770572902129E-2</v>
      </c>
      <c r="R55" s="72"/>
      <c r="S55" s="66"/>
      <c r="T55" s="73"/>
      <c r="U55" s="73"/>
      <c r="V55" s="73"/>
      <c r="W55" s="73"/>
      <c r="X55" s="73"/>
      <c r="Y55" s="73"/>
      <c r="Z55" s="73"/>
      <c r="AA55" s="73"/>
      <c r="AB55" s="73"/>
    </row>
    <row r="56" spans="2:39" x14ac:dyDescent="0.3">
      <c r="C56" t="s">
        <v>307</v>
      </c>
      <c r="D56" t="s">
        <v>320</v>
      </c>
      <c r="E56" t="s">
        <v>451</v>
      </c>
      <c r="F56" s="2" t="s">
        <v>443</v>
      </c>
      <c r="G56" s="71"/>
      <c r="H56" s="72"/>
      <c r="I56" s="205">
        <f>I$6+I55</f>
        <v>1.0034361444697366</v>
      </c>
      <c r="J56" s="205">
        <f t="shared" ref="J56:Q56" si="45">J$6+J55</f>
        <v>1.0221401025822543</v>
      </c>
      <c r="K56" s="205">
        <f t="shared" si="45"/>
        <v>1.0434838409417351</v>
      </c>
      <c r="L56" s="205">
        <f t="shared" si="45"/>
        <v>1.0691802372325927</v>
      </c>
      <c r="M56" s="205">
        <f t="shared" si="45"/>
        <v>1.0982375100173762</v>
      </c>
      <c r="N56" s="205">
        <f t="shared" si="45"/>
        <v>1.1288438759804547</v>
      </c>
      <c r="O56" s="205">
        <f t="shared" si="45"/>
        <v>1.1670811499147062</v>
      </c>
      <c r="P56" s="205">
        <f t="shared" si="45"/>
        <v>1.2024419277426297</v>
      </c>
      <c r="Q56" s="205">
        <f t="shared" si="45"/>
        <v>1.2360857653977222</v>
      </c>
      <c r="R56" s="72"/>
      <c r="S56" s="66"/>
      <c r="T56" s="73"/>
      <c r="U56" s="73"/>
      <c r="V56" s="73"/>
      <c r="W56" s="73"/>
      <c r="X56" s="73"/>
      <c r="Y56" s="73"/>
      <c r="Z56" s="73"/>
      <c r="AA56" s="73"/>
      <c r="AB56" s="73"/>
    </row>
    <row r="57" spans="2:39" x14ac:dyDescent="0.3">
      <c r="C57" t="s">
        <v>307</v>
      </c>
      <c r="D57" t="s">
        <v>320</v>
      </c>
      <c r="E57" t="s">
        <v>452</v>
      </c>
      <c r="F57" s="2" t="s">
        <v>450</v>
      </c>
      <c r="G57" s="71"/>
      <c r="H57" s="72"/>
      <c r="I57" s="205">
        <f>I51/I$4</f>
        <v>4.5978957983114195E-2</v>
      </c>
      <c r="J57" s="205">
        <f t="shared" ref="J57:Q57" si="46">J51/J$4</f>
        <v>4.5967793296771614E-2</v>
      </c>
      <c r="K57" s="205">
        <f t="shared" si="46"/>
        <v>4.594178984225427E-2</v>
      </c>
      <c r="L57" s="205">
        <f t="shared" si="46"/>
        <v>4.5869679950443665E-2</v>
      </c>
      <c r="M57" s="205">
        <f t="shared" si="46"/>
        <v>4.5774436402683576E-2</v>
      </c>
      <c r="N57" s="205">
        <f t="shared" si="46"/>
        <v>4.5673613068194362E-2</v>
      </c>
      <c r="O57" s="205">
        <f t="shared" si="46"/>
        <v>4.5480068676966488E-2</v>
      </c>
      <c r="P57" s="205">
        <f t="shared" si="46"/>
        <v>4.5365447801460769E-2</v>
      </c>
      <c r="Q57" s="205">
        <f t="shared" si="46"/>
        <v>4.5271748640153049E-2</v>
      </c>
      <c r="R57" s="72"/>
      <c r="S57" s="66"/>
      <c r="T57" s="73"/>
      <c r="U57" s="73"/>
      <c r="V57" s="73"/>
      <c r="W57" s="73"/>
      <c r="X57" s="73"/>
      <c r="Y57" s="73"/>
      <c r="Z57" s="73"/>
      <c r="AA57" s="73"/>
      <c r="AB57" s="73"/>
    </row>
    <row r="58" spans="2:39" x14ac:dyDescent="0.3">
      <c r="C58" t="s">
        <v>307</v>
      </c>
      <c r="D58" t="s">
        <v>320</v>
      </c>
      <c r="E58" t="s">
        <v>453</v>
      </c>
      <c r="F58" t="s">
        <v>416</v>
      </c>
      <c r="G58" s="71"/>
      <c r="H58" s="72"/>
      <c r="I58" s="65">
        <f>(I52+I53)/'NI_B_NewSI&amp;GovClos'!$J$401</f>
        <v>3.5869534745385415E-2</v>
      </c>
      <c r="J58" s="65">
        <f>(J52+J53)/'NI_B_NewSI&amp;GovClos'!$J$401</f>
        <v>4.6059026141558365E-2</v>
      </c>
      <c r="K58" s="65">
        <f>(K52+K53)/'NI_B_NewSI&amp;GovClos'!$J$401</f>
        <v>5.6769499379847377E-2</v>
      </c>
      <c r="L58" s="65">
        <f>(L52+L53)/'NI_B_NewSI&amp;GovClos'!$J$401</f>
        <v>6.8071258176298638E-2</v>
      </c>
      <c r="M58" s="65">
        <f>(M52+M53)/'NI_B_NewSI&amp;GovClos'!$J$401</f>
        <v>7.987959800511775E-2</v>
      </c>
      <c r="N58" s="65">
        <f>(N52+N53)/'NI_B_NewSI&amp;GovClos'!$J$401</f>
        <v>9.235794618634921E-2</v>
      </c>
      <c r="O58" s="65">
        <f>(O52+O53)/'NI_B_NewSI&amp;GovClos'!$J$401</f>
        <v>0.10563614241963928</v>
      </c>
      <c r="P58" s="65">
        <f>(P52+P53)/'NI_B_NewSI&amp;GovClos'!$J$401</f>
        <v>0.11976715945987713</v>
      </c>
      <c r="Q58" s="65">
        <f>(Q52+Q53)/'NI_B_NewSI&amp;GovClos'!$J$401</f>
        <v>0.13448145746715873</v>
      </c>
      <c r="R58" s="72"/>
      <c r="S58" s="66"/>
      <c r="T58" s="73"/>
      <c r="U58" s="73"/>
      <c r="V58" s="73"/>
      <c r="W58" s="73"/>
      <c r="X58" s="73"/>
      <c r="Y58" s="73"/>
      <c r="Z58" s="73"/>
      <c r="AA58" s="73"/>
      <c r="AB58" s="73"/>
    </row>
    <row r="59" spans="2:39" x14ac:dyDescent="0.3">
      <c r="C59" t="s">
        <v>307</v>
      </c>
      <c r="D59" t="s">
        <v>320</v>
      </c>
      <c r="E59" t="s">
        <v>454</v>
      </c>
      <c r="F59" s="2" t="s">
        <v>497</v>
      </c>
      <c r="G59" s="71"/>
      <c r="H59" s="72"/>
      <c r="I59" s="194">
        <f t="shared" ref="I59:P59" si="47">I$7+I58</f>
        <v>1.0195989414365043</v>
      </c>
      <c r="J59" s="194">
        <f t="shared" si="47"/>
        <v>1.0490234844938484</v>
      </c>
      <c r="K59" s="194">
        <f t="shared" si="47"/>
        <v>1.0786749373072073</v>
      </c>
      <c r="L59" s="194">
        <f t="shared" si="47"/>
        <v>1.1103806194450285</v>
      </c>
      <c r="M59" s="194">
        <f t="shared" si="47"/>
        <v>1.1431825473336676</v>
      </c>
      <c r="N59" s="194">
        <f t="shared" si="47"/>
        <v>1.1798240830888893</v>
      </c>
      <c r="O59" s="194">
        <f t="shared" si="47"/>
        <v>1.2283426189500393</v>
      </c>
      <c r="P59" s="194">
        <f t="shared" si="47"/>
        <v>1.2740418703289871</v>
      </c>
      <c r="Q59" s="194">
        <f>Q$7+Q58</f>
        <v>1.3198879918475988</v>
      </c>
      <c r="R59" s="72"/>
      <c r="S59" s="66"/>
      <c r="T59" s="73"/>
      <c r="U59" s="73"/>
      <c r="V59" s="73"/>
      <c r="W59" s="73"/>
      <c r="X59" s="73"/>
      <c r="Y59" s="73"/>
      <c r="Z59" s="73"/>
      <c r="AA59" s="73"/>
      <c r="AB59" s="73"/>
    </row>
    <row r="60" spans="2:39" x14ac:dyDescent="0.3">
      <c r="C60" t="s">
        <v>307</v>
      </c>
      <c r="D60" t="s">
        <v>320</v>
      </c>
      <c r="E60" t="s">
        <v>455</v>
      </c>
      <c r="F60" s="206" t="s">
        <v>444</v>
      </c>
      <c r="G60" s="71"/>
      <c r="H60" s="196">
        <f>AVERAGE(I60:Q60)</f>
        <v>28.098078808678494</v>
      </c>
      <c r="I60" s="197">
        <f>0.37+I52</f>
        <v>25.601176055011681</v>
      </c>
      <c r="J60" s="197">
        <f t="shared" ref="J60:Q60" si="48">0.37+J52</f>
        <v>26.08476994940661</v>
      </c>
      <c r="K60" s="197">
        <f t="shared" si="48"/>
        <v>26.644077218771294</v>
      </c>
      <c r="L60" s="197">
        <f t="shared" si="48"/>
        <v>27.273711686202645</v>
      </c>
      <c r="M60" s="197">
        <f t="shared" si="48"/>
        <v>27.917575947891347</v>
      </c>
      <c r="N60" s="197">
        <f t="shared" si="48"/>
        <v>28.620834704325489</v>
      </c>
      <c r="O60" s="197">
        <f t="shared" si="48"/>
        <v>29.401076033119683</v>
      </c>
      <c r="P60" s="197">
        <f t="shared" si="48"/>
        <v>30.250225090005802</v>
      </c>
      <c r="Q60" s="197">
        <f t="shared" si="48"/>
        <v>31.089262593371874</v>
      </c>
      <c r="R60" s="72"/>
      <c r="S60" s="66"/>
      <c r="T60" s="73"/>
      <c r="U60" s="73"/>
      <c r="V60" s="73"/>
      <c r="W60" s="73"/>
      <c r="X60" s="73"/>
      <c r="Y60" s="73"/>
      <c r="Z60" s="73"/>
      <c r="AA60" s="73"/>
      <c r="AB60" s="73"/>
    </row>
    <row r="61" spans="2:39" x14ac:dyDescent="0.3">
      <c r="C61" t="s">
        <v>307</v>
      </c>
      <c r="D61" t="s">
        <v>320</v>
      </c>
      <c r="E61" s="12" t="s">
        <v>454</v>
      </c>
      <c r="F61" s="321" t="s">
        <v>495</v>
      </c>
      <c r="G61" s="71"/>
      <c r="H61" s="196"/>
      <c r="I61" s="348">
        <f>I$7</f>
        <v>0.98372940669111897</v>
      </c>
      <c r="J61" s="348">
        <f t="shared" ref="J61:Q61" si="49">J$7</f>
        <v>1.0029644583522901</v>
      </c>
      <c r="K61" s="348">
        <f t="shared" si="49"/>
        <v>1.02190543792736</v>
      </c>
      <c r="L61" s="348">
        <f t="shared" si="49"/>
        <v>1.04230936126873</v>
      </c>
      <c r="M61" s="348">
        <f t="shared" si="49"/>
        <v>1.06330294932855</v>
      </c>
      <c r="N61" s="348">
        <f t="shared" si="49"/>
        <v>1.08746613690254</v>
      </c>
      <c r="O61" s="348">
        <f t="shared" si="49"/>
        <v>1.1227064765304</v>
      </c>
      <c r="P61" s="348">
        <f t="shared" si="49"/>
        <v>1.15427471086911</v>
      </c>
      <c r="Q61" s="348">
        <f t="shared" si="49"/>
        <v>1.1854065343804401</v>
      </c>
      <c r="R61" s="72"/>
      <c r="S61" s="66"/>
      <c r="T61" s="73"/>
      <c r="U61" s="73"/>
      <c r="V61" s="73"/>
      <c r="W61" s="73"/>
      <c r="X61" s="73"/>
      <c r="Y61" s="73"/>
      <c r="Z61" s="73"/>
      <c r="AA61" s="73"/>
      <c r="AB61" s="73"/>
    </row>
    <row r="62" spans="2:39" x14ac:dyDescent="0.3">
      <c r="E62" s="207" t="s">
        <v>445</v>
      </c>
      <c r="F62" s="207">
        <v>2019</v>
      </c>
      <c r="G62" s="207">
        <v>2020</v>
      </c>
      <c r="H62" s="207">
        <v>2021</v>
      </c>
      <c r="I62" s="207">
        <v>2022</v>
      </c>
      <c r="J62" s="207">
        <v>2023</v>
      </c>
      <c r="K62" s="207">
        <v>2024</v>
      </c>
      <c r="L62" s="207">
        <f t="shared" ref="L62" si="50">K62+1</f>
        <v>2025</v>
      </c>
      <c r="M62" s="207">
        <f t="shared" ref="M62" si="51">L62+1</f>
        <v>2026</v>
      </c>
      <c r="N62" s="207">
        <f t="shared" ref="N62" si="52">M62+1</f>
        <v>2027</v>
      </c>
      <c r="O62" s="207">
        <f t="shared" ref="O62" si="53">N62+1</f>
        <v>2028</v>
      </c>
      <c r="P62" s="207">
        <f t="shared" ref="P62" si="54">O62+1</f>
        <v>2029</v>
      </c>
      <c r="Q62" s="207">
        <f t="shared" ref="Q62" si="55">P62+1</f>
        <v>2030</v>
      </c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</row>
    <row r="63" spans="2:39" x14ac:dyDescent="0.3">
      <c r="C63" s="32" t="s">
        <v>448</v>
      </c>
      <c r="D63" s="32" t="s">
        <v>449</v>
      </c>
      <c r="E63" s="212">
        <f>AVERAGE(I63:Q63)</f>
        <v>28.063350305149974</v>
      </c>
      <c r="F63" s="32">
        <v>0.37</v>
      </c>
      <c r="G63" s="203">
        <f>F63*$C64</f>
        <v>1.0915000000000001</v>
      </c>
      <c r="H63" s="203">
        <f t="shared" ref="H63:J63" si="56">G63*$C64</f>
        <v>3.2199250000000008</v>
      </c>
      <c r="I63" s="203">
        <f t="shared" si="56"/>
        <v>9.4987787500000032</v>
      </c>
      <c r="J63" s="203">
        <f t="shared" si="56"/>
        <v>28.02139731250001</v>
      </c>
      <c r="K63" s="204">
        <f>J63*$D64</f>
        <v>28.665889450687509</v>
      </c>
      <c r="L63" s="204">
        <f t="shared" ref="L63:Q63" si="57">K63*$D64</f>
        <v>29.325204908053319</v>
      </c>
      <c r="M63" s="204">
        <f t="shared" si="57"/>
        <v>29.999684620938542</v>
      </c>
      <c r="N63" s="204">
        <f t="shared" si="57"/>
        <v>30.689677367220124</v>
      </c>
      <c r="O63" s="204">
        <f t="shared" si="57"/>
        <v>31.395539946666183</v>
      </c>
      <c r="P63" s="204">
        <f t="shared" si="57"/>
        <v>32.117637365439499</v>
      </c>
      <c r="Q63" s="204">
        <f t="shared" si="57"/>
        <v>32.856343024844605</v>
      </c>
      <c r="R63" s="72"/>
      <c r="S63" s="66"/>
      <c r="T63" s="73"/>
      <c r="U63" s="73"/>
      <c r="V63" s="73"/>
      <c r="W63" s="73"/>
      <c r="X63" s="73"/>
      <c r="Y63" s="73"/>
      <c r="Z63" s="73"/>
      <c r="AA63" s="73"/>
      <c r="AB63" s="73"/>
    </row>
    <row r="64" spans="2:39" x14ac:dyDescent="0.3">
      <c r="C64" s="202">
        <v>2.95</v>
      </c>
      <c r="D64" s="201">
        <v>1.0229999999999999</v>
      </c>
      <c r="E64" s="200" t="s">
        <v>457</v>
      </c>
      <c r="F64" s="215" t="s">
        <v>467</v>
      </c>
      <c r="G64" s="215" t="s">
        <v>468</v>
      </c>
      <c r="H64" s="215" t="s">
        <v>469</v>
      </c>
      <c r="I64" s="213" t="s">
        <v>470</v>
      </c>
      <c r="J64" s="195" t="s">
        <v>474</v>
      </c>
      <c r="K64" s="213" t="s">
        <v>471</v>
      </c>
      <c r="L64" s="213" t="s">
        <v>472</v>
      </c>
      <c r="M64" s="213" t="s">
        <v>473</v>
      </c>
      <c r="N64" s="213" t="s">
        <v>475</v>
      </c>
      <c r="O64" s="213" t="s">
        <v>476</v>
      </c>
      <c r="P64" s="213" t="s">
        <v>477</v>
      </c>
      <c r="Q64" s="214" t="s">
        <v>478</v>
      </c>
      <c r="R64" s="72"/>
      <c r="S64" s="66"/>
      <c r="T64" s="73"/>
      <c r="U64" s="73"/>
      <c r="V64" s="73"/>
      <c r="W64" s="73"/>
      <c r="X64" s="73"/>
      <c r="Y64" s="73"/>
      <c r="Z64" s="73"/>
      <c r="AA64" s="73"/>
      <c r="AB64" s="73"/>
    </row>
    <row r="65" spans="2:28" x14ac:dyDescent="0.3">
      <c r="C65" t="s">
        <v>307</v>
      </c>
      <c r="D65" t="s">
        <v>308</v>
      </c>
      <c r="E65" t="s">
        <v>455</v>
      </c>
      <c r="F65" s="206" t="s">
        <v>446</v>
      </c>
      <c r="G65" s="71"/>
      <c r="H65" s="212">
        <f>AVERAGE(I65:Q65)</f>
        <v>96.517406063215347</v>
      </c>
      <c r="I65" s="197">
        <f>30.1276*(1.023629)^(I$9-2019)+I53</f>
        <v>45.837622026335417</v>
      </c>
      <c r="J65" s="197">
        <f t="shared" ref="J65:Q65" si="58">30.1276*(1.023629)^(J$9-2019)+J53</f>
        <v>57.126656194417507</v>
      </c>
      <c r="K65" s="197">
        <f t="shared" si="58"/>
        <v>68.9209056608086</v>
      </c>
      <c r="L65" s="197">
        <f t="shared" si="58"/>
        <v>81.302141473873107</v>
      </c>
      <c r="M65" s="197">
        <f t="shared" si="58"/>
        <v>94.235379733415868</v>
      </c>
      <c r="N65" s="197">
        <f t="shared" si="58"/>
        <v>107.85247494756622</v>
      </c>
      <c r="O65" s="197">
        <f t="shared" si="58"/>
        <v>122.27657957923945</v>
      </c>
      <c r="P65" s="197">
        <f t="shared" si="58"/>
        <v>137.57347012034222</v>
      </c>
      <c r="Q65" s="197">
        <f t="shared" si="58"/>
        <v>153.53142483293971</v>
      </c>
      <c r="R65" s="72"/>
      <c r="S65" s="66"/>
      <c r="T65" s="73"/>
      <c r="U65" s="73"/>
      <c r="V65" s="73"/>
      <c r="W65" s="73"/>
      <c r="X65" s="73"/>
      <c r="Y65" s="73"/>
      <c r="Z65" s="73"/>
      <c r="AA65" s="73"/>
      <c r="AB65" s="73"/>
    </row>
    <row r="66" spans="2:28" x14ac:dyDescent="0.3">
      <c r="B66" s="178"/>
      <c r="C66" s="32" t="s">
        <v>448</v>
      </c>
      <c r="D66" s="32" t="s">
        <v>449</v>
      </c>
      <c r="E66" s="196">
        <f>AVERAGE(I66:Q66)</f>
        <v>96.494875358711596</v>
      </c>
      <c r="F66" s="199">
        <v>30.217588873818368</v>
      </c>
      <c r="G66" s="199">
        <v>30.217588873818368</v>
      </c>
      <c r="H66" s="199">
        <v>30.217588873818368</v>
      </c>
      <c r="I66" s="203">
        <f>H66*$C67</f>
        <v>42.637017900957716</v>
      </c>
      <c r="J66" s="203">
        <f>I66*$C67</f>
        <v>60.16083225825134</v>
      </c>
      <c r="K66" s="204">
        <f t="shared" ref="K66:Q66" si="59">J66*$D67</f>
        <v>69.184957096989038</v>
      </c>
      <c r="L66" s="204">
        <f t="shared" si="59"/>
        <v>79.562700661537392</v>
      </c>
      <c r="M66" s="204">
        <f t="shared" si="59"/>
        <v>91.497105760767994</v>
      </c>
      <c r="N66" s="204">
        <f t="shared" si="59"/>
        <v>105.22167162488319</v>
      </c>
      <c r="O66" s="204">
        <f t="shared" si="59"/>
        <v>121.00492236861565</v>
      </c>
      <c r="P66" s="204">
        <f t="shared" si="59"/>
        <v>139.155660723908</v>
      </c>
      <c r="Q66" s="204">
        <f t="shared" si="59"/>
        <v>160.02900983249418</v>
      </c>
      <c r="U66" s="49"/>
      <c r="V66" s="49"/>
      <c r="W66" s="49"/>
      <c r="X66" s="49"/>
      <c r="Y66" s="49"/>
      <c r="Z66" s="49"/>
      <c r="AA66" s="49"/>
      <c r="AB66" s="49"/>
    </row>
    <row r="67" spans="2:28" x14ac:dyDescent="0.3">
      <c r="C67" s="202">
        <v>1.411</v>
      </c>
      <c r="D67" s="201">
        <v>1.1499999999999999</v>
      </c>
      <c r="E67" s="200" t="s">
        <v>458</v>
      </c>
      <c r="F67" s="200"/>
      <c r="G67" s="71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66"/>
      <c r="T67" s="73"/>
      <c r="U67" s="73"/>
      <c r="V67" s="73"/>
      <c r="W67" s="73"/>
      <c r="X67" s="73"/>
      <c r="Y67" s="73"/>
      <c r="Z67" s="73"/>
      <c r="AA67" s="73"/>
      <c r="AB67" s="73"/>
    </row>
    <row r="68" spans="2:28" ht="12" customHeight="1" x14ac:dyDescent="0.3">
      <c r="H68" s="32"/>
    </row>
    <row r="69" spans="2:28" ht="12" customHeight="1" x14ac:dyDescent="0.3">
      <c r="H69" s="32"/>
    </row>
    <row r="70" spans="2:28" x14ac:dyDescent="0.3">
      <c r="C70" s="216" t="s">
        <v>322</v>
      </c>
      <c r="D70" s="216" t="s">
        <v>322</v>
      </c>
      <c r="H70" s="32"/>
    </row>
    <row r="71" spans="2:28" x14ac:dyDescent="0.3">
      <c r="C71" t="s">
        <v>307</v>
      </c>
      <c r="D71" t="s">
        <v>323</v>
      </c>
      <c r="E71" t="s">
        <v>321</v>
      </c>
      <c r="F71" s="61" t="s">
        <v>310</v>
      </c>
      <c r="G71" s="62" t="s">
        <v>311</v>
      </c>
      <c r="H71" s="63">
        <v>6.9999999999999999E-4</v>
      </c>
      <c r="I71" s="64">
        <f>$H71</f>
        <v>6.9999999999999999E-4</v>
      </c>
      <c r="J71" s="64">
        <f t="shared" ref="J71:Q75" si="60">$H71</f>
        <v>6.9999999999999999E-4</v>
      </c>
      <c r="K71" s="64">
        <f t="shared" si="60"/>
        <v>6.9999999999999999E-4</v>
      </c>
      <c r="L71" s="64">
        <f t="shared" si="60"/>
        <v>6.9999999999999999E-4</v>
      </c>
      <c r="M71" s="64">
        <f t="shared" si="60"/>
        <v>6.9999999999999999E-4</v>
      </c>
      <c r="N71" s="64">
        <f t="shared" si="60"/>
        <v>6.9999999999999999E-4</v>
      </c>
      <c r="O71" s="64">
        <f t="shared" si="60"/>
        <v>6.9999999999999999E-4</v>
      </c>
      <c r="P71" s="64">
        <f t="shared" si="60"/>
        <v>6.9999999999999999E-4</v>
      </c>
      <c r="Q71" s="64">
        <f t="shared" si="60"/>
        <v>6.9999999999999999E-4</v>
      </c>
      <c r="R71" s="65">
        <f t="shared" ref="R71:R77" si="61">PRODUCT(T71:AB71)-1</f>
        <v>6.3176688422730276E-3</v>
      </c>
      <c r="S71" s="66">
        <f t="shared" ref="S71:S75" si="62">(1+R71)^(1/($Q$9-$I$9+1))-1-H71</f>
        <v>-7.7086774463719365E-17</v>
      </c>
      <c r="T71" s="67">
        <f t="shared" ref="T71:AB77" si="63">1+I71</f>
        <v>1.0006999999999999</v>
      </c>
      <c r="U71" s="67">
        <f t="shared" si="63"/>
        <v>1.0006999999999999</v>
      </c>
      <c r="V71" s="67">
        <f t="shared" si="63"/>
        <v>1.0006999999999999</v>
      </c>
      <c r="W71" s="67">
        <f t="shared" si="63"/>
        <v>1.0006999999999999</v>
      </c>
      <c r="X71" s="67">
        <f t="shared" si="63"/>
        <v>1.0006999999999999</v>
      </c>
      <c r="Y71" s="67">
        <f t="shared" si="63"/>
        <v>1.0006999999999999</v>
      </c>
      <c r="Z71" s="67">
        <f t="shared" si="63"/>
        <v>1.0006999999999999</v>
      </c>
      <c r="AA71" s="67">
        <f t="shared" si="63"/>
        <v>1.0006999999999999</v>
      </c>
      <c r="AB71" s="67">
        <f t="shared" si="63"/>
        <v>1.0006999999999999</v>
      </c>
    </row>
    <row r="72" spans="2:28" x14ac:dyDescent="0.3">
      <c r="C72" t="s">
        <v>307</v>
      </c>
      <c r="D72" t="s">
        <v>323</v>
      </c>
      <c r="E72" t="s">
        <v>309</v>
      </c>
      <c r="F72" t="s">
        <v>312</v>
      </c>
      <c r="G72" s="68" t="s">
        <v>311</v>
      </c>
      <c r="H72" s="69">
        <f>28/(28+8+41)*1.23%</f>
        <v>4.4727272727272732E-3</v>
      </c>
      <c r="I72" s="70">
        <f>$H72</f>
        <v>4.4727272727272732E-3</v>
      </c>
      <c r="J72" s="70">
        <f t="shared" si="60"/>
        <v>4.4727272727272732E-3</v>
      </c>
      <c r="K72" s="70">
        <f t="shared" si="60"/>
        <v>4.4727272727272732E-3</v>
      </c>
      <c r="L72" s="70">
        <f t="shared" si="60"/>
        <v>4.4727272727272732E-3</v>
      </c>
      <c r="M72" s="70">
        <f t="shared" si="60"/>
        <v>4.4727272727272732E-3</v>
      </c>
      <c r="N72" s="70">
        <f t="shared" si="60"/>
        <v>4.4727272727272732E-3</v>
      </c>
      <c r="O72" s="70">
        <f t="shared" si="60"/>
        <v>4.4727272727272732E-3</v>
      </c>
      <c r="P72" s="70">
        <f t="shared" si="60"/>
        <v>4.4727272727272732E-3</v>
      </c>
      <c r="Q72" s="70">
        <f t="shared" si="60"/>
        <v>4.4727272727272732E-3</v>
      </c>
      <c r="R72" s="65">
        <f t="shared" si="61"/>
        <v>4.0982302689687611E-2</v>
      </c>
      <c r="S72" s="66">
        <f t="shared" si="62"/>
        <v>-8.9338259012805565E-17</v>
      </c>
      <c r="T72" s="67">
        <f t="shared" si="63"/>
        <v>1.0044727272727272</v>
      </c>
      <c r="U72" s="67">
        <f t="shared" si="63"/>
        <v>1.0044727272727272</v>
      </c>
      <c r="V72" s="67">
        <f t="shared" si="63"/>
        <v>1.0044727272727272</v>
      </c>
      <c r="W72" s="67">
        <f t="shared" si="63"/>
        <v>1.0044727272727272</v>
      </c>
      <c r="X72" s="67">
        <f t="shared" si="63"/>
        <v>1.0044727272727272</v>
      </c>
      <c r="Y72" s="67">
        <f t="shared" si="63"/>
        <v>1.0044727272727272</v>
      </c>
      <c r="Z72" s="67">
        <f t="shared" si="63"/>
        <v>1.0044727272727272</v>
      </c>
      <c r="AA72" s="67">
        <f t="shared" si="63"/>
        <v>1.0044727272727272</v>
      </c>
      <c r="AB72" s="67">
        <f t="shared" si="63"/>
        <v>1.0044727272727272</v>
      </c>
    </row>
    <row r="73" spans="2:28" x14ac:dyDescent="0.3">
      <c r="C73" s="420" t="s">
        <v>527</v>
      </c>
      <c r="D73" s="420" t="s">
        <v>528</v>
      </c>
      <c r="E73" s="420" t="s">
        <v>525</v>
      </c>
      <c r="F73" s="420" t="s">
        <v>526</v>
      </c>
      <c r="G73" s="68" t="s">
        <v>311</v>
      </c>
      <c r="H73" s="417">
        <v>5.7000000000000002E-3</v>
      </c>
      <c r="I73" s="64">
        <f>$H73</f>
        <v>5.7000000000000002E-3</v>
      </c>
      <c r="J73" s="64">
        <f t="shared" ref="J73:Q73" si="64">$H73</f>
        <v>5.7000000000000002E-3</v>
      </c>
      <c r="K73" s="64">
        <f t="shared" si="64"/>
        <v>5.7000000000000002E-3</v>
      </c>
      <c r="L73" s="64">
        <f t="shared" si="64"/>
        <v>5.7000000000000002E-3</v>
      </c>
      <c r="M73" s="64">
        <f t="shared" si="64"/>
        <v>5.7000000000000002E-3</v>
      </c>
      <c r="N73" s="64">
        <f t="shared" si="64"/>
        <v>5.7000000000000002E-3</v>
      </c>
      <c r="O73" s="64">
        <f t="shared" si="64"/>
        <v>5.7000000000000002E-3</v>
      </c>
      <c r="P73" s="64">
        <f t="shared" si="64"/>
        <v>5.7000000000000002E-3</v>
      </c>
      <c r="Q73" s="64">
        <f t="shared" si="64"/>
        <v>5.7000000000000002E-3</v>
      </c>
      <c r="R73" s="65">
        <f t="shared" si="61"/>
        <v>5.2485329978632533E-2</v>
      </c>
      <c r="S73" s="66">
        <f t="shared" si="62"/>
        <v>3.8163916471489756E-17</v>
      </c>
      <c r="T73" s="67">
        <f t="shared" si="63"/>
        <v>1.0057</v>
      </c>
      <c r="U73" s="67">
        <f t="shared" si="63"/>
        <v>1.0057</v>
      </c>
      <c r="V73" s="67">
        <f t="shared" si="63"/>
        <v>1.0057</v>
      </c>
      <c r="W73" s="67">
        <f t="shared" si="63"/>
        <v>1.0057</v>
      </c>
      <c r="X73" s="67">
        <f t="shared" si="63"/>
        <v>1.0057</v>
      </c>
      <c r="Y73" s="67">
        <f t="shared" si="63"/>
        <v>1.0057</v>
      </c>
      <c r="Z73" s="67">
        <f t="shared" si="63"/>
        <v>1.0057</v>
      </c>
      <c r="AA73" s="67">
        <f t="shared" si="63"/>
        <v>1.0057</v>
      </c>
      <c r="AB73" s="67">
        <f t="shared" si="63"/>
        <v>1.0057</v>
      </c>
    </row>
    <row r="74" spans="2:28" x14ac:dyDescent="0.3">
      <c r="C74" t="s">
        <v>307</v>
      </c>
      <c r="D74" t="s">
        <v>323</v>
      </c>
      <c r="E74" s="6" t="s">
        <v>313</v>
      </c>
      <c r="F74" s="61" t="s">
        <v>314</v>
      </c>
      <c r="G74" s="62" t="s">
        <v>311</v>
      </c>
      <c r="H74" s="63">
        <v>2.3E-3</v>
      </c>
      <c r="I74" s="64">
        <f>$H74</f>
        <v>2.3E-3</v>
      </c>
      <c r="J74" s="64">
        <f t="shared" si="60"/>
        <v>2.3E-3</v>
      </c>
      <c r="K74" s="64">
        <f t="shared" si="60"/>
        <v>2.3E-3</v>
      </c>
      <c r="L74" s="64">
        <f t="shared" si="60"/>
        <v>2.3E-3</v>
      </c>
      <c r="M74" s="64">
        <f t="shared" si="60"/>
        <v>2.3E-3</v>
      </c>
      <c r="N74" s="64">
        <f t="shared" si="60"/>
        <v>2.3E-3</v>
      </c>
      <c r="O74" s="64">
        <f t="shared" si="60"/>
        <v>2.3E-3</v>
      </c>
      <c r="P74" s="64">
        <f t="shared" si="60"/>
        <v>2.3E-3</v>
      </c>
      <c r="Q74" s="64">
        <f t="shared" si="60"/>
        <v>2.3E-3</v>
      </c>
      <c r="R74" s="65">
        <f t="shared" si="61"/>
        <v>2.0891465562118405E-2</v>
      </c>
      <c r="S74" s="66">
        <f t="shared" si="62"/>
        <v>-3.1225022567582528E-17</v>
      </c>
      <c r="T74" s="67">
        <f t="shared" si="63"/>
        <v>1.0023</v>
      </c>
      <c r="U74" s="67">
        <f t="shared" si="63"/>
        <v>1.0023</v>
      </c>
      <c r="V74" s="67">
        <f t="shared" si="63"/>
        <v>1.0023</v>
      </c>
      <c r="W74" s="67">
        <f t="shared" si="63"/>
        <v>1.0023</v>
      </c>
      <c r="X74" s="67">
        <f t="shared" si="63"/>
        <v>1.0023</v>
      </c>
      <c r="Y74" s="67">
        <f t="shared" si="63"/>
        <v>1.0023</v>
      </c>
      <c r="Z74" s="67">
        <f t="shared" si="63"/>
        <v>1.0023</v>
      </c>
      <c r="AA74" s="67">
        <f t="shared" si="63"/>
        <v>1.0023</v>
      </c>
      <c r="AB74" s="67">
        <f t="shared" si="63"/>
        <v>1.0023</v>
      </c>
    </row>
    <row r="75" spans="2:28" x14ac:dyDescent="0.3">
      <c r="C75" t="s">
        <v>307</v>
      </c>
      <c r="D75" t="s">
        <v>323</v>
      </c>
      <c r="E75" t="s">
        <v>315</v>
      </c>
      <c r="F75" t="s">
        <v>316</v>
      </c>
      <c r="G75" s="68" t="s">
        <v>311</v>
      </c>
      <c r="H75" s="69">
        <f>8/(28+8+41)*1.23%</f>
        <v>1.277922077922078E-3</v>
      </c>
      <c r="I75" s="70">
        <f>$H75</f>
        <v>1.277922077922078E-3</v>
      </c>
      <c r="J75" s="70">
        <f t="shared" si="60"/>
        <v>1.277922077922078E-3</v>
      </c>
      <c r="K75" s="70">
        <f t="shared" si="60"/>
        <v>1.277922077922078E-3</v>
      </c>
      <c r="L75" s="70">
        <f t="shared" si="60"/>
        <v>1.277922077922078E-3</v>
      </c>
      <c r="M75" s="70">
        <f t="shared" si="60"/>
        <v>1.277922077922078E-3</v>
      </c>
      <c r="N75" s="70">
        <f t="shared" si="60"/>
        <v>1.277922077922078E-3</v>
      </c>
      <c r="O75" s="70">
        <f t="shared" si="60"/>
        <v>1.277922077922078E-3</v>
      </c>
      <c r="P75" s="70">
        <f t="shared" si="60"/>
        <v>1.277922077922078E-3</v>
      </c>
      <c r="Q75" s="70">
        <f t="shared" si="60"/>
        <v>1.277922077922078E-3</v>
      </c>
      <c r="R75" s="65">
        <f t="shared" si="61"/>
        <v>1.156026539614019E-2</v>
      </c>
      <c r="S75" s="66">
        <f t="shared" si="62"/>
        <v>-8.8904578143811364E-17</v>
      </c>
      <c r="T75" s="67">
        <f t="shared" si="63"/>
        <v>1.001277922077922</v>
      </c>
      <c r="U75" s="67">
        <f t="shared" si="63"/>
        <v>1.001277922077922</v>
      </c>
      <c r="V75" s="67">
        <f t="shared" si="63"/>
        <v>1.001277922077922</v>
      </c>
      <c r="W75" s="67">
        <f t="shared" si="63"/>
        <v>1.001277922077922</v>
      </c>
      <c r="X75" s="67">
        <f t="shared" si="63"/>
        <v>1.001277922077922</v>
      </c>
      <c r="Y75" s="67">
        <f t="shared" si="63"/>
        <v>1.001277922077922</v>
      </c>
      <c r="Z75" s="67">
        <f t="shared" si="63"/>
        <v>1.001277922077922</v>
      </c>
      <c r="AA75" s="67">
        <f t="shared" si="63"/>
        <v>1.001277922077922</v>
      </c>
      <c r="AB75" s="67">
        <f t="shared" si="63"/>
        <v>1.001277922077922</v>
      </c>
    </row>
    <row r="76" spans="2:28" x14ac:dyDescent="0.3">
      <c r="C76" t="s">
        <v>307</v>
      </c>
      <c r="D76" t="s">
        <v>323</v>
      </c>
      <c r="E76" t="s">
        <v>315</v>
      </c>
      <c r="F76" t="s">
        <v>317</v>
      </c>
      <c r="G76" s="68" t="s">
        <v>311</v>
      </c>
      <c r="H76" s="69">
        <f>41/(28+8+41)*1.23%</f>
        <v>6.5493506493506486E-3</v>
      </c>
      <c r="I76" s="74">
        <f>I47</f>
        <v>1.1277777777777777E-3</v>
      </c>
      <c r="J76" s="75">
        <f>($Q76-$I76)/($Q$9-$I$9)+I76</f>
        <v>3.8785541557068643E-3</v>
      </c>
      <c r="K76" s="75">
        <f t="shared" ref="K76:P76" si="65">($Q76-$I76)/($Q$9-$I$9)+J76</f>
        <v>6.6293305336359507E-3</v>
      </c>
      <c r="L76" s="75">
        <f t="shared" si="65"/>
        <v>9.3801069115650379E-3</v>
      </c>
      <c r="M76" s="75">
        <f t="shared" si="65"/>
        <v>1.2130883289494125E-2</v>
      </c>
      <c r="N76" s="75">
        <f t="shared" si="65"/>
        <v>1.4881659667423212E-2</v>
      </c>
      <c r="O76" s="75">
        <f t="shared" si="65"/>
        <v>1.76324360453523E-2</v>
      </c>
      <c r="P76" s="75">
        <f t="shared" si="65"/>
        <v>2.0383212423281387E-2</v>
      </c>
      <c r="Q76" s="76">
        <v>2.3133988801210467E-2</v>
      </c>
      <c r="R76" s="65">
        <f t="shared" si="61"/>
        <v>0.11438138629150263</v>
      </c>
      <c r="S76" s="74">
        <v>0.11437445871806617</v>
      </c>
      <c r="T76" s="67">
        <f t="shared" si="63"/>
        <v>1.0011277777777778</v>
      </c>
      <c r="U76" s="67">
        <f t="shared" si="63"/>
        <v>1.0038785541557069</v>
      </c>
      <c r="V76" s="67">
        <f t="shared" si="63"/>
        <v>1.006629330533636</v>
      </c>
      <c r="W76" s="67">
        <f t="shared" si="63"/>
        <v>1.0093801069115651</v>
      </c>
      <c r="X76" s="67">
        <f t="shared" si="63"/>
        <v>1.0121308832894942</v>
      </c>
      <c r="Y76" s="67">
        <f t="shared" si="63"/>
        <v>1.0148816596674233</v>
      </c>
      <c r="Z76" s="67">
        <f t="shared" si="63"/>
        <v>1.0176324360453524</v>
      </c>
      <c r="AA76" s="67">
        <f t="shared" si="63"/>
        <v>1.0203832124232814</v>
      </c>
      <c r="AB76" s="67">
        <f t="shared" si="63"/>
        <v>1.0231339888012105</v>
      </c>
    </row>
    <row r="77" spans="2:28" x14ac:dyDescent="0.3">
      <c r="C77" s="2" t="s">
        <v>307</v>
      </c>
      <c r="D77" s="2" t="s">
        <v>323</v>
      </c>
      <c r="E77" s="2" t="s">
        <v>318</v>
      </c>
      <c r="F77" s="2" t="s">
        <v>36</v>
      </c>
      <c r="G77" s="71" t="s">
        <v>311</v>
      </c>
      <c r="H77" s="72">
        <f>SUM(H71:H76)</f>
        <v>2.0999999999999998E-2</v>
      </c>
      <c r="I77" s="72">
        <f t="shared" ref="I77:Q77" si="66">SUM(I71:I76)</f>
        <v>1.5578427128427129E-2</v>
      </c>
      <c r="J77" s="72">
        <f t="shared" si="66"/>
        <v>1.8329203506356216E-2</v>
      </c>
      <c r="K77" s="72">
        <f t="shared" si="66"/>
        <v>2.1079979884285303E-2</v>
      </c>
      <c r="L77" s="72">
        <f t="shared" si="66"/>
        <v>2.3830756262214391E-2</v>
      </c>
      <c r="M77" s="72">
        <f t="shared" si="66"/>
        <v>2.6581532640143478E-2</v>
      </c>
      <c r="N77" s="72">
        <f t="shared" si="66"/>
        <v>2.9332309018072565E-2</v>
      </c>
      <c r="O77" s="72">
        <f t="shared" si="66"/>
        <v>3.2083085396001652E-2</v>
      </c>
      <c r="P77" s="72">
        <f t="shared" si="66"/>
        <v>3.483386177393074E-2</v>
      </c>
      <c r="Q77" s="72">
        <f t="shared" si="66"/>
        <v>3.758463815185982E-2</v>
      </c>
      <c r="R77" s="72">
        <f t="shared" si="61"/>
        <v>0.26604014127647102</v>
      </c>
      <c r="S77" s="77">
        <f t="shared" ref="S77" si="67">(1+R77)^(1/($Q$9-$I$9+1))-1-H77</f>
        <v>5.5569624186554631E-3</v>
      </c>
      <c r="T77" s="73">
        <f t="shared" si="63"/>
        <v>1.0155784271284272</v>
      </c>
      <c r="U77" s="73">
        <f t="shared" si="63"/>
        <v>1.0183292035063563</v>
      </c>
      <c r="V77" s="73">
        <f t="shared" si="63"/>
        <v>1.0210799798842853</v>
      </c>
      <c r="W77" s="73">
        <f t="shared" si="63"/>
        <v>1.0238307562622144</v>
      </c>
      <c r="X77" s="73">
        <f t="shared" si="63"/>
        <v>1.0265815326401435</v>
      </c>
      <c r="Y77" s="73">
        <f t="shared" si="63"/>
        <v>1.0293323090180726</v>
      </c>
      <c r="Z77" s="73">
        <f t="shared" si="63"/>
        <v>1.0320830853960017</v>
      </c>
      <c r="AA77" s="73">
        <f t="shared" si="63"/>
        <v>1.0348338617739308</v>
      </c>
      <c r="AB77" s="73">
        <f t="shared" si="63"/>
        <v>1.0375846381518599</v>
      </c>
    </row>
    <row r="78" spans="2:28" ht="15" thickBot="1" x14ac:dyDescent="0.35">
      <c r="C78" s="178" t="s">
        <v>396</v>
      </c>
      <c r="D78" s="178" t="s">
        <v>396</v>
      </c>
      <c r="E78" s="2"/>
      <c r="G78" s="71"/>
      <c r="H78" s="72"/>
      <c r="I78" s="346">
        <f>+$B$9*I72*I$3</f>
        <v>3.1012935397118673</v>
      </c>
      <c r="J78" s="346">
        <f t="shared" ref="J78:Q78" si="68">+$B$9*J72*J$3</f>
        <v>3.1607345509933529</v>
      </c>
      <c r="K78" s="346">
        <f t="shared" si="68"/>
        <v>3.2294818823667568</v>
      </c>
      <c r="L78" s="346">
        <f t="shared" si="68"/>
        <v>3.3068734911434277</v>
      </c>
      <c r="M78" s="346">
        <f t="shared" si="68"/>
        <v>3.3860141570748472</v>
      </c>
      <c r="N78" s="346">
        <f t="shared" si="68"/>
        <v>3.4724553056491243</v>
      </c>
      <c r="O78" s="346">
        <f t="shared" si="68"/>
        <v>3.5683587778903636</v>
      </c>
      <c r="P78" s="346">
        <f t="shared" si="68"/>
        <v>3.6727320531840562</v>
      </c>
      <c r="Q78" s="346">
        <f t="shared" si="68"/>
        <v>3.775862465460194</v>
      </c>
      <c r="R78" s="72"/>
      <c r="S78" s="66"/>
      <c r="T78" s="73"/>
      <c r="U78" s="73"/>
      <c r="V78" s="73"/>
      <c r="W78" s="73"/>
      <c r="X78" s="73"/>
      <c r="Y78" s="73"/>
      <c r="Z78" s="73"/>
      <c r="AA78" s="73"/>
      <c r="AB78" s="73"/>
    </row>
    <row r="79" spans="2:28" x14ac:dyDescent="0.3">
      <c r="B79" s="169">
        <v>0.5</v>
      </c>
      <c r="C79" t="s">
        <v>307</v>
      </c>
      <c r="D79" t="s">
        <v>323</v>
      </c>
      <c r="E79" s="6" t="s">
        <v>460</v>
      </c>
      <c r="F79" t="s">
        <v>389</v>
      </c>
      <c r="G79" s="68" t="s">
        <v>394</v>
      </c>
      <c r="H79" s="174">
        <f>R79/($Q$9-$I$9+1)</f>
        <v>7.0762364782203084</v>
      </c>
      <c r="I79" s="345">
        <f>($B79*I74+$B$7*I71)*I$3</f>
        <v>6.4390241249960463</v>
      </c>
      <c r="J79" s="345">
        <f t="shared" ref="J79:Q79" si="69">($B79*J74+$B$7*J71)*J$3</f>
        <v>6.5624378234269294</v>
      </c>
      <c r="K79" s="345">
        <f t="shared" si="69"/>
        <v>6.7051736591593869</v>
      </c>
      <c r="L79" s="345">
        <f t="shared" si="69"/>
        <v>6.8658570738714104</v>
      </c>
      <c r="M79" s="345">
        <f t="shared" si="69"/>
        <v>7.0301719478668625</v>
      </c>
      <c r="N79" s="345">
        <f t="shared" si="69"/>
        <v>7.2096443628237026</v>
      </c>
      <c r="O79" s="345">
        <f t="shared" si="69"/>
        <v>7.4087628156643843</v>
      </c>
      <c r="P79" s="345">
        <f t="shared" si="69"/>
        <v>7.6254665971720774</v>
      </c>
      <c r="Q79" s="345">
        <f t="shared" si="69"/>
        <v>7.8395898990019761</v>
      </c>
      <c r="R79" s="172">
        <f>SUM(I79:Q79)</f>
        <v>63.686128303982777</v>
      </c>
      <c r="S79" s="220">
        <f>R79/(R79+R80)</f>
        <v>0.13218390804597699</v>
      </c>
      <c r="T79" s="73"/>
      <c r="U79" s="73"/>
      <c r="V79" s="73"/>
      <c r="W79" s="73"/>
      <c r="X79" s="73"/>
      <c r="Y79" s="73"/>
      <c r="Z79" s="73"/>
      <c r="AA79" s="73"/>
      <c r="AB79" s="73"/>
    </row>
    <row r="80" spans="2:28" ht="15" thickBot="1" x14ac:dyDescent="0.35">
      <c r="B80" s="208">
        <f>1-B79</f>
        <v>0.5</v>
      </c>
      <c r="C80" t="s">
        <v>307</v>
      </c>
      <c r="D80" t="s">
        <v>323</v>
      </c>
      <c r="E80" s="6" t="s">
        <v>461</v>
      </c>
      <c r="F80" t="s">
        <v>390</v>
      </c>
      <c r="G80" s="68" t="s">
        <v>394</v>
      </c>
      <c r="H80" s="174">
        <f t="shared" ref="H80:H82" si="70">R80/($Q$9-$I$9+1)</f>
        <v>46.45703079179421</v>
      </c>
      <c r="I80" s="345">
        <f>(I74*$B80+I71*(1-$B$7)+I73)*I$3</f>
        <v>42.273593168452301</v>
      </c>
      <c r="J80" s="345">
        <f t="shared" ref="J80:Q80" si="71">(J74*$B80+J71*(1-$B$7)+J73)*J$3</f>
        <v>43.08383092771593</v>
      </c>
      <c r="K80" s="345">
        <f t="shared" si="71"/>
        <v>44.02092271882902</v>
      </c>
      <c r="L80" s="345">
        <f t="shared" si="71"/>
        <v>45.075844267590561</v>
      </c>
      <c r="M80" s="345">
        <f t="shared" si="71"/>
        <v>46.154607135995491</v>
      </c>
      <c r="N80" s="345">
        <f t="shared" si="71"/>
        <v>47.33288255592953</v>
      </c>
      <c r="O80" s="345">
        <f t="shared" si="71"/>
        <v>48.640138485448787</v>
      </c>
      <c r="P80" s="345">
        <f t="shared" si="71"/>
        <v>50.062845920564513</v>
      </c>
      <c r="Q80" s="345">
        <f t="shared" si="71"/>
        <v>51.468611945621674</v>
      </c>
      <c r="R80" s="172">
        <f>SUM(I80:Q80)</f>
        <v>418.11327712614786</v>
      </c>
      <c r="S80" s="66"/>
      <c r="T80" s="73"/>
      <c r="U80" s="73"/>
      <c r="V80" s="73"/>
      <c r="W80" s="73"/>
      <c r="X80" s="73"/>
      <c r="Y80" s="73"/>
      <c r="Z80" s="73"/>
      <c r="AA80" s="73"/>
      <c r="AB80" s="73"/>
    </row>
    <row r="81" spans="2:39" x14ac:dyDescent="0.3">
      <c r="C81" t="s">
        <v>307</v>
      </c>
      <c r="D81" t="s">
        <v>323</v>
      </c>
      <c r="E81" t="s">
        <v>309</v>
      </c>
      <c r="F81" t="s">
        <v>391</v>
      </c>
      <c r="G81" s="68" t="s">
        <v>394</v>
      </c>
      <c r="H81" s="174">
        <f t="shared" si="70"/>
        <v>27.521805116872667</v>
      </c>
      <c r="I81" s="188">
        <f>I72*I$3</f>
        <v>25.043477229233638</v>
      </c>
      <c r="J81" s="188">
        <f t="shared" ref="J81:Q81" si="72">J72*J$3</f>
        <v>25.523473589929246</v>
      </c>
      <c r="K81" s="188">
        <f t="shared" si="72"/>
        <v>26.078620081473666</v>
      </c>
      <c r="L81" s="188">
        <f t="shared" si="72"/>
        <v>26.703570595610547</v>
      </c>
      <c r="M81" s="188">
        <f t="shared" si="72"/>
        <v>27.342645046248986</v>
      </c>
      <c r="N81" s="188">
        <f t="shared" si="72"/>
        <v>28.040672146318279</v>
      </c>
      <c r="O81" s="188">
        <f t="shared" si="72"/>
        <v>28.815109132860691</v>
      </c>
      <c r="P81" s="188">
        <f t="shared" si="72"/>
        <v>29.657941231689033</v>
      </c>
      <c r="Q81" s="188">
        <f t="shared" si="72"/>
        <v>30.490736998489904</v>
      </c>
      <c r="R81" s="172">
        <f>SUM(I81:Q81)</f>
        <v>247.69624605185399</v>
      </c>
      <c r="S81" s="66"/>
      <c r="T81" s="73"/>
      <c r="U81" s="73"/>
      <c r="V81" s="73"/>
      <c r="W81" s="73"/>
      <c r="X81" s="73"/>
      <c r="Y81" s="73"/>
      <c r="Z81" s="73"/>
      <c r="AA81" s="73"/>
      <c r="AB81" s="73"/>
    </row>
    <row r="82" spans="2:39" x14ac:dyDescent="0.3">
      <c r="C82" t="s">
        <v>307</v>
      </c>
      <c r="D82" t="s">
        <v>323</v>
      </c>
      <c r="E82" t="s">
        <v>465</v>
      </c>
      <c r="F82" t="s">
        <v>391</v>
      </c>
      <c r="G82" s="68" t="s">
        <v>394</v>
      </c>
      <c r="H82" s="174">
        <f t="shared" si="70"/>
        <v>85.309608710721037</v>
      </c>
      <c r="I82" s="188">
        <f>(I75+I76)*I$3</f>
        <v>13.469877746392067</v>
      </c>
      <c r="J82" s="188">
        <f t="shared" ref="J82:Q82" si="73">(J75+J76)*J$3</f>
        <v>29.425264931450968</v>
      </c>
      <c r="K82" s="188">
        <f t="shared" si="73"/>
        <v>46.103914719424488</v>
      </c>
      <c r="L82" s="188">
        <f t="shared" si="73"/>
        <v>63.631742374779712</v>
      </c>
      <c r="M82" s="188">
        <f t="shared" si="73"/>
        <v>81.970615085579126</v>
      </c>
      <c r="N82" s="188">
        <f t="shared" si="73"/>
        <v>101.30855429210217</v>
      </c>
      <c r="O82" s="188">
        <f t="shared" si="73"/>
        <v>121.82813747357579</v>
      </c>
      <c r="P82" s="188">
        <f t="shared" si="73"/>
        <v>143.63152834415538</v>
      </c>
      <c r="Q82" s="188">
        <f t="shared" si="73"/>
        <v>166.41684342902954</v>
      </c>
      <c r="R82" s="172">
        <f>SUM(I82:Q82)</f>
        <v>767.78647839648931</v>
      </c>
      <c r="S82" s="66"/>
      <c r="T82" s="73"/>
      <c r="U82" s="73"/>
      <c r="V82" s="73"/>
      <c r="W82" s="73"/>
      <c r="X82" s="73"/>
      <c r="Y82" s="73"/>
      <c r="Z82" s="73"/>
      <c r="AA82" s="73"/>
      <c r="AB82" s="73"/>
    </row>
    <row r="83" spans="2:39" x14ac:dyDescent="0.3">
      <c r="C83" s="178" t="s">
        <v>405</v>
      </c>
      <c r="D83" s="2"/>
      <c r="E83" s="2"/>
      <c r="F83" s="2"/>
      <c r="G83" s="71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66"/>
      <c r="T83" s="73"/>
      <c r="U83" s="73"/>
      <c r="V83" s="73"/>
      <c r="W83" s="73"/>
      <c r="X83" s="73"/>
      <c r="Y83" s="73"/>
      <c r="Z83" s="73"/>
      <c r="AA83" s="73"/>
      <c r="AB83" s="73"/>
    </row>
    <row r="84" spans="2:39" x14ac:dyDescent="0.3">
      <c r="C84" t="s">
        <v>307</v>
      </c>
      <c r="D84" t="s">
        <v>323</v>
      </c>
      <c r="E84" t="s">
        <v>451</v>
      </c>
      <c r="F84" t="s">
        <v>406</v>
      </c>
      <c r="G84" s="71"/>
      <c r="H84" s="72"/>
      <c r="I84" s="171">
        <f>(I79+I80)/NI_Baseline!$J$62</f>
        <v>5.3172085752260657E-2</v>
      </c>
      <c r="J84" s="171">
        <f>(J79+J80)/NI_Baseline!$J$62</f>
        <v>5.4191209710889185E-2</v>
      </c>
      <c r="K84" s="171">
        <f>(K79+K80)/NI_Baseline!$J$62</f>
        <v>5.5369891751856304E-2</v>
      </c>
      <c r="L84" s="171">
        <f>(L79+L80)/NI_Baseline!$J$62</f>
        <v>5.6696781066165089E-2</v>
      </c>
      <c r="M84" s="171">
        <f>(M79+M80)/NI_Baseline!$J$62</f>
        <v>5.8053658195502372E-2</v>
      </c>
      <c r="N84" s="171">
        <f>(N79+N80)/NI_Baseline!$J$62</f>
        <v>5.9535703060221101E-2</v>
      </c>
      <c r="O84" s="171">
        <f>(O79+O80)/NI_Baseline!$J$62</f>
        <v>6.1179980709096769E-2</v>
      </c>
      <c r="P84" s="171">
        <f>(P79+P80)/NI_Baseline!$J$62</f>
        <v>6.2969474245615137E-2</v>
      </c>
      <c r="Q84" s="171">
        <f>(Q79+Q80)/NI_Baseline!$J$62</f>
        <v>6.4737658732183359E-2</v>
      </c>
      <c r="R84" s="72"/>
      <c r="S84" s="66"/>
      <c r="T84" s="73"/>
      <c r="U84" s="73"/>
      <c r="V84" s="73"/>
      <c r="W84" s="73"/>
      <c r="X84" s="73"/>
      <c r="Y84" s="73"/>
      <c r="Z84" s="73"/>
      <c r="AA84" s="73"/>
      <c r="AB84" s="73"/>
    </row>
    <row r="85" spans="2:39" x14ac:dyDescent="0.3">
      <c r="C85" t="s">
        <v>307</v>
      </c>
      <c r="D85" t="s">
        <v>323</v>
      </c>
      <c r="E85" t="s">
        <v>451</v>
      </c>
      <c r="F85" s="2" t="s">
        <v>443</v>
      </c>
      <c r="G85" s="71"/>
      <c r="H85" s="72"/>
      <c r="I85" s="205">
        <f>I$6+I84</f>
        <v>1.0083255316653468</v>
      </c>
      <c r="J85" s="205">
        <f t="shared" ref="J85:Q85" si="74">J$6+J84</f>
        <v>1.0271232023257841</v>
      </c>
      <c r="K85" s="205">
        <f t="shared" si="74"/>
        <v>1.0485753252407564</v>
      </c>
      <c r="L85" s="205">
        <f t="shared" si="74"/>
        <v>1.0743937343421253</v>
      </c>
      <c r="M85" s="205">
        <f t="shared" si="74"/>
        <v>1.1035757774376524</v>
      </c>
      <c r="N85" s="205">
        <f t="shared" si="74"/>
        <v>1.134318423388291</v>
      </c>
      <c r="O85" s="205">
        <f t="shared" si="74"/>
        <v>1.1727068952672668</v>
      </c>
      <c r="P85" s="205">
        <f t="shared" si="74"/>
        <v>1.208232224224985</v>
      </c>
      <c r="Q85" s="205">
        <f t="shared" si="74"/>
        <v>1.2420386535570034</v>
      </c>
      <c r="R85" s="72"/>
      <c r="S85" s="66"/>
      <c r="T85" s="73"/>
      <c r="U85" s="73"/>
      <c r="V85" s="73"/>
      <c r="W85" s="73"/>
      <c r="X85" s="73"/>
      <c r="Y85" s="73"/>
      <c r="Z85" s="73"/>
      <c r="AA85" s="73"/>
      <c r="AB85" s="73"/>
    </row>
    <row r="86" spans="2:39" x14ac:dyDescent="0.3">
      <c r="C86" t="s">
        <v>307</v>
      </c>
      <c r="D86" t="s">
        <v>323</v>
      </c>
      <c r="E86" t="s">
        <v>452</v>
      </c>
      <c r="F86" s="2" t="s">
        <v>450</v>
      </c>
      <c r="G86" s="71"/>
      <c r="H86" s="72"/>
      <c r="I86" s="205">
        <f>I80/I$4</f>
        <v>4.8551207380770928E-2</v>
      </c>
      <c r="J86" s="205">
        <f t="shared" ref="J86:Q86" si="75">J80/J$4</f>
        <v>4.8539418096591007E-2</v>
      </c>
      <c r="K86" s="205">
        <f t="shared" si="75"/>
        <v>4.8511959903359402E-2</v>
      </c>
      <c r="L86" s="205">
        <f t="shared" si="75"/>
        <v>4.843581589172722E-2</v>
      </c>
      <c r="M86" s="205">
        <f t="shared" si="75"/>
        <v>4.8335244033602939E-2</v>
      </c>
      <c r="N86" s="205">
        <f t="shared" si="75"/>
        <v>4.8228780232848593E-2</v>
      </c>
      <c r="O86" s="205">
        <f t="shared" si="75"/>
        <v>4.8024408183370206E-2</v>
      </c>
      <c r="P86" s="205">
        <f t="shared" si="75"/>
        <v>4.7903374951192845E-2</v>
      </c>
      <c r="Q86" s="205">
        <f t="shared" si="75"/>
        <v>4.7804433878763014E-2</v>
      </c>
      <c r="R86" s="72"/>
      <c r="S86" s="66"/>
      <c r="T86" s="73"/>
      <c r="U86" s="73"/>
      <c r="V86" s="73"/>
      <c r="W86" s="73"/>
      <c r="X86" s="73"/>
      <c r="Y86" s="73"/>
      <c r="Z86" s="73"/>
      <c r="AA86" s="73"/>
      <c r="AB86" s="73"/>
    </row>
    <row r="87" spans="2:39" x14ac:dyDescent="0.3">
      <c r="C87" t="s">
        <v>307</v>
      </c>
      <c r="D87" t="s">
        <v>323</v>
      </c>
      <c r="E87" t="s">
        <v>453</v>
      </c>
      <c r="F87" t="s">
        <v>416</v>
      </c>
      <c r="G87" s="71"/>
      <c r="H87" s="72"/>
      <c r="I87" s="65">
        <f>(I81+I82)/'NI_B_NewSI&amp;GovClos'!$J$401</f>
        <v>3.5646173619190792E-2</v>
      </c>
      <c r="J87" s="65">
        <f>(J81+J82)/'NI_B_NewSI&amp;GovClos'!$J$401</f>
        <v>5.0858001717281304E-2</v>
      </c>
      <c r="K87" s="65">
        <f>(K81+K82)/'NI_B_NewSI&amp;GovClos'!$J$401</f>
        <v>6.6808803580329854E-2</v>
      </c>
      <c r="L87" s="65">
        <f>(L81+L82)/'NI_B_NewSI&amp;GovClos'!$J$401</f>
        <v>8.3610172422641668E-2</v>
      </c>
      <c r="M87" s="65">
        <f>(M81+M82)/'NI_B_NewSI&amp;GovClos'!$J$401</f>
        <v>0.10117527938048992</v>
      </c>
      <c r="N87" s="65">
        <f>(N81+N82)/'NI_B_NewSI&amp;GovClos'!$J$401</f>
        <v>0.11971963974704468</v>
      </c>
      <c r="O87" s="65">
        <f>(O81+O82)/'NI_B_NewSI&amp;GovClos'!$J$401</f>
        <v>0.13942839637030011</v>
      </c>
      <c r="P87" s="65">
        <f>(P81+P82)/'NI_B_NewSI&amp;GovClos'!$J$401</f>
        <v>0.16038868913880372</v>
      </c>
      <c r="Q87" s="65">
        <f>(Q81+Q82)/'NI_B_NewSI&amp;GovClos'!$J$401</f>
        <v>0.18224851621720081</v>
      </c>
      <c r="R87" s="72"/>
      <c r="S87" s="66"/>
      <c r="T87" s="73"/>
      <c r="U87" s="73"/>
      <c r="V87" s="73"/>
      <c r="W87" s="73"/>
      <c r="X87" s="73"/>
      <c r="Y87" s="73"/>
      <c r="Z87" s="73"/>
      <c r="AA87" s="73"/>
      <c r="AB87" s="73"/>
    </row>
    <row r="88" spans="2:39" x14ac:dyDescent="0.3">
      <c r="C88" t="s">
        <v>307</v>
      </c>
      <c r="D88" t="s">
        <v>323</v>
      </c>
      <c r="E88" t="s">
        <v>454</v>
      </c>
      <c r="F88" s="2" t="s">
        <v>497</v>
      </c>
      <c r="G88" s="71"/>
      <c r="H88" s="72"/>
      <c r="I88" s="194">
        <f t="shared" ref="I88:P88" si="76">I$7+I87</f>
        <v>1.0193755803103097</v>
      </c>
      <c r="J88" s="194">
        <f t="shared" si="76"/>
        <v>1.0538224600695714</v>
      </c>
      <c r="K88" s="194">
        <f t="shared" si="76"/>
        <v>1.0887142415076898</v>
      </c>
      <c r="L88" s="194">
        <f t="shared" si="76"/>
        <v>1.1259195336913717</v>
      </c>
      <c r="M88" s="194">
        <f t="shared" si="76"/>
        <v>1.1644782287090398</v>
      </c>
      <c r="N88" s="194">
        <f t="shared" si="76"/>
        <v>1.2071857766495846</v>
      </c>
      <c r="O88" s="194">
        <f t="shared" si="76"/>
        <v>1.2621348729007</v>
      </c>
      <c r="P88" s="194">
        <f t="shared" si="76"/>
        <v>1.3146634000079138</v>
      </c>
      <c r="Q88" s="194">
        <f>Q$7+Q87</f>
        <v>1.3676550505976408</v>
      </c>
      <c r="R88" s="72"/>
      <c r="S88" s="66"/>
      <c r="T88" s="73"/>
      <c r="U88" s="73"/>
      <c r="V88" s="73"/>
      <c r="W88" s="73"/>
      <c r="X88" s="73"/>
      <c r="Y88" s="73"/>
      <c r="Z88" s="73"/>
      <c r="AA88" s="73"/>
      <c r="AB88" s="73"/>
    </row>
    <row r="89" spans="2:39" x14ac:dyDescent="0.3">
      <c r="C89" t="s">
        <v>307</v>
      </c>
      <c r="D89" t="s">
        <v>323</v>
      </c>
      <c r="E89" t="s">
        <v>455</v>
      </c>
      <c r="F89" s="206" t="s">
        <v>444</v>
      </c>
      <c r="G89" s="71"/>
      <c r="H89" s="347">
        <f>AVERAGE(I89:Q89)</f>
        <v>27.891805116872668</v>
      </c>
      <c r="I89" s="197">
        <f>0.37+I81</f>
        <v>25.413477229233639</v>
      </c>
      <c r="J89" s="197">
        <f t="shared" ref="J89:Q89" si="77">0.37+J81</f>
        <v>25.893473589929247</v>
      </c>
      <c r="K89" s="197">
        <f t="shared" si="77"/>
        <v>26.448620081473667</v>
      </c>
      <c r="L89" s="197">
        <f t="shared" si="77"/>
        <v>27.073570595610548</v>
      </c>
      <c r="M89" s="197">
        <f t="shared" si="77"/>
        <v>27.712645046248987</v>
      </c>
      <c r="N89" s="197">
        <f t="shared" si="77"/>
        <v>28.41067214631828</v>
      </c>
      <c r="O89" s="197">
        <f t="shared" si="77"/>
        <v>29.185109132860692</v>
      </c>
      <c r="P89" s="197">
        <f t="shared" si="77"/>
        <v>30.027941231689034</v>
      </c>
      <c r="Q89" s="197">
        <f t="shared" si="77"/>
        <v>30.860736998489905</v>
      </c>
      <c r="R89" s="72"/>
      <c r="S89" s="66"/>
      <c r="T89" s="73"/>
      <c r="U89" s="73"/>
      <c r="V89" s="73"/>
      <c r="W89" s="73"/>
      <c r="X89" s="73"/>
      <c r="Y89" s="73"/>
      <c r="Z89" s="73"/>
      <c r="AA89" s="73"/>
      <c r="AB89" s="73"/>
    </row>
    <row r="90" spans="2:39" x14ac:dyDescent="0.3">
      <c r="C90" t="s">
        <v>307</v>
      </c>
      <c r="D90" t="s">
        <v>323</v>
      </c>
      <c r="E90" s="12" t="s">
        <v>454</v>
      </c>
      <c r="F90" s="321" t="s">
        <v>495</v>
      </c>
      <c r="G90" s="71"/>
      <c r="H90" s="196"/>
      <c r="I90" s="348">
        <f>I$7</f>
        <v>0.98372940669111897</v>
      </c>
      <c r="J90" s="348">
        <f t="shared" ref="J90:Q90" si="78">J$7</f>
        <v>1.0029644583522901</v>
      </c>
      <c r="K90" s="348">
        <f t="shared" si="78"/>
        <v>1.02190543792736</v>
      </c>
      <c r="L90" s="348">
        <f t="shared" si="78"/>
        <v>1.04230936126873</v>
      </c>
      <c r="M90" s="348">
        <f t="shared" si="78"/>
        <v>1.06330294932855</v>
      </c>
      <c r="N90" s="348">
        <f t="shared" si="78"/>
        <v>1.08746613690254</v>
      </c>
      <c r="O90" s="348">
        <f t="shared" si="78"/>
        <v>1.1227064765304</v>
      </c>
      <c r="P90" s="348">
        <f t="shared" si="78"/>
        <v>1.15427471086911</v>
      </c>
      <c r="Q90" s="348">
        <f t="shared" si="78"/>
        <v>1.1854065343804401</v>
      </c>
      <c r="R90" s="72"/>
      <c r="S90" s="66"/>
      <c r="T90" s="73"/>
      <c r="U90" s="73"/>
      <c r="V90" s="73"/>
      <c r="W90" s="73"/>
      <c r="X90" s="73"/>
      <c r="Y90" s="73"/>
      <c r="Z90" s="73"/>
      <c r="AA90" s="73"/>
      <c r="AB90" s="73"/>
    </row>
    <row r="91" spans="2:39" x14ac:dyDescent="0.3">
      <c r="E91" s="207" t="s">
        <v>445</v>
      </c>
      <c r="F91" s="207">
        <v>2019</v>
      </c>
      <c r="G91" s="207">
        <v>2020</v>
      </c>
      <c r="H91" s="207">
        <v>2021</v>
      </c>
      <c r="I91" s="207">
        <v>2022</v>
      </c>
      <c r="J91" s="207">
        <v>2023</v>
      </c>
      <c r="K91" s="207">
        <v>2024</v>
      </c>
      <c r="L91" s="207">
        <f t="shared" ref="L91" si="79">K91+1</f>
        <v>2025</v>
      </c>
      <c r="M91" s="207">
        <f t="shared" ref="M91" si="80">L91+1</f>
        <v>2026</v>
      </c>
      <c r="N91" s="207">
        <f t="shared" ref="N91" si="81">M91+1</f>
        <v>2027</v>
      </c>
      <c r="O91" s="207">
        <f t="shared" ref="O91" si="82">N91+1</f>
        <v>2028</v>
      </c>
      <c r="P91" s="207">
        <f t="shared" ref="P91" si="83">O91+1</f>
        <v>2029</v>
      </c>
      <c r="Q91" s="207">
        <f t="shared" ref="Q91" si="84">P91+1</f>
        <v>2030</v>
      </c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</row>
    <row r="92" spans="2:39" x14ac:dyDescent="0.3">
      <c r="C92" s="59" t="s">
        <v>448</v>
      </c>
      <c r="D92" s="59" t="s">
        <v>449</v>
      </c>
      <c r="E92" s="347">
        <f>AVERAGE(I92:Q92)</f>
        <v>28.063350305149974</v>
      </c>
      <c r="F92" s="32">
        <v>0.37</v>
      </c>
      <c r="G92" s="203">
        <f>F92*$C93</f>
        <v>1.0915000000000001</v>
      </c>
      <c r="H92" s="203">
        <f t="shared" ref="H92" si="85">G92*$C93</f>
        <v>3.2199250000000008</v>
      </c>
      <c r="I92" s="203">
        <f t="shared" ref="I92" si="86">H92*$C93</f>
        <v>9.4987787500000032</v>
      </c>
      <c r="J92" s="203">
        <f t="shared" ref="J92" si="87">I92*$C93</f>
        <v>28.02139731250001</v>
      </c>
      <c r="K92" s="204">
        <f>J92*$D93</f>
        <v>28.665889450687509</v>
      </c>
      <c r="L92" s="204">
        <f t="shared" ref="L92" si="88">K92*$D93</f>
        <v>29.325204908053319</v>
      </c>
      <c r="M92" s="204">
        <f t="shared" ref="M92" si="89">L92*$D93</f>
        <v>29.999684620938542</v>
      </c>
      <c r="N92" s="204">
        <f t="shared" ref="N92" si="90">M92*$D93</f>
        <v>30.689677367220124</v>
      </c>
      <c r="O92" s="204">
        <f t="shared" ref="O92" si="91">N92*$D93</f>
        <v>31.395539946666183</v>
      </c>
      <c r="P92" s="204">
        <f t="shared" ref="P92" si="92">O92*$D93</f>
        <v>32.117637365439499</v>
      </c>
      <c r="Q92" s="204">
        <f t="shared" ref="Q92" si="93">P92*$D93</f>
        <v>32.856343024844605</v>
      </c>
      <c r="R92" s="72"/>
      <c r="S92" s="66"/>
      <c r="T92" s="73"/>
      <c r="U92" s="73"/>
      <c r="V92" s="73"/>
      <c r="W92" s="73"/>
      <c r="X92" s="73"/>
      <c r="Y92" s="73"/>
      <c r="Z92" s="73"/>
      <c r="AA92" s="73"/>
      <c r="AB92" s="73"/>
    </row>
    <row r="93" spans="2:39" x14ac:dyDescent="0.3">
      <c r="C93" s="202">
        <v>2.95</v>
      </c>
      <c r="D93" s="201">
        <v>1.0229999999999999</v>
      </c>
      <c r="E93" s="200" t="s">
        <v>457</v>
      </c>
      <c r="F93" s="215" t="s">
        <v>467</v>
      </c>
      <c r="G93" s="215" t="s">
        <v>468</v>
      </c>
      <c r="H93" s="215" t="s">
        <v>469</v>
      </c>
      <c r="I93" s="213" t="s">
        <v>470</v>
      </c>
      <c r="J93" s="195" t="s">
        <v>474</v>
      </c>
      <c r="K93" s="213" t="s">
        <v>471</v>
      </c>
      <c r="L93" s="213" t="s">
        <v>472</v>
      </c>
      <c r="M93" s="213" t="s">
        <v>473</v>
      </c>
      <c r="N93" s="213" t="s">
        <v>475</v>
      </c>
      <c r="O93" s="213" t="s">
        <v>476</v>
      </c>
      <c r="P93" s="213" t="s">
        <v>477</v>
      </c>
      <c r="Q93" s="214" t="s">
        <v>478</v>
      </c>
      <c r="R93" s="72"/>
      <c r="S93" s="66"/>
      <c r="T93" s="73"/>
      <c r="U93" s="73"/>
      <c r="V93" s="73"/>
      <c r="W93" s="73"/>
      <c r="X93" s="73"/>
      <c r="Y93" s="73"/>
      <c r="Z93" s="73"/>
      <c r="AA93" s="73"/>
      <c r="AB93" s="73"/>
    </row>
    <row r="94" spans="2:39" x14ac:dyDescent="0.3">
      <c r="C94" t="s">
        <v>307</v>
      </c>
      <c r="D94" t="s">
        <v>323</v>
      </c>
      <c r="E94" t="s">
        <v>455</v>
      </c>
      <c r="F94" s="206" t="s">
        <v>446</v>
      </c>
      <c r="G94" s="71"/>
      <c r="H94" s="347">
        <f>AVERAGE(I94:Q94)</f>
        <v>120.85242873159531</v>
      </c>
      <c r="I94" s="197">
        <f>30.1276*(1.023629)^(I$9-2019)+I82</f>
        <v>45.783993790398831</v>
      </c>
      <c r="J94" s="197">
        <f t="shared" ref="J94:Q94" si="94">30.1276*(1.023629)^(J$9-2019)+J82</f>
        <v>62.502931223461566</v>
      </c>
      <c r="K94" s="197">
        <f t="shared" si="94"/>
        <v>79.963173188249002</v>
      </c>
      <c r="L94" s="197">
        <f t="shared" si="94"/>
        <v>98.291061261964074</v>
      </c>
      <c r="M94" s="197">
        <f t="shared" si="94"/>
        <v>117.44889901874876</v>
      </c>
      <c r="N94" s="197">
        <f t="shared" si="94"/>
        <v>137.62515459632868</v>
      </c>
      <c r="O94" s="197">
        <f t="shared" si="94"/>
        <v>159.00286272639084</v>
      </c>
      <c r="P94" s="197">
        <f t="shared" si="94"/>
        <v>181.68465517996921</v>
      </c>
      <c r="Q94" s="197">
        <f t="shared" si="94"/>
        <v>205.3691275988468</v>
      </c>
      <c r="R94" s="72"/>
      <c r="S94" s="66"/>
      <c r="T94" s="73"/>
      <c r="U94" s="73"/>
      <c r="V94" s="73"/>
      <c r="W94" s="73"/>
      <c r="X94" s="73"/>
      <c r="Y94" s="73"/>
      <c r="Z94" s="73"/>
      <c r="AA94" s="73"/>
      <c r="AB94" s="73"/>
    </row>
    <row r="95" spans="2:39" x14ac:dyDescent="0.3">
      <c r="B95" s="178"/>
      <c r="C95" s="59" t="s">
        <v>448</v>
      </c>
      <c r="D95" s="59" t="s">
        <v>449</v>
      </c>
      <c r="E95" s="347">
        <f>AVERAGE(I95:Q95)</f>
        <v>120.92682143810958</v>
      </c>
      <c r="F95" s="199">
        <v>30.217588873818368</v>
      </c>
      <c r="G95" s="199">
        <v>30.217588873818368</v>
      </c>
      <c r="H95" s="199">
        <v>30.217588873818368</v>
      </c>
      <c r="I95" s="203">
        <f>H95*$C96</f>
        <v>42.908976200822082</v>
      </c>
      <c r="J95" s="203">
        <f>I95*$C96</f>
        <v>60.930746205167353</v>
      </c>
      <c r="K95" s="203">
        <f>J95*$C96</f>
        <v>86.52165961133764</v>
      </c>
      <c r="L95" s="204">
        <f t="shared" ref="L95" si="95">K95*$D96</f>
        <v>100.27860348954033</v>
      </c>
      <c r="M95" s="204">
        <f t="shared" ref="M95" si="96">L95*$D96</f>
        <v>116.22290144437724</v>
      </c>
      <c r="N95" s="204">
        <f t="shared" ref="N95" si="97">M95*$D96</f>
        <v>134.70234277403324</v>
      </c>
      <c r="O95" s="204">
        <f t="shared" ref="O95" si="98">N95*$D96</f>
        <v>156.12001527510452</v>
      </c>
      <c r="P95" s="204">
        <f t="shared" ref="P95" si="99">O95*$D96</f>
        <v>180.94309770384615</v>
      </c>
      <c r="Q95" s="204">
        <f t="shared" ref="Q95" si="100">P95*$D96</f>
        <v>209.71305023875769</v>
      </c>
      <c r="U95" s="49"/>
      <c r="V95" s="49"/>
      <c r="W95" s="49"/>
      <c r="X95" s="49"/>
      <c r="Y95" s="49"/>
      <c r="Z95" s="49"/>
      <c r="AA95" s="49"/>
      <c r="AB95" s="49"/>
    </row>
    <row r="96" spans="2:39" x14ac:dyDescent="0.3">
      <c r="C96" s="202">
        <v>1.42</v>
      </c>
      <c r="D96" s="201">
        <v>1.159</v>
      </c>
      <c r="E96" s="200" t="s">
        <v>458</v>
      </c>
      <c r="F96" s="200"/>
      <c r="G96" s="71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66"/>
      <c r="T96" s="73"/>
      <c r="U96" s="73"/>
      <c r="V96" s="73"/>
      <c r="W96" s="73"/>
      <c r="X96" s="73"/>
      <c r="Y96" s="73"/>
      <c r="Z96" s="73"/>
      <c r="AA96" s="73"/>
      <c r="AB96" s="73"/>
    </row>
    <row r="99" spans="3:28" x14ac:dyDescent="0.3">
      <c r="C99" s="78" t="s">
        <v>324</v>
      </c>
      <c r="D99" s="79"/>
      <c r="E99" s="78"/>
      <c r="F99" s="80" t="s">
        <v>325</v>
      </c>
    </row>
    <row r="100" spans="3:28" s="81" customFormat="1" x14ac:dyDescent="0.3">
      <c r="C100" s="81" t="s">
        <v>307</v>
      </c>
      <c r="D100" s="81" t="s">
        <v>326</v>
      </c>
      <c r="E100" s="81" t="s">
        <v>321</v>
      </c>
      <c r="F100" s="82" t="s">
        <v>310</v>
      </c>
      <c r="G100" s="83" t="s">
        <v>311</v>
      </c>
      <c r="H100" s="84">
        <v>6.9999999999999999E-4</v>
      </c>
      <c r="I100" s="85">
        <f>$H100</f>
        <v>6.9999999999999999E-4</v>
      </c>
      <c r="J100" s="85">
        <f t="shared" ref="J100:Q103" si="101">$H100</f>
        <v>6.9999999999999999E-4</v>
      </c>
      <c r="K100" s="85">
        <f t="shared" si="101"/>
        <v>6.9999999999999999E-4</v>
      </c>
      <c r="L100" s="85">
        <f t="shared" si="101"/>
        <v>6.9999999999999999E-4</v>
      </c>
      <c r="M100" s="85">
        <f t="shared" si="101"/>
        <v>6.9999999999999999E-4</v>
      </c>
      <c r="N100" s="85">
        <f t="shared" si="101"/>
        <v>6.9999999999999999E-4</v>
      </c>
      <c r="O100" s="85">
        <f t="shared" si="101"/>
        <v>6.9999999999999999E-4</v>
      </c>
      <c r="P100" s="85">
        <f t="shared" si="101"/>
        <v>6.9999999999999999E-4</v>
      </c>
      <c r="Q100" s="85">
        <f t="shared" si="101"/>
        <v>6.9999999999999999E-4</v>
      </c>
      <c r="R100" s="86">
        <f t="shared" ref="R100:R105" si="102">PRODUCT(T100:AB100)-1</f>
        <v>6.3176688422730276E-3</v>
      </c>
      <c r="S100" s="87">
        <f t="shared" ref="S100:S103" si="103">(1+R100)^(1/($Q$9-$I$9+1))-1-H100</f>
        <v>-7.7086774463719365E-17</v>
      </c>
      <c r="T100" s="88">
        <f t="shared" ref="T100:AB105" si="104">1+I100</f>
        <v>1.0006999999999999</v>
      </c>
      <c r="U100" s="88">
        <f t="shared" si="104"/>
        <v>1.0006999999999999</v>
      </c>
      <c r="V100" s="88">
        <f t="shared" si="104"/>
        <v>1.0006999999999999</v>
      </c>
      <c r="W100" s="88">
        <f t="shared" si="104"/>
        <v>1.0006999999999999</v>
      </c>
      <c r="X100" s="88">
        <f t="shared" si="104"/>
        <v>1.0006999999999999</v>
      </c>
      <c r="Y100" s="88">
        <f t="shared" si="104"/>
        <v>1.0006999999999999</v>
      </c>
      <c r="Z100" s="88">
        <f t="shared" si="104"/>
        <v>1.0006999999999999</v>
      </c>
      <c r="AA100" s="88">
        <f t="shared" si="104"/>
        <v>1.0006999999999999</v>
      </c>
      <c r="AB100" s="88">
        <f t="shared" si="104"/>
        <v>1.0006999999999999</v>
      </c>
    </row>
    <row r="101" spans="3:28" s="81" customFormat="1" x14ac:dyDescent="0.3">
      <c r="C101" s="81" t="s">
        <v>307</v>
      </c>
      <c r="D101" s="81" t="s">
        <v>326</v>
      </c>
      <c r="E101" s="81" t="s">
        <v>309</v>
      </c>
      <c r="F101" s="81" t="s">
        <v>312</v>
      </c>
      <c r="G101" s="89" t="s">
        <v>311</v>
      </c>
      <c r="H101" s="90">
        <f>28/(28+8+28)*1.03%</f>
        <v>4.5062499999999998E-3</v>
      </c>
      <c r="I101" s="91">
        <f>$H101</f>
        <v>4.5062499999999998E-3</v>
      </c>
      <c r="J101" s="91">
        <f t="shared" si="101"/>
        <v>4.5062499999999998E-3</v>
      </c>
      <c r="K101" s="91">
        <f t="shared" si="101"/>
        <v>4.5062499999999998E-3</v>
      </c>
      <c r="L101" s="91">
        <f t="shared" si="101"/>
        <v>4.5062499999999998E-3</v>
      </c>
      <c r="M101" s="91">
        <f t="shared" si="101"/>
        <v>4.5062499999999998E-3</v>
      </c>
      <c r="N101" s="91">
        <f t="shared" si="101"/>
        <v>4.5062499999999998E-3</v>
      </c>
      <c r="O101" s="91">
        <f t="shared" si="101"/>
        <v>4.5062499999999998E-3</v>
      </c>
      <c r="P101" s="91">
        <f t="shared" si="101"/>
        <v>4.5062499999999998E-3</v>
      </c>
      <c r="Q101" s="91">
        <f t="shared" si="101"/>
        <v>4.5062499999999998E-3</v>
      </c>
      <c r="R101" s="86">
        <f t="shared" si="102"/>
        <v>4.1295015034663374E-2</v>
      </c>
      <c r="S101" s="87">
        <f t="shared" si="103"/>
        <v>-6.591949208711867E-17</v>
      </c>
      <c r="T101" s="88">
        <f t="shared" si="104"/>
        <v>1.0045062499999999</v>
      </c>
      <c r="U101" s="88">
        <f t="shared" si="104"/>
        <v>1.0045062499999999</v>
      </c>
      <c r="V101" s="88">
        <f t="shared" si="104"/>
        <v>1.0045062499999999</v>
      </c>
      <c r="W101" s="88">
        <f t="shared" si="104"/>
        <v>1.0045062499999999</v>
      </c>
      <c r="X101" s="88">
        <f t="shared" si="104"/>
        <v>1.0045062499999999</v>
      </c>
      <c r="Y101" s="88">
        <f t="shared" si="104"/>
        <v>1.0045062499999999</v>
      </c>
      <c r="Z101" s="88">
        <f t="shared" si="104"/>
        <v>1.0045062499999999</v>
      </c>
      <c r="AA101" s="88">
        <f t="shared" si="104"/>
        <v>1.0045062499999999</v>
      </c>
      <c r="AB101" s="88">
        <f t="shared" si="104"/>
        <v>1.0045062499999999</v>
      </c>
    </row>
    <row r="102" spans="3:28" s="81" customFormat="1" x14ac:dyDescent="0.3">
      <c r="C102" s="81" t="s">
        <v>307</v>
      </c>
      <c r="D102" s="81" t="s">
        <v>326</v>
      </c>
      <c r="E102" s="81" t="s">
        <v>313</v>
      </c>
      <c r="F102" s="82" t="s">
        <v>314</v>
      </c>
      <c r="G102" s="83" t="s">
        <v>311</v>
      </c>
      <c r="H102" s="84">
        <v>1.5E-3</v>
      </c>
      <c r="I102" s="85">
        <f>$H102</f>
        <v>1.5E-3</v>
      </c>
      <c r="J102" s="85">
        <f t="shared" si="101"/>
        <v>1.5E-3</v>
      </c>
      <c r="K102" s="85">
        <f t="shared" si="101"/>
        <v>1.5E-3</v>
      </c>
      <c r="L102" s="85">
        <f t="shared" si="101"/>
        <v>1.5E-3</v>
      </c>
      <c r="M102" s="85">
        <f t="shared" si="101"/>
        <v>1.5E-3</v>
      </c>
      <c r="N102" s="85">
        <f t="shared" si="101"/>
        <v>1.5E-3</v>
      </c>
      <c r="O102" s="85">
        <f t="shared" si="101"/>
        <v>1.5E-3</v>
      </c>
      <c r="P102" s="85">
        <f t="shared" si="101"/>
        <v>1.5E-3</v>
      </c>
      <c r="Q102" s="85">
        <f t="shared" si="101"/>
        <v>1.5E-3</v>
      </c>
      <c r="R102" s="86">
        <f t="shared" si="102"/>
        <v>1.3581284138833194E-2</v>
      </c>
      <c r="S102" s="87">
        <f t="shared" si="103"/>
        <v>5.6812193838240432E-17</v>
      </c>
      <c r="T102" s="88">
        <f t="shared" si="104"/>
        <v>1.0015000000000001</v>
      </c>
      <c r="U102" s="88">
        <f t="shared" si="104"/>
        <v>1.0015000000000001</v>
      </c>
      <c r="V102" s="88">
        <f t="shared" si="104"/>
        <v>1.0015000000000001</v>
      </c>
      <c r="W102" s="88">
        <f t="shared" si="104"/>
        <v>1.0015000000000001</v>
      </c>
      <c r="X102" s="88">
        <f t="shared" si="104"/>
        <v>1.0015000000000001</v>
      </c>
      <c r="Y102" s="88">
        <f t="shared" si="104"/>
        <v>1.0015000000000001</v>
      </c>
      <c r="Z102" s="88">
        <f t="shared" si="104"/>
        <v>1.0015000000000001</v>
      </c>
      <c r="AA102" s="88">
        <f t="shared" si="104"/>
        <v>1.0015000000000001</v>
      </c>
      <c r="AB102" s="88">
        <f t="shared" si="104"/>
        <v>1.0015000000000001</v>
      </c>
    </row>
    <row r="103" spans="3:28" s="81" customFormat="1" x14ac:dyDescent="0.3">
      <c r="C103" s="81" t="s">
        <v>307</v>
      </c>
      <c r="D103" s="81" t="s">
        <v>326</v>
      </c>
      <c r="E103" s="81" t="s">
        <v>315</v>
      </c>
      <c r="F103" s="81" t="s">
        <v>316</v>
      </c>
      <c r="G103" s="89" t="s">
        <v>311</v>
      </c>
      <c r="H103" s="90">
        <f>8/(28+8+28)*1.03%</f>
        <v>1.2875E-3</v>
      </c>
      <c r="I103" s="91">
        <f>$H103</f>
        <v>1.2875E-3</v>
      </c>
      <c r="J103" s="91">
        <f t="shared" si="101"/>
        <v>1.2875E-3</v>
      </c>
      <c r="K103" s="91">
        <f t="shared" si="101"/>
        <v>1.2875E-3</v>
      </c>
      <c r="L103" s="91">
        <f t="shared" si="101"/>
        <v>1.2875E-3</v>
      </c>
      <c r="M103" s="91">
        <f t="shared" si="101"/>
        <v>1.2875E-3</v>
      </c>
      <c r="N103" s="91">
        <f t="shared" si="101"/>
        <v>1.2875E-3</v>
      </c>
      <c r="O103" s="91">
        <f t="shared" si="101"/>
        <v>1.2875E-3</v>
      </c>
      <c r="P103" s="91">
        <f t="shared" si="101"/>
        <v>1.2875E-3</v>
      </c>
      <c r="Q103" s="91">
        <f t="shared" si="101"/>
        <v>1.2875E-3</v>
      </c>
      <c r="R103" s="86">
        <f t="shared" si="102"/>
        <v>1.1647355247196511E-2</v>
      </c>
      <c r="S103" s="87">
        <f t="shared" si="103"/>
        <v>1.0798653637955624E-16</v>
      </c>
      <c r="T103" s="88">
        <f t="shared" si="104"/>
        <v>1.0012875000000001</v>
      </c>
      <c r="U103" s="88">
        <f t="shared" si="104"/>
        <v>1.0012875000000001</v>
      </c>
      <c r="V103" s="88">
        <f t="shared" si="104"/>
        <v>1.0012875000000001</v>
      </c>
      <c r="W103" s="88">
        <f t="shared" si="104"/>
        <v>1.0012875000000001</v>
      </c>
      <c r="X103" s="88">
        <f t="shared" si="104"/>
        <v>1.0012875000000001</v>
      </c>
      <c r="Y103" s="88">
        <f t="shared" si="104"/>
        <v>1.0012875000000001</v>
      </c>
      <c r="Z103" s="88">
        <f t="shared" si="104"/>
        <v>1.0012875000000001</v>
      </c>
      <c r="AA103" s="88">
        <f t="shared" si="104"/>
        <v>1.0012875000000001</v>
      </c>
      <c r="AB103" s="88">
        <f t="shared" si="104"/>
        <v>1.0012875000000001</v>
      </c>
    </row>
    <row r="104" spans="3:28" s="81" customFormat="1" x14ac:dyDescent="0.3">
      <c r="C104" s="81" t="s">
        <v>307</v>
      </c>
      <c r="D104" s="81" t="s">
        <v>326</v>
      </c>
      <c r="E104" s="81" t="s">
        <v>315</v>
      </c>
      <c r="F104" s="81" t="s">
        <v>317</v>
      </c>
      <c r="G104" s="89" t="s">
        <v>311</v>
      </c>
      <c r="H104" s="90">
        <f>28/(28+8+28)*1.03%</f>
        <v>4.5062499999999998E-3</v>
      </c>
      <c r="I104" s="92">
        <f>I77</f>
        <v>1.5578427128427129E-2</v>
      </c>
      <c r="J104" s="93">
        <f>($Q104-$I104)/($Q$9-$I$9)+I104</f>
        <v>1.55711572935792E-2</v>
      </c>
      <c r="K104" s="93">
        <f t="shared" ref="K104:P104" si="105">($Q104-$I104)/($Q$9-$I$9)+J104</f>
        <v>1.556388745873127E-2</v>
      </c>
      <c r="L104" s="93">
        <f t="shared" si="105"/>
        <v>1.5556617623883341E-2</v>
      </c>
      <c r="M104" s="93">
        <f t="shared" si="105"/>
        <v>1.5549347789035411E-2</v>
      </c>
      <c r="N104" s="93">
        <f t="shared" si="105"/>
        <v>1.5542077954187482E-2</v>
      </c>
      <c r="O104" s="93">
        <f t="shared" si="105"/>
        <v>1.5534808119339553E-2</v>
      </c>
      <c r="P104" s="93">
        <f t="shared" si="105"/>
        <v>1.5527538284491623E-2</v>
      </c>
      <c r="Q104" s="94">
        <v>1.5520268449643694E-2</v>
      </c>
      <c r="R104" s="86">
        <f t="shared" si="102"/>
        <v>0.14897157233718494</v>
      </c>
      <c r="S104" s="92">
        <v>7.7348869677213106E-2</v>
      </c>
      <c r="T104" s="88">
        <f t="shared" si="104"/>
        <v>1.0155784271284272</v>
      </c>
      <c r="U104" s="88">
        <f t="shared" si="104"/>
        <v>1.0155711572935793</v>
      </c>
      <c r="V104" s="88">
        <f t="shared" si="104"/>
        <v>1.0155638874587312</v>
      </c>
      <c r="W104" s="88">
        <f t="shared" si="104"/>
        <v>1.0155566176238833</v>
      </c>
      <c r="X104" s="88">
        <f t="shared" si="104"/>
        <v>1.0155493477890354</v>
      </c>
      <c r="Y104" s="88">
        <f t="shared" si="104"/>
        <v>1.0155420779541875</v>
      </c>
      <c r="Z104" s="88">
        <f t="shared" si="104"/>
        <v>1.0155348081193396</v>
      </c>
      <c r="AA104" s="88">
        <f t="shared" si="104"/>
        <v>1.0155275382844917</v>
      </c>
      <c r="AB104" s="88">
        <f t="shared" si="104"/>
        <v>1.0155202684496436</v>
      </c>
    </row>
    <row r="105" spans="3:28" s="81" customFormat="1" x14ac:dyDescent="0.3">
      <c r="C105" s="95" t="s">
        <v>307</v>
      </c>
      <c r="D105" s="95" t="s">
        <v>326</v>
      </c>
      <c r="E105" s="95" t="s">
        <v>318</v>
      </c>
      <c r="F105" s="95" t="s">
        <v>36</v>
      </c>
      <c r="G105" s="96" t="s">
        <v>311</v>
      </c>
      <c r="H105" s="97">
        <f>SUM(H100:H104)</f>
        <v>1.2500000000000001E-2</v>
      </c>
      <c r="I105" s="97">
        <f t="shared" ref="I105:Q105" si="106">SUM(I100:I104)</f>
        <v>2.357217712842713E-2</v>
      </c>
      <c r="J105" s="97">
        <f t="shared" si="106"/>
        <v>2.3564907293579199E-2</v>
      </c>
      <c r="K105" s="97">
        <f t="shared" si="106"/>
        <v>2.3557637458731271E-2</v>
      </c>
      <c r="L105" s="97">
        <f t="shared" si="106"/>
        <v>2.3550367623883343E-2</v>
      </c>
      <c r="M105" s="97">
        <f t="shared" si="106"/>
        <v>2.3543097789035412E-2</v>
      </c>
      <c r="N105" s="97">
        <f t="shared" si="106"/>
        <v>2.3535827954187481E-2</v>
      </c>
      <c r="O105" s="97">
        <f t="shared" si="106"/>
        <v>2.3528558119339554E-2</v>
      </c>
      <c r="P105" s="97">
        <f t="shared" si="106"/>
        <v>2.3521288284491626E-2</v>
      </c>
      <c r="Q105" s="97">
        <f t="shared" si="106"/>
        <v>2.3514018449643695E-2</v>
      </c>
      <c r="R105" s="97">
        <f t="shared" si="102"/>
        <v>0.23297765282463945</v>
      </c>
      <c r="S105" s="87">
        <f t="shared" ref="S105" si="107">(1+R105)^(1/($Q$9-$I$9+1))-1-H105</f>
        <v>1.1043097616919306E-2</v>
      </c>
      <c r="T105" s="98">
        <f t="shared" si="104"/>
        <v>1.0235721771284272</v>
      </c>
      <c r="U105" s="98">
        <f t="shared" si="104"/>
        <v>1.0235649072935793</v>
      </c>
      <c r="V105" s="98">
        <f t="shared" si="104"/>
        <v>1.0235576374587312</v>
      </c>
      <c r="W105" s="98">
        <f t="shared" si="104"/>
        <v>1.0235503676238833</v>
      </c>
      <c r="X105" s="98">
        <f t="shared" si="104"/>
        <v>1.0235430977890354</v>
      </c>
      <c r="Y105" s="98">
        <f t="shared" si="104"/>
        <v>1.0235358279541875</v>
      </c>
      <c r="Z105" s="98">
        <f t="shared" si="104"/>
        <v>1.0235285581193396</v>
      </c>
      <c r="AA105" s="98">
        <f t="shared" si="104"/>
        <v>1.0235212882844915</v>
      </c>
      <c r="AB105" s="98">
        <f t="shared" si="104"/>
        <v>1.0235140184496436</v>
      </c>
    </row>
    <row r="106" spans="3:28" ht="13.8" customHeight="1" x14ac:dyDescent="0.3">
      <c r="F106" s="99"/>
    </row>
    <row r="107" spans="3:28" ht="13.8" customHeight="1" x14ac:dyDescent="0.3">
      <c r="F107" s="99"/>
    </row>
    <row r="108" spans="3:28" s="229" customFormat="1" x14ac:dyDescent="0.3">
      <c r="C108" s="230" t="s">
        <v>327</v>
      </c>
      <c r="D108" s="230" t="s">
        <v>327</v>
      </c>
      <c r="F108" s="231"/>
    </row>
    <row r="109" spans="3:28" s="229" customFormat="1" x14ac:dyDescent="0.3">
      <c r="C109" s="229" t="s">
        <v>328</v>
      </c>
      <c r="D109" s="229" t="s">
        <v>329</v>
      </c>
      <c r="E109" s="229" t="s">
        <v>309</v>
      </c>
      <c r="F109" s="231" t="s">
        <v>330</v>
      </c>
      <c r="G109" s="232" t="s">
        <v>311</v>
      </c>
      <c r="H109" s="233">
        <v>2.3E-3</v>
      </c>
      <c r="I109" s="234">
        <f>$H109</f>
        <v>2.3E-3</v>
      </c>
      <c r="J109" s="234">
        <f t="shared" ref="J109:Q111" si="108">$H109</f>
        <v>2.3E-3</v>
      </c>
      <c r="K109" s="234">
        <f t="shared" si="108"/>
        <v>2.3E-3</v>
      </c>
      <c r="L109" s="234">
        <f t="shared" si="108"/>
        <v>2.3E-3</v>
      </c>
      <c r="M109" s="234">
        <f t="shared" si="108"/>
        <v>2.3E-3</v>
      </c>
      <c r="N109" s="234">
        <f t="shared" si="108"/>
        <v>2.3E-3</v>
      </c>
      <c r="O109" s="234">
        <f t="shared" si="108"/>
        <v>2.3E-3</v>
      </c>
      <c r="P109" s="234">
        <f t="shared" si="108"/>
        <v>2.3E-3</v>
      </c>
      <c r="Q109" s="234">
        <f t="shared" si="108"/>
        <v>2.3E-3</v>
      </c>
      <c r="R109" s="233">
        <f t="shared" ref="R109:R112" si="109">PRODUCT(T109:AB109)-1</f>
        <v>2.0891465562118405E-2</v>
      </c>
      <c r="S109" s="235">
        <f t="shared" ref="S109:S112" si="110">(1+R109)^(1/($Q$9-$I$9+1))-1-H109</f>
        <v>-3.1225022567582528E-17</v>
      </c>
      <c r="T109" s="236">
        <f t="shared" ref="T109:AB112" si="111">1+I109</f>
        <v>1.0023</v>
      </c>
      <c r="U109" s="236">
        <f t="shared" si="111"/>
        <v>1.0023</v>
      </c>
      <c r="V109" s="236">
        <f t="shared" si="111"/>
        <v>1.0023</v>
      </c>
      <c r="W109" s="236">
        <f t="shared" si="111"/>
        <v>1.0023</v>
      </c>
      <c r="X109" s="236">
        <f t="shared" si="111"/>
        <v>1.0023</v>
      </c>
      <c r="Y109" s="236">
        <f t="shared" si="111"/>
        <v>1.0023</v>
      </c>
      <c r="Z109" s="236">
        <f t="shared" si="111"/>
        <v>1.0023</v>
      </c>
      <c r="AA109" s="236">
        <f t="shared" si="111"/>
        <v>1.0023</v>
      </c>
      <c r="AB109" s="236">
        <f t="shared" si="111"/>
        <v>1.0023</v>
      </c>
    </row>
    <row r="110" spans="3:28" s="229" customFormat="1" x14ac:dyDescent="0.3">
      <c r="C110" s="229" t="s">
        <v>328</v>
      </c>
      <c r="D110" s="229" t="s">
        <v>329</v>
      </c>
      <c r="E110" s="229" t="s">
        <v>321</v>
      </c>
      <c r="F110" s="231" t="s">
        <v>331</v>
      </c>
      <c r="G110" s="232" t="s">
        <v>311</v>
      </c>
      <c r="H110" s="233">
        <v>1.5E-3</v>
      </c>
      <c r="I110" s="237">
        <f>$H110</f>
        <v>1.5E-3</v>
      </c>
      <c r="J110" s="237">
        <f t="shared" si="108"/>
        <v>1.5E-3</v>
      </c>
      <c r="K110" s="237">
        <f t="shared" si="108"/>
        <v>1.5E-3</v>
      </c>
      <c r="L110" s="237">
        <f t="shared" si="108"/>
        <v>1.5E-3</v>
      </c>
      <c r="M110" s="237">
        <f t="shared" si="108"/>
        <v>1.5E-3</v>
      </c>
      <c r="N110" s="237">
        <f t="shared" si="108"/>
        <v>1.5E-3</v>
      </c>
      <c r="O110" s="237">
        <f t="shared" si="108"/>
        <v>1.5E-3</v>
      </c>
      <c r="P110" s="237">
        <f t="shared" si="108"/>
        <v>1.5E-3</v>
      </c>
      <c r="Q110" s="237">
        <f t="shared" si="108"/>
        <v>1.5E-3</v>
      </c>
      <c r="R110" s="233">
        <f t="shared" si="109"/>
        <v>1.3581284138833194E-2</v>
      </c>
      <c r="S110" s="235">
        <f t="shared" si="110"/>
        <v>5.6812193838240432E-17</v>
      </c>
      <c r="T110" s="236">
        <f t="shared" si="111"/>
        <v>1.0015000000000001</v>
      </c>
      <c r="U110" s="236">
        <f t="shared" si="111"/>
        <v>1.0015000000000001</v>
      </c>
      <c r="V110" s="236">
        <f t="shared" si="111"/>
        <v>1.0015000000000001</v>
      </c>
      <c r="W110" s="236">
        <f t="shared" si="111"/>
        <v>1.0015000000000001</v>
      </c>
      <c r="X110" s="236">
        <f t="shared" si="111"/>
        <v>1.0015000000000001</v>
      </c>
      <c r="Y110" s="236">
        <f t="shared" si="111"/>
        <v>1.0015000000000001</v>
      </c>
      <c r="Z110" s="236">
        <f t="shared" si="111"/>
        <v>1.0015000000000001</v>
      </c>
      <c r="AA110" s="236">
        <f t="shared" si="111"/>
        <v>1.0015000000000001</v>
      </c>
      <c r="AB110" s="236">
        <f t="shared" si="111"/>
        <v>1.0015000000000001</v>
      </c>
    </row>
    <row r="111" spans="3:28" s="229" customFormat="1" x14ac:dyDescent="0.3">
      <c r="C111" s="229" t="s">
        <v>328</v>
      </c>
      <c r="D111" s="229" t="s">
        <v>329</v>
      </c>
      <c r="E111" s="229" t="s">
        <v>321</v>
      </c>
      <c r="F111" s="231" t="s">
        <v>332</v>
      </c>
      <c r="G111" s="232" t="s">
        <v>311</v>
      </c>
      <c r="H111" s="233">
        <v>3.0000000000000001E-3</v>
      </c>
      <c r="I111" s="237">
        <f>$H111</f>
        <v>3.0000000000000001E-3</v>
      </c>
      <c r="J111" s="237">
        <f t="shared" si="108"/>
        <v>3.0000000000000001E-3</v>
      </c>
      <c r="K111" s="237">
        <f t="shared" si="108"/>
        <v>3.0000000000000001E-3</v>
      </c>
      <c r="L111" s="237">
        <f t="shared" si="108"/>
        <v>3.0000000000000001E-3</v>
      </c>
      <c r="M111" s="237">
        <f t="shared" si="108"/>
        <v>3.0000000000000001E-3</v>
      </c>
      <c r="N111" s="237">
        <f t="shared" si="108"/>
        <v>3.0000000000000001E-3</v>
      </c>
      <c r="O111" s="237">
        <f t="shared" si="108"/>
        <v>3.0000000000000001E-3</v>
      </c>
      <c r="P111" s="237">
        <f t="shared" si="108"/>
        <v>3.0000000000000001E-3</v>
      </c>
      <c r="Q111" s="237">
        <f t="shared" si="108"/>
        <v>3.0000000000000001E-3</v>
      </c>
      <c r="R111" s="233">
        <f t="shared" si="109"/>
        <v>2.7326278236678325E-2</v>
      </c>
      <c r="S111" s="235">
        <f t="shared" si="110"/>
        <v>-1.0842021724855044E-16</v>
      </c>
      <c r="T111" s="236">
        <f t="shared" si="111"/>
        <v>1.0029999999999999</v>
      </c>
      <c r="U111" s="236">
        <f t="shared" si="111"/>
        <v>1.0029999999999999</v>
      </c>
      <c r="V111" s="236">
        <f t="shared" si="111"/>
        <v>1.0029999999999999</v>
      </c>
      <c r="W111" s="236">
        <f t="shared" si="111"/>
        <v>1.0029999999999999</v>
      </c>
      <c r="X111" s="236">
        <f t="shared" si="111"/>
        <v>1.0029999999999999</v>
      </c>
      <c r="Y111" s="236">
        <f t="shared" si="111"/>
        <v>1.0029999999999999</v>
      </c>
      <c r="Z111" s="236">
        <f t="shared" si="111"/>
        <v>1.0029999999999999</v>
      </c>
      <c r="AA111" s="236">
        <f t="shared" si="111"/>
        <v>1.0029999999999999</v>
      </c>
      <c r="AB111" s="236">
        <f t="shared" si="111"/>
        <v>1.0029999999999999</v>
      </c>
    </row>
    <row r="112" spans="3:28" s="229" customFormat="1" x14ac:dyDescent="0.3">
      <c r="C112" s="230" t="s">
        <v>328</v>
      </c>
      <c r="D112" s="230" t="s">
        <v>329</v>
      </c>
      <c r="E112" s="230" t="s">
        <v>318</v>
      </c>
      <c r="F112" s="230" t="s">
        <v>36</v>
      </c>
      <c r="G112" s="238" t="s">
        <v>311</v>
      </c>
      <c r="H112" s="239">
        <f>SUM(H109:H111)</f>
        <v>6.8000000000000005E-3</v>
      </c>
      <c r="I112" s="239">
        <f t="shared" ref="I112:Q112" si="112">SUM(I109:I111)</f>
        <v>6.8000000000000005E-3</v>
      </c>
      <c r="J112" s="239">
        <f t="shared" si="112"/>
        <v>6.8000000000000005E-3</v>
      </c>
      <c r="K112" s="239">
        <f t="shared" si="112"/>
        <v>6.8000000000000005E-3</v>
      </c>
      <c r="L112" s="239">
        <f t="shared" si="112"/>
        <v>6.8000000000000005E-3</v>
      </c>
      <c r="M112" s="239">
        <f t="shared" si="112"/>
        <v>6.8000000000000005E-3</v>
      </c>
      <c r="N112" s="239">
        <f t="shared" si="112"/>
        <v>6.8000000000000005E-3</v>
      </c>
      <c r="O112" s="239">
        <f t="shared" si="112"/>
        <v>6.8000000000000005E-3</v>
      </c>
      <c r="P112" s="239">
        <f t="shared" si="112"/>
        <v>6.8000000000000005E-3</v>
      </c>
      <c r="Q112" s="239">
        <f t="shared" si="112"/>
        <v>6.8000000000000005E-3</v>
      </c>
      <c r="R112" s="239">
        <f t="shared" si="109"/>
        <v>6.2891323533622367E-2</v>
      </c>
      <c r="S112" s="240">
        <f t="shared" si="110"/>
        <v>-8.3266726846886741E-17</v>
      </c>
      <c r="T112" s="241">
        <f t="shared" si="111"/>
        <v>1.0067999999999999</v>
      </c>
      <c r="U112" s="241">
        <f t="shared" si="111"/>
        <v>1.0067999999999999</v>
      </c>
      <c r="V112" s="241">
        <f t="shared" si="111"/>
        <v>1.0067999999999999</v>
      </c>
      <c r="W112" s="241">
        <f t="shared" si="111"/>
        <v>1.0067999999999999</v>
      </c>
      <c r="X112" s="241">
        <f t="shared" si="111"/>
        <v>1.0067999999999999</v>
      </c>
      <c r="Y112" s="241">
        <f t="shared" si="111"/>
        <v>1.0067999999999999</v>
      </c>
      <c r="Z112" s="241">
        <f t="shared" si="111"/>
        <v>1.0067999999999999</v>
      </c>
      <c r="AA112" s="241">
        <f t="shared" si="111"/>
        <v>1.0067999999999999</v>
      </c>
      <c r="AB112" s="241">
        <f t="shared" si="111"/>
        <v>1.0067999999999999</v>
      </c>
    </row>
    <row r="113" spans="2:39" s="229" customFormat="1" ht="15" thickBot="1" x14ac:dyDescent="0.35">
      <c r="C113" s="242" t="s">
        <v>396</v>
      </c>
      <c r="D113" s="242" t="s">
        <v>396</v>
      </c>
      <c r="E113" s="230"/>
      <c r="G113" s="238"/>
      <c r="H113" s="239"/>
      <c r="I113" s="239"/>
      <c r="J113" s="239"/>
      <c r="K113" s="239"/>
      <c r="L113" s="239"/>
      <c r="M113" s="239"/>
      <c r="N113" s="239"/>
      <c r="O113" s="239"/>
      <c r="P113" s="239"/>
      <c r="Q113" s="239"/>
      <c r="R113" s="239"/>
      <c r="S113" s="235"/>
      <c r="T113" s="241"/>
      <c r="U113" s="241"/>
      <c r="V113" s="241"/>
      <c r="W113" s="241"/>
      <c r="X113" s="241"/>
      <c r="Y113" s="241"/>
      <c r="Z113" s="241"/>
      <c r="AA113" s="241"/>
      <c r="AB113" s="241"/>
    </row>
    <row r="114" spans="2:39" s="229" customFormat="1" x14ac:dyDescent="0.3">
      <c r="B114" s="243">
        <v>1</v>
      </c>
      <c r="C114" s="229" t="s">
        <v>328</v>
      </c>
      <c r="D114" s="229" t="s">
        <v>329</v>
      </c>
      <c r="E114" s="229" t="s">
        <v>460</v>
      </c>
      <c r="F114" s="229" t="s">
        <v>389</v>
      </c>
      <c r="G114" s="232" t="s">
        <v>394</v>
      </c>
      <c r="H114" s="244">
        <f>R114/($Q$9-$I$9+1)</f>
        <v>0</v>
      </c>
      <c r="I114" s="245"/>
      <c r="J114" s="245"/>
      <c r="K114" s="245"/>
      <c r="L114" s="245"/>
      <c r="M114" s="245"/>
      <c r="N114" s="245"/>
      <c r="O114" s="245"/>
      <c r="P114" s="245"/>
      <c r="Q114" s="245"/>
      <c r="R114" s="246">
        <f>SUM(I114:Q114)</f>
        <v>0</v>
      </c>
      <c r="S114" s="247">
        <f>R114/(R114+R115)</f>
        <v>0</v>
      </c>
      <c r="T114" s="241"/>
      <c r="U114" s="241"/>
      <c r="V114" s="241"/>
      <c r="W114" s="241"/>
      <c r="X114" s="241"/>
      <c r="Y114" s="241"/>
      <c r="Z114" s="241"/>
      <c r="AA114" s="241"/>
      <c r="AB114" s="241"/>
    </row>
    <row r="115" spans="2:39" s="229" customFormat="1" ht="15" thickBot="1" x14ac:dyDescent="0.35">
      <c r="B115" s="248">
        <f>1-B114</f>
        <v>0</v>
      </c>
      <c r="C115" s="229" t="s">
        <v>328</v>
      </c>
      <c r="D115" s="229" t="s">
        <v>329</v>
      </c>
      <c r="E115" s="229" t="s">
        <v>461</v>
      </c>
      <c r="F115" s="229" t="s">
        <v>390</v>
      </c>
      <c r="G115" s="232" t="s">
        <v>394</v>
      </c>
      <c r="H115" s="244">
        <f t="shared" ref="H115:H117" si="113">R115/($Q$9-$I$9+1)</f>
        <v>27.689621001731645</v>
      </c>
      <c r="I115" s="245">
        <f>(I110+I111)*I$3</f>
        <v>25.196181358680182</v>
      </c>
      <c r="J115" s="245">
        <f t="shared" ref="J115:Q115" si="114">(J110+J111)*J$3</f>
        <v>25.679104526453205</v>
      </c>
      <c r="K115" s="245">
        <f t="shared" si="114"/>
        <v>26.237636057580215</v>
      </c>
      <c r="L115" s="245">
        <f t="shared" si="114"/>
        <v>26.866397245583784</v>
      </c>
      <c r="M115" s="245">
        <f t="shared" si="114"/>
        <v>27.509368491652943</v>
      </c>
      <c r="N115" s="245">
        <f t="shared" si="114"/>
        <v>28.211651854527535</v>
      </c>
      <c r="O115" s="245">
        <f t="shared" si="114"/>
        <v>28.990811017817162</v>
      </c>
      <c r="P115" s="245">
        <f t="shared" si="114"/>
        <v>29.838782336760307</v>
      </c>
      <c r="Q115" s="245">
        <f t="shared" si="114"/>
        <v>30.676656126529476</v>
      </c>
      <c r="R115" s="246">
        <f>SUM(I115:Q115)</f>
        <v>249.2065890155848</v>
      </c>
      <c r="S115" s="235"/>
      <c r="T115" s="241"/>
      <c r="U115" s="241"/>
      <c r="V115" s="241"/>
      <c r="W115" s="241"/>
      <c r="X115" s="241"/>
      <c r="Y115" s="241"/>
      <c r="Z115" s="241"/>
      <c r="AA115" s="241"/>
      <c r="AB115" s="241"/>
    </row>
    <row r="116" spans="2:39" s="229" customFormat="1" x14ac:dyDescent="0.3">
      <c r="C116" s="229" t="s">
        <v>328</v>
      </c>
      <c r="D116" s="229" t="s">
        <v>329</v>
      </c>
      <c r="E116" s="229" t="s">
        <v>309</v>
      </c>
      <c r="F116" s="229" t="s">
        <v>391</v>
      </c>
      <c r="G116" s="232" t="s">
        <v>394</v>
      </c>
      <c r="H116" s="244">
        <f t="shared" si="113"/>
        <v>14.152472956440617</v>
      </c>
      <c r="I116" s="245">
        <f>I109*I$3</f>
        <v>12.878048249992093</v>
      </c>
      <c r="J116" s="245">
        <f t="shared" ref="J116:Q116" si="115">J109*J$3</f>
        <v>13.124875646853859</v>
      </c>
      <c r="K116" s="245">
        <f t="shared" si="115"/>
        <v>13.410347318318774</v>
      </c>
      <c r="L116" s="245">
        <f t="shared" si="115"/>
        <v>13.731714147742821</v>
      </c>
      <c r="M116" s="245">
        <f t="shared" si="115"/>
        <v>14.060343895733725</v>
      </c>
      <c r="N116" s="245">
        <f t="shared" si="115"/>
        <v>14.419288725647405</v>
      </c>
      <c r="O116" s="245">
        <f t="shared" si="115"/>
        <v>14.817525631328769</v>
      </c>
      <c r="P116" s="245">
        <f t="shared" si="115"/>
        <v>15.250933194344155</v>
      </c>
      <c r="Q116" s="245">
        <f t="shared" si="115"/>
        <v>15.679179798003952</v>
      </c>
      <c r="R116" s="246">
        <f>SUM(I116:Q116)</f>
        <v>127.37225660796555</v>
      </c>
      <c r="S116" s="235"/>
      <c r="T116" s="241"/>
      <c r="U116" s="241"/>
      <c r="V116" s="241"/>
      <c r="W116" s="241"/>
      <c r="X116" s="241"/>
      <c r="Y116" s="241"/>
      <c r="Z116" s="241"/>
      <c r="AA116" s="241"/>
      <c r="AB116" s="241"/>
    </row>
    <row r="117" spans="2:39" s="229" customFormat="1" x14ac:dyDescent="0.3">
      <c r="C117" s="229" t="s">
        <v>328</v>
      </c>
      <c r="D117" s="229" t="s">
        <v>329</v>
      </c>
      <c r="E117" s="229" t="s">
        <v>465</v>
      </c>
      <c r="F117" s="229" t="s">
        <v>391</v>
      </c>
      <c r="G117" s="232" t="s">
        <v>394</v>
      </c>
      <c r="H117" s="244">
        <f t="shared" si="113"/>
        <v>0</v>
      </c>
      <c r="I117" s="249"/>
      <c r="J117" s="245"/>
      <c r="K117" s="245"/>
      <c r="L117" s="245"/>
      <c r="M117" s="245"/>
      <c r="N117" s="245"/>
      <c r="O117" s="245"/>
      <c r="P117" s="245"/>
      <c r="Q117" s="245"/>
      <c r="R117" s="246">
        <f>SUM(I117:Q117)</f>
        <v>0</v>
      </c>
      <c r="S117" s="235"/>
      <c r="T117" s="241"/>
      <c r="U117" s="241"/>
      <c r="V117" s="241"/>
      <c r="W117" s="241"/>
      <c r="X117" s="241"/>
      <c r="Y117" s="241"/>
      <c r="Z117" s="241"/>
      <c r="AA117" s="241"/>
      <c r="AB117" s="241"/>
    </row>
    <row r="118" spans="2:39" s="229" customFormat="1" x14ac:dyDescent="0.3">
      <c r="C118" s="242" t="s">
        <v>405</v>
      </c>
      <c r="D118" s="230"/>
      <c r="E118" s="230"/>
      <c r="F118" s="230"/>
      <c r="G118" s="238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5"/>
      <c r="T118" s="241"/>
      <c r="U118" s="241"/>
      <c r="V118" s="241"/>
      <c r="W118" s="241"/>
      <c r="X118" s="241"/>
      <c r="Y118" s="241"/>
      <c r="Z118" s="241"/>
      <c r="AA118" s="241"/>
      <c r="AB118" s="241"/>
    </row>
    <row r="119" spans="2:39" s="229" customFormat="1" x14ac:dyDescent="0.3">
      <c r="C119" s="229" t="s">
        <v>328</v>
      </c>
      <c r="D119" s="229" t="s">
        <v>329</v>
      </c>
      <c r="E119" s="229" t="s">
        <v>451</v>
      </c>
      <c r="F119" s="229" t="s">
        <v>406</v>
      </c>
      <c r="G119" s="238"/>
      <c r="H119" s="239"/>
      <c r="I119" s="250">
        <f>(I114+I115)/NI_Baseline!$J$62</f>
        <v>2.7502802975307241E-2</v>
      </c>
      <c r="J119" s="250">
        <f>(J114+J115)/NI_Baseline!$J$62</f>
        <v>2.8029936057356479E-2</v>
      </c>
      <c r="K119" s="250">
        <f>(K114+K115)/NI_Baseline!$J$62</f>
        <v>2.8639599181994643E-2</v>
      </c>
      <c r="L119" s="250">
        <f>(L114+L115)/NI_Baseline!$J$62</f>
        <v>2.9325921241119882E-2</v>
      </c>
      <c r="M119" s="250">
        <f>(M114+M115)/NI_Baseline!$J$62</f>
        <v>3.0027754239052951E-2</v>
      </c>
      <c r="N119" s="250">
        <f>(N114+N115)/NI_Baseline!$J$62</f>
        <v>3.0794329169079881E-2</v>
      </c>
      <c r="O119" s="250">
        <f>(O114+O115)/NI_Baseline!$J$62</f>
        <v>3.1644817608153505E-2</v>
      </c>
      <c r="P119" s="250">
        <f>(P114+P115)/NI_Baseline!$J$62</f>
        <v>3.2570417713249207E-2</v>
      </c>
      <c r="Q119" s="250">
        <f>(Q114+Q115)/NI_Baseline!$J$62</f>
        <v>3.3484995895956909E-2</v>
      </c>
      <c r="R119" s="239"/>
      <c r="S119" s="235"/>
      <c r="T119" s="241"/>
      <c r="U119" s="241"/>
      <c r="V119" s="241"/>
      <c r="W119" s="241"/>
      <c r="X119" s="241"/>
      <c r="Y119" s="241"/>
      <c r="Z119" s="241"/>
      <c r="AA119" s="241"/>
      <c r="AB119" s="241"/>
    </row>
    <row r="120" spans="2:39" s="229" customFormat="1" x14ac:dyDescent="0.3">
      <c r="C120" s="229" t="s">
        <v>328</v>
      </c>
      <c r="D120" s="229" t="s">
        <v>329</v>
      </c>
      <c r="E120" s="229" t="s">
        <v>451</v>
      </c>
      <c r="F120" s="230" t="s">
        <v>443</v>
      </c>
      <c r="G120" s="238"/>
      <c r="H120" s="239"/>
      <c r="I120" s="251">
        <f>'NI_B_NewSI&amp;GovClos'!M$116+FundingParamsTRA!I119</f>
        <v>0.9826558029753073</v>
      </c>
      <c r="J120" s="251">
        <f>'NI_B_NewSI&amp;GovClos'!N$116+FundingParamsTRA!J119</f>
        <v>1.0009619360573565</v>
      </c>
      <c r="K120" s="251">
        <f>'NI_B_NewSI&amp;GovClos'!O$116+FundingParamsTRA!K119</f>
        <v>1.0218445991819947</v>
      </c>
      <c r="L120" s="251">
        <f>'NI_B_NewSI&amp;GovClos'!P$116+FundingParamsTRA!L119</f>
        <v>1.04702292124112</v>
      </c>
      <c r="M120" s="251">
        <f>'NI_B_NewSI&amp;GovClos'!Q$116+FundingParamsTRA!M119</f>
        <v>1.0755497542390531</v>
      </c>
      <c r="N120" s="251">
        <f>'NI_B_NewSI&amp;GovClos'!R$116+FundingParamsTRA!N119</f>
        <v>1.10557732916908</v>
      </c>
      <c r="O120" s="251">
        <f>'NI_B_NewSI&amp;GovClos'!S$116+FundingParamsTRA!O119</f>
        <v>1.1431718176081533</v>
      </c>
      <c r="P120" s="251">
        <f>'NI_B_NewSI&amp;GovClos'!T$116+FundingParamsTRA!P119</f>
        <v>1.1778334177132492</v>
      </c>
      <c r="Q120" s="251">
        <f>'NI_B_NewSI&amp;GovClos'!U$116+FundingParamsTRA!Q119</f>
        <v>1.2107859958959568</v>
      </c>
      <c r="R120" s="239"/>
      <c r="S120" s="235"/>
      <c r="T120" s="241"/>
      <c r="U120" s="241"/>
      <c r="V120" s="241"/>
      <c r="W120" s="241"/>
      <c r="X120" s="241"/>
      <c r="Y120" s="241"/>
      <c r="Z120" s="241"/>
      <c r="AA120" s="241"/>
      <c r="AB120" s="241"/>
    </row>
    <row r="121" spans="2:39" s="229" customFormat="1" x14ac:dyDescent="0.3">
      <c r="C121" s="229" t="s">
        <v>328</v>
      </c>
      <c r="D121" s="229" t="s">
        <v>329</v>
      </c>
      <c r="E121" s="229" t="s">
        <v>452</v>
      </c>
      <c r="F121" s="230" t="s">
        <v>450</v>
      </c>
      <c r="G121" s="238"/>
      <c r="H121" s="239"/>
      <c r="I121" s="252">
        <f>I115/I$4</f>
        <v>2.8937805723638306E-2</v>
      </c>
      <c r="J121" s="252">
        <f t="shared" ref="J121:Q121" si="116">J115/J$4</f>
        <v>2.893077899796815E-2</v>
      </c>
      <c r="K121" s="252">
        <f t="shared" si="116"/>
        <v>2.891441318743276E-2</v>
      </c>
      <c r="L121" s="252">
        <f t="shared" si="116"/>
        <v>2.8869029339440071E-2</v>
      </c>
      <c r="M121" s="252">
        <f t="shared" si="116"/>
        <v>2.8809085847842811E-2</v>
      </c>
      <c r="N121" s="252">
        <f t="shared" si="116"/>
        <v>2.8745630602360087E-2</v>
      </c>
      <c r="O121" s="252">
        <f t="shared" si="116"/>
        <v>2.8623819447041846E-2</v>
      </c>
      <c r="P121" s="252">
        <f t="shared" si="116"/>
        <v>2.8551680434485804E-2</v>
      </c>
      <c r="Q121" s="252">
        <f t="shared" si="116"/>
        <v>2.8492708934362062E-2</v>
      </c>
      <c r="R121" s="239"/>
      <c r="S121" s="235"/>
      <c r="T121" s="241"/>
      <c r="U121" s="241"/>
      <c r="V121" s="241"/>
      <c r="W121" s="241"/>
      <c r="X121" s="241"/>
      <c r="Y121" s="241"/>
      <c r="Z121" s="241"/>
      <c r="AA121" s="241"/>
      <c r="AB121" s="241"/>
    </row>
    <row r="122" spans="2:39" s="229" customFormat="1" x14ac:dyDescent="0.3">
      <c r="C122" s="229" t="s">
        <v>328</v>
      </c>
      <c r="D122" s="229" t="s">
        <v>329</v>
      </c>
      <c r="E122" s="229" t="s">
        <v>453</v>
      </c>
      <c r="F122" s="229" t="s">
        <v>416</v>
      </c>
      <c r="G122" s="238"/>
      <c r="H122" s="239"/>
      <c r="I122" s="233">
        <f>(I116+I117)/'NI_B_NewSI&amp;GovClos'!$J$401</f>
        <v>1.1919323675801795E-2</v>
      </c>
      <c r="J122" s="233">
        <f>(J116+J117)/'NI_B_NewSI&amp;GovClos'!$J$401</f>
        <v>1.2147775656889286E-2</v>
      </c>
      <c r="K122" s="233">
        <f>(K116+K117)/'NI_B_NewSI&amp;GovClos'!$J$401</f>
        <v>1.241199498472606E-2</v>
      </c>
      <c r="L122" s="233">
        <f>(L116+L117)/'NI_B_NewSI&amp;GovClos'!$J$401</f>
        <v>1.2709437204557295E-2</v>
      </c>
      <c r="M122" s="233">
        <f>(M116+M117)/'NI_B_NewSI&amp;GovClos'!$J$401</f>
        <v>1.3013601644677573E-2</v>
      </c>
      <c r="N122" s="233">
        <f>(N116+N117)/'NI_B_NewSI&amp;GovClos'!$J$401</f>
        <v>1.3345824317433858E-2</v>
      </c>
      <c r="O122" s="233">
        <f>(O116+O117)/'NI_B_NewSI&amp;GovClos'!$J$401</f>
        <v>1.3714413911627128E-2</v>
      </c>
      <c r="P122" s="233">
        <f>(P116+P117)/'NI_B_NewSI&amp;GovClos'!$J$401</f>
        <v>1.4115555833666752E-2</v>
      </c>
      <c r="Q122" s="233">
        <f>(Q116+Q117)/'NI_B_NewSI&amp;GovClos'!$J$401</f>
        <v>1.4511921011292723E-2</v>
      </c>
      <c r="R122" s="239"/>
      <c r="S122" s="235"/>
      <c r="T122" s="241"/>
      <c r="U122" s="241"/>
      <c r="V122" s="241"/>
      <c r="W122" s="241"/>
      <c r="X122" s="241"/>
      <c r="Y122" s="241"/>
      <c r="Z122" s="241"/>
      <c r="AA122" s="241"/>
      <c r="AB122" s="241"/>
    </row>
    <row r="123" spans="2:39" s="229" customFormat="1" x14ac:dyDescent="0.3">
      <c r="C123" s="229" t="s">
        <v>328</v>
      </c>
      <c r="D123" s="229" t="s">
        <v>329</v>
      </c>
      <c r="E123" s="229" t="s">
        <v>454</v>
      </c>
      <c r="F123" s="230" t="s">
        <v>447</v>
      </c>
      <c r="G123" s="238"/>
      <c r="H123" s="239"/>
      <c r="I123" s="251">
        <f>'NI_B_NewSI&amp;GovClos'!M$119+I122</f>
        <v>1.0844943403316216</v>
      </c>
      <c r="J123" s="251">
        <f>'NI_B_NewSI&amp;GovClos'!N$119+J122</f>
        <v>1.1100666110686193</v>
      </c>
      <c r="K123" s="251">
        <f>'NI_B_NewSI&amp;GovClos'!O$119+K122</f>
        <v>1.136273496915146</v>
      </c>
      <c r="L123" s="251">
        <f>'NI_B_NewSI&amp;GovClos'!P$119+L122</f>
        <v>1.1631266035587873</v>
      </c>
      <c r="M123" s="251">
        <f>'NI_B_NewSI&amp;GovClos'!Q$119+M122</f>
        <v>1.1906139148231476</v>
      </c>
      <c r="N123" s="251">
        <f>'NI_B_NewSI&amp;GovClos'!R$119+N122</f>
        <v>1.2187715934692838</v>
      </c>
      <c r="O123" s="251">
        <f>'NI_B_NewSI&amp;GovClos'!S$119+O122</f>
        <v>1.2476231252751473</v>
      </c>
      <c r="P123" s="251">
        <f>'NI_B_NewSI&amp;GovClos'!T$119+P122</f>
        <v>1.2771802313549667</v>
      </c>
      <c r="Q123" s="251">
        <f>'NI_B_NewSI&amp;GovClos'!U$119+Q122</f>
        <v>1.3074214854366928</v>
      </c>
      <c r="R123" s="239"/>
      <c r="S123" s="235"/>
      <c r="T123" s="241"/>
      <c r="U123" s="241"/>
      <c r="V123" s="241"/>
      <c r="W123" s="241"/>
      <c r="X123" s="241"/>
      <c r="Y123" s="241"/>
      <c r="Z123" s="241"/>
      <c r="AA123" s="241"/>
      <c r="AB123" s="241"/>
    </row>
    <row r="124" spans="2:39" s="229" customFormat="1" x14ac:dyDescent="0.3">
      <c r="C124" s="229" t="s">
        <v>328</v>
      </c>
      <c r="D124" s="229" t="s">
        <v>329</v>
      </c>
      <c r="E124" s="229" t="s">
        <v>455</v>
      </c>
      <c r="F124" s="253" t="s">
        <v>444</v>
      </c>
      <c r="G124" s="238"/>
      <c r="H124" s="239"/>
      <c r="I124" s="254">
        <f>0.37+I116</f>
        <v>13.248048249992092</v>
      </c>
      <c r="J124" s="254">
        <f t="shared" ref="J124:Q124" si="117">0.37+J116</f>
        <v>13.494875646853858</v>
      </c>
      <c r="K124" s="254">
        <f t="shared" si="117"/>
        <v>13.780347318318773</v>
      </c>
      <c r="L124" s="254">
        <f t="shared" si="117"/>
        <v>14.10171414774282</v>
      </c>
      <c r="M124" s="254">
        <f t="shared" si="117"/>
        <v>14.430343895733724</v>
      </c>
      <c r="N124" s="254">
        <f t="shared" si="117"/>
        <v>14.789288725647404</v>
      </c>
      <c r="O124" s="254">
        <f t="shared" si="117"/>
        <v>15.187525631328768</v>
      </c>
      <c r="P124" s="254">
        <f t="shared" si="117"/>
        <v>15.620933194344154</v>
      </c>
      <c r="Q124" s="254">
        <f t="shared" si="117"/>
        <v>16.049179798003951</v>
      </c>
      <c r="R124" s="239"/>
      <c r="S124" s="235"/>
      <c r="T124" s="241"/>
      <c r="U124" s="241"/>
      <c r="V124" s="241"/>
      <c r="W124" s="241"/>
      <c r="X124" s="241"/>
      <c r="Y124" s="241"/>
      <c r="Z124" s="241"/>
      <c r="AA124" s="241"/>
      <c r="AB124" s="241"/>
    </row>
    <row r="125" spans="2:39" s="229" customFormat="1" x14ac:dyDescent="0.3">
      <c r="C125" s="229" t="s">
        <v>328</v>
      </c>
      <c r="D125" s="229" t="s">
        <v>329</v>
      </c>
      <c r="E125" s="229" t="s">
        <v>456</v>
      </c>
      <c r="F125" s="253"/>
      <c r="G125" s="238"/>
      <c r="H125" s="255">
        <f>AVERAGE(I125:Q125)</f>
        <v>39.249926909298964</v>
      </c>
      <c r="I125" s="245">
        <f>I124/0.37</f>
        <v>35.805535810789436</v>
      </c>
      <c r="J125" s="245">
        <f t="shared" ref="J125:Q125" si="118">J124/0.37</f>
        <v>36.472636883388809</v>
      </c>
      <c r="K125" s="245">
        <f t="shared" si="118"/>
        <v>37.24418194140209</v>
      </c>
      <c r="L125" s="245">
        <f t="shared" si="118"/>
        <v>38.112740939845459</v>
      </c>
      <c r="M125" s="245">
        <f t="shared" si="118"/>
        <v>39.000929447928982</v>
      </c>
      <c r="N125" s="245">
        <f t="shared" si="118"/>
        <v>39.971050609857848</v>
      </c>
      <c r="O125" s="245">
        <f t="shared" si="118"/>
        <v>41.047366571158832</v>
      </c>
      <c r="P125" s="245">
        <f t="shared" si="118"/>
        <v>42.218738363092307</v>
      </c>
      <c r="Q125" s="245">
        <f t="shared" si="118"/>
        <v>43.376161616226895</v>
      </c>
      <c r="R125" s="239"/>
      <c r="S125" s="235"/>
      <c r="T125" s="241"/>
      <c r="U125" s="241"/>
      <c r="V125" s="241"/>
      <c r="W125" s="241"/>
      <c r="X125" s="241"/>
      <c r="Y125" s="241"/>
      <c r="Z125" s="241"/>
      <c r="AA125" s="241"/>
      <c r="AB125" s="241"/>
    </row>
    <row r="126" spans="2:39" s="229" customFormat="1" x14ac:dyDescent="0.3">
      <c r="E126" s="256" t="s">
        <v>445</v>
      </c>
      <c r="F126" s="256">
        <v>2019</v>
      </c>
      <c r="G126" s="256">
        <v>2020</v>
      </c>
      <c r="H126" s="256">
        <v>2021</v>
      </c>
      <c r="I126" s="256">
        <v>2022</v>
      </c>
      <c r="J126" s="256">
        <v>2023</v>
      </c>
      <c r="K126" s="256">
        <v>2024</v>
      </c>
      <c r="L126" s="256">
        <f t="shared" ref="L126" si="119">K126+1</f>
        <v>2025</v>
      </c>
      <c r="M126" s="256">
        <f t="shared" ref="M126" si="120">L126+1</f>
        <v>2026</v>
      </c>
      <c r="N126" s="256">
        <f t="shared" ref="N126" si="121">M126+1</f>
        <v>2027</v>
      </c>
      <c r="O126" s="256">
        <f t="shared" ref="O126" si="122">N126+1</f>
        <v>2028</v>
      </c>
      <c r="P126" s="256">
        <f t="shared" ref="P126" si="123">O126+1</f>
        <v>2029</v>
      </c>
      <c r="Q126" s="256">
        <f t="shared" ref="Q126" si="124">P126+1</f>
        <v>2030</v>
      </c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257"/>
      <c r="AH126" s="257"/>
      <c r="AI126" s="257"/>
      <c r="AJ126" s="257"/>
      <c r="AK126" s="257"/>
      <c r="AL126" s="257"/>
      <c r="AM126" s="257"/>
    </row>
    <row r="127" spans="2:39" s="229" customFormat="1" x14ac:dyDescent="0.3">
      <c r="C127" s="258" t="s">
        <v>448</v>
      </c>
      <c r="D127" s="258" t="s">
        <v>449</v>
      </c>
      <c r="E127" s="255">
        <f>AVERAGE(I127:Q127)</f>
        <v>38.225381857439466</v>
      </c>
      <c r="F127" s="259">
        <v>0.37</v>
      </c>
      <c r="G127" s="260">
        <f>F127*$C128</f>
        <v>1.1729000000000001</v>
      </c>
      <c r="H127" s="260">
        <f t="shared" ref="H127" si="125">G127*$C128</f>
        <v>3.7180930000000001</v>
      </c>
      <c r="I127" s="260">
        <f t="shared" ref="I127" si="126">H127*$C128</f>
        <v>11.786354810000001</v>
      </c>
      <c r="J127" s="260">
        <f t="shared" ref="J127" si="127">I127*$C128</f>
        <v>37.362744747699999</v>
      </c>
      <c r="K127" s="261">
        <f>J127*$D128</f>
        <v>38.483627090131002</v>
      </c>
      <c r="L127" s="261">
        <f t="shared" ref="L127" si="128">K127*$D128</f>
        <v>39.638135902834932</v>
      </c>
      <c r="M127" s="261">
        <f t="shared" ref="M127" si="129">L127*$D128</f>
        <v>40.827279979919979</v>
      </c>
      <c r="N127" s="261">
        <f t="shared" ref="N127" si="130">M127*$D128</f>
        <v>42.052098379317577</v>
      </c>
      <c r="O127" s="261">
        <f t="shared" ref="O127" si="131">N127*$D128</f>
        <v>43.313661330697109</v>
      </c>
      <c r="P127" s="261">
        <f t="shared" ref="P127" si="132">O127*$D128</f>
        <v>44.613071170618021</v>
      </c>
      <c r="Q127" s="261">
        <f t="shared" ref="Q127" si="133">P127*$D128</f>
        <v>45.95146330573656</v>
      </c>
      <c r="R127" s="239"/>
      <c r="S127" s="235"/>
      <c r="T127" s="241"/>
      <c r="U127" s="241"/>
      <c r="V127" s="241"/>
      <c r="W127" s="241"/>
      <c r="X127" s="241"/>
      <c r="Y127" s="241"/>
      <c r="Z127" s="241"/>
      <c r="AA127" s="241"/>
      <c r="AB127" s="241"/>
    </row>
    <row r="128" spans="2:39" s="229" customFormat="1" x14ac:dyDescent="0.3">
      <c r="C128" s="262">
        <v>3.17</v>
      </c>
      <c r="D128" s="263">
        <v>1.03</v>
      </c>
      <c r="E128" s="264" t="s">
        <v>457</v>
      </c>
      <c r="F128" s="265" t="s">
        <v>467</v>
      </c>
      <c r="G128" s="265" t="s">
        <v>468</v>
      </c>
      <c r="H128" s="265" t="s">
        <v>469</v>
      </c>
      <c r="I128" s="249" t="s">
        <v>470</v>
      </c>
      <c r="J128" s="266" t="s">
        <v>474</v>
      </c>
      <c r="K128" s="249" t="s">
        <v>471</v>
      </c>
      <c r="L128" s="249" t="s">
        <v>472</v>
      </c>
      <c r="M128" s="249" t="s">
        <v>473</v>
      </c>
      <c r="N128" s="249" t="s">
        <v>475</v>
      </c>
      <c r="O128" s="249" t="s">
        <v>476</v>
      </c>
      <c r="P128" s="249" t="s">
        <v>477</v>
      </c>
      <c r="Q128" s="267" t="s">
        <v>478</v>
      </c>
      <c r="R128" s="239"/>
      <c r="S128" s="235"/>
      <c r="T128" s="241"/>
      <c r="U128" s="241"/>
      <c r="V128" s="241"/>
      <c r="W128" s="241"/>
      <c r="X128" s="241"/>
      <c r="Y128" s="241"/>
      <c r="Z128" s="241"/>
      <c r="AA128" s="241"/>
      <c r="AB128" s="241"/>
    </row>
    <row r="129" spans="1:70" s="229" customFormat="1" x14ac:dyDescent="0.3">
      <c r="C129" s="229" t="s">
        <v>328</v>
      </c>
      <c r="D129" s="229" t="s">
        <v>323</v>
      </c>
      <c r="E129" s="229" t="s">
        <v>455</v>
      </c>
      <c r="F129" s="253" t="s">
        <v>446</v>
      </c>
      <c r="G129" s="238"/>
      <c r="H129" s="255">
        <f>AVERAGE(I129:Q129)</f>
        <v>35.542820020874274</v>
      </c>
      <c r="I129" s="254">
        <f>30.1276*(1.023629)^(I$9-2019)+I117</f>
        <v>32.314116044006767</v>
      </c>
      <c r="J129" s="254">
        <f t="shared" ref="J129:Q129" si="134">30.1276*(1.023629)^(J$9-2019)+J117</f>
        <v>33.077666292010598</v>
      </c>
      <c r="K129" s="254">
        <f t="shared" si="134"/>
        <v>33.859258468824514</v>
      </c>
      <c r="L129" s="254">
        <f t="shared" si="134"/>
        <v>34.659318887184362</v>
      </c>
      <c r="M129" s="254">
        <f t="shared" si="134"/>
        <v>35.478283933169635</v>
      </c>
      <c r="N129" s="254">
        <f t="shared" si="134"/>
        <v>36.316600304226498</v>
      </c>
      <c r="O129" s="254">
        <f t="shared" si="134"/>
        <v>37.174725252815065</v>
      </c>
      <c r="P129" s="254">
        <f t="shared" si="134"/>
        <v>38.053126835813821</v>
      </c>
      <c r="Q129" s="254">
        <f t="shared" si="134"/>
        <v>38.952284169817261</v>
      </c>
      <c r="R129" s="239"/>
      <c r="S129" s="235"/>
      <c r="T129" s="241"/>
      <c r="U129" s="241"/>
      <c r="V129" s="241"/>
      <c r="W129" s="241"/>
      <c r="X129" s="241"/>
      <c r="Y129" s="241"/>
      <c r="Z129" s="241"/>
      <c r="AA129" s="241"/>
      <c r="AB129" s="241"/>
    </row>
    <row r="130" spans="1:70" s="229" customFormat="1" x14ac:dyDescent="0.3">
      <c r="B130" s="242"/>
      <c r="C130" s="258" t="s">
        <v>448</v>
      </c>
      <c r="D130" s="258" t="s">
        <v>449</v>
      </c>
      <c r="E130" s="268" t="e">
        <f>AVERAGE(I130:Q130)</f>
        <v>#VALUE!</v>
      </c>
      <c r="F130" s="269">
        <v>30.217588873818368</v>
      </c>
      <c r="G130" s="269">
        <v>30.217588873818368</v>
      </c>
      <c r="H130" s="269">
        <v>30.217588873818368</v>
      </c>
      <c r="I130" s="260" t="e">
        <f>H130*$C131</f>
        <v>#VALUE!</v>
      </c>
      <c r="J130" s="260" t="e">
        <f>I130*$C131</f>
        <v>#VALUE!</v>
      </c>
      <c r="K130" s="260" t="e">
        <f>J130*$C131</f>
        <v>#VALUE!</v>
      </c>
      <c r="L130" s="261" t="e">
        <f t="shared" ref="L130" si="135">K130*$D131</f>
        <v>#VALUE!</v>
      </c>
      <c r="M130" s="261" t="e">
        <f t="shared" ref="M130" si="136">L130*$D131</f>
        <v>#VALUE!</v>
      </c>
      <c r="N130" s="261" t="e">
        <f t="shared" ref="N130" si="137">M130*$D131</f>
        <v>#VALUE!</v>
      </c>
      <c r="O130" s="261" t="e">
        <f t="shared" ref="O130" si="138">N130*$D131</f>
        <v>#VALUE!</v>
      </c>
      <c r="P130" s="261" t="e">
        <f t="shared" ref="P130" si="139">O130*$D131</f>
        <v>#VALUE!</v>
      </c>
      <c r="Q130" s="261" t="e">
        <f t="shared" ref="Q130" si="140">P130*$D131</f>
        <v>#VALUE!</v>
      </c>
      <c r="U130" s="270"/>
      <c r="V130" s="270"/>
      <c r="W130" s="270"/>
      <c r="X130" s="270"/>
      <c r="Y130" s="270"/>
      <c r="Z130" s="270"/>
      <c r="AA130" s="270"/>
      <c r="AB130" s="270"/>
    </row>
    <row r="131" spans="1:70" s="229" customFormat="1" x14ac:dyDescent="0.3">
      <c r="C131" s="262" t="s">
        <v>480</v>
      </c>
      <c r="D131" s="263" t="s">
        <v>480</v>
      </c>
      <c r="E131" s="264" t="s">
        <v>458</v>
      </c>
      <c r="F131" s="264"/>
      <c r="G131" s="238"/>
      <c r="H131" s="239"/>
      <c r="I131" s="239"/>
      <c r="J131" s="239"/>
      <c r="K131" s="239"/>
      <c r="L131" s="239"/>
      <c r="M131" s="239"/>
      <c r="N131" s="239"/>
      <c r="O131" s="239"/>
      <c r="P131" s="239"/>
      <c r="Q131" s="239"/>
      <c r="R131" s="239"/>
      <c r="S131" s="235"/>
      <c r="T131" s="241"/>
      <c r="U131" s="241"/>
      <c r="V131" s="241"/>
      <c r="W131" s="241"/>
      <c r="X131" s="241"/>
      <c r="Y131" s="241"/>
      <c r="Z131" s="241"/>
      <c r="AA131" s="241"/>
      <c r="AB131" s="241"/>
    </row>
    <row r="132" spans="1:70" x14ac:dyDescent="0.3">
      <c r="C132" s="2"/>
      <c r="D132" s="2"/>
      <c r="E132" s="2"/>
      <c r="F132" s="2"/>
      <c r="G132" s="71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7"/>
      <c r="T132" s="73"/>
      <c r="U132" s="73"/>
      <c r="V132" s="73"/>
      <c r="W132" s="73"/>
      <c r="X132" s="73"/>
      <c r="Y132" s="73"/>
      <c r="Z132" s="73"/>
      <c r="AA132" s="73"/>
      <c r="AB132" s="73"/>
    </row>
    <row r="133" spans="1:70" ht="15" thickBot="1" x14ac:dyDescent="0.35">
      <c r="F133" s="99"/>
    </row>
    <row r="134" spans="1:70" ht="43.2" x14ac:dyDescent="0.3">
      <c r="A134" s="100" t="s">
        <v>333</v>
      </c>
      <c r="B134" s="101" t="s">
        <v>334</v>
      </c>
      <c r="C134" s="60" t="s">
        <v>335</v>
      </c>
      <c r="D134" s="60" t="s">
        <v>335</v>
      </c>
      <c r="F134" s="99"/>
      <c r="H134" s="102" t="s">
        <v>336</v>
      </c>
      <c r="I134" s="54">
        <v>2022</v>
      </c>
      <c r="J134" s="54">
        <v>2023</v>
      </c>
      <c r="K134" s="54">
        <v>2024</v>
      </c>
      <c r="L134" s="54">
        <v>2025</v>
      </c>
      <c r="M134" s="54">
        <v>2026</v>
      </c>
      <c r="N134" s="54">
        <v>2027</v>
      </c>
      <c r="O134" s="54">
        <v>2028</v>
      </c>
      <c r="P134" s="54">
        <v>2029</v>
      </c>
      <c r="Q134" s="54">
        <v>2030</v>
      </c>
      <c r="R134" s="102">
        <f>Q134+1</f>
        <v>2031</v>
      </c>
      <c r="S134" s="102">
        <f t="shared" ref="S134:AL134" si="141">R134+1</f>
        <v>2032</v>
      </c>
      <c r="T134" s="102">
        <f t="shared" si="141"/>
        <v>2033</v>
      </c>
      <c r="U134" s="102">
        <f t="shared" si="141"/>
        <v>2034</v>
      </c>
      <c r="V134" s="102">
        <f t="shared" si="141"/>
        <v>2035</v>
      </c>
      <c r="W134" s="102">
        <f t="shared" si="141"/>
        <v>2036</v>
      </c>
      <c r="X134" s="102">
        <f t="shared" si="141"/>
        <v>2037</v>
      </c>
      <c r="Y134" s="102">
        <f t="shared" si="141"/>
        <v>2038</v>
      </c>
      <c r="Z134" s="102">
        <f t="shared" si="141"/>
        <v>2039</v>
      </c>
      <c r="AA134" s="102">
        <f t="shared" si="141"/>
        <v>2040</v>
      </c>
      <c r="AB134" s="102">
        <f t="shared" si="141"/>
        <v>2041</v>
      </c>
      <c r="AC134" s="102">
        <f t="shared" si="141"/>
        <v>2042</v>
      </c>
      <c r="AD134" s="102">
        <f t="shared" si="141"/>
        <v>2043</v>
      </c>
      <c r="AE134" s="102">
        <f t="shared" si="141"/>
        <v>2044</v>
      </c>
      <c r="AF134" s="102">
        <f t="shared" si="141"/>
        <v>2045</v>
      </c>
      <c r="AG134" s="102">
        <f t="shared" si="141"/>
        <v>2046</v>
      </c>
      <c r="AH134" s="102">
        <f t="shared" si="141"/>
        <v>2047</v>
      </c>
      <c r="AI134" s="102">
        <f t="shared" si="141"/>
        <v>2048</v>
      </c>
      <c r="AJ134" s="102">
        <f t="shared" si="141"/>
        <v>2049</v>
      </c>
      <c r="AK134" s="102">
        <f t="shared" si="141"/>
        <v>2050</v>
      </c>
      <c r="AL134" s="102">
        <f t="shared" si="141"/>
        <v>2051</v>
      </c>
      <c r="AM134" s="103" t="s">
        <v>337</v>
      </c>
      <c r="AO134" s="54">
        <v>2022</v>
      </c>
      <c r="AP134" s="54">
        <v>2023</v>
      </c>
      <c r="AQ134" s="54">
        <v>2024</v>
      </c>
      <c r="AR134" s="54">
        <v>2025</v>
      </c>
      <c r="AS134" s="54">
        <v>2026</v>
      </c>
      <c r="AT134" s="54">
        <v>2027</v>
      </c>
      <c r="AU134" s="54">
        <v>2028</v>
      </c>
      <c r="AV134" s="54">
        <v>2029</v>
      </c>
      <c r="AW134" s="54">
        <v>2030</v>
      </c>
      <c r="AX134" s="102">
        <f>AW134+1</f>
        <v>2031</v>
      </c>
      <c r="AY134" s="102">
        <f t="shared" ref="AY134:BR134" si="142">AX134+1</f>
        <v>2032</v>
      </c>
      <c r="AZ134" s="102">
        <f t="shared" si="142"/>
        <v>2033</v>
      </c>
      <c r="BA134" s="102">
        <f t="shared" si="142"/>
        <v>2034</v>
      </c>
      <c r="BB134" s="102">
        <f t="shared" si="142"/>
        <v>2035</v>
      </c>
      <c r="BC134" s="102">
        <f t="shared" si="142"/>
        <v>2036</v>
      </c>
      <c r="BD134" s="102">
        <f t="shared" si="142"/>
        <v>2037</v>
      </c>
      <c r="BE134" s="102">
        <f t="shared" si="142"/>
        <v>2038</v>
      </c>
      <c r="BF134" s="102">
        <f t="shared" si="142"/>
        <v>2039</v>
      </c>
      <c r="BG134" s="102">
        <f t="shared" si="142"/>
        <v>2040</v>
      </c>
      <c r="BH134" s="102">
        <f t="shared" si="142"/>
        <v>2041</v>
      </c>
      <c r="BI134" s="102">
        <f t="shared" si="142"/>
        <v>2042</v>
      </c>
      <c r="BJ134" s="102">
        <f t="shared" si="142"/>
        <v>2043</v>
      </c>
      <c r="BK134" s="102">
        <f t="shared" si="142"/>
        <v>2044</v>
      </c>
      <c r="BL134" s="102">
        <f t="shared" si="142"/>
        <v>2045</v>
      </c>
      <c r="BM134" s="102">
        <f t="shared" si="142"/>
        <v>2046</v>
      </c>
      <c r="BN134" s="102">
        <f t="shared" si="142"/>
        <v>2047</v>
      </c>
      <c r="BO134" s="102">
        <f t="shared" si="142"/>
        <v>2048</v>
      </c>
      <c r="BP134" s="102">
        <f t="shared" si="142"/>
        <v>2049</v>
      </c>
      <c r="BQ134" s="102">
        <f t="shared" si="142"/>
        <v>2050</v>
      </c>
      <c r="BR134" s="102">
        <f t="shared" si="142"/>
        <v>2051</v>
      </c>
    </row>
    <row r="135" spans="1:70" x14ac:dyDescent="0.3">
      <c r="A135" s="104">
        <f>0%</f>
        <v>0</v>
      </c>
      <c r="B135" s="105">
        <f>'[1]Roads TFP'!$O$16</f>
        <v>0.85446219515433319</v>
      </c>
      <c r="C135" t="s">
        <v>328</v>
      </c>
      <c r="D135" t="s">
        <v>338</v>
      </c>
      <c r="E135" t="s">
        <v>321</v>
      </c>
      <c r="F135" s="106" t="s">
        <v>339</v>
      </c>
      <c r="G135" s="68" t="s">
        <v>311</v>
      </c>
      <c r="H135" s="107">
        <f>$B$135*A135*$B$164/($B$135*$B$164+(1-$B$135)*$A$169)*$H$142</f>
        <v>0</v>
      </c>
      <c r="I135" s="65">
        <f>H135</f>
        <v>0</v>
      </c>
      <c r="J135" s="65">
        <f t="shared" ref="J135:Y136" si="143">I135</f>
        <v>0</v>
      </c>
      <c r="K135" s="65">
        <f t="shared" si="143"/>
        <v>0</v>
      </c>
      <c r="L135" s="65">
        <f t="shared" si="143"/>
        <v>0</v>
      </c>
      <c r="M135" s="65">
        <f t="shared" si="143"/>
        <v>0</v>
      </c>
      <c r="N135" s="65">
        <f t="shared" si="143"/>
        <v>0</v>
      </c>
      <c r="O135" s="65">
        <f t="shared" si="143"/>
        <v>0</v>
      </c>
      <c r="P135" s="65">
        <f t="shared" si="143"/>
        <v>0</v>
      </c>
      <c r="Q135" s="65">
        <f t="shared" si="143"/>
        <v>0</v>
      </c>
      <c r="R135" s="108">
        <f t="shared" si="143"/>
        <v>0</v>
      </c>
      <c r="S135" s="108">
        <f t="shared" si="143"/>
        <v>0</v>
      </c>
      <c r="T135" s="108">
        <f t="shared" si="143"/>
        <v>0</v>
      </c>
      <c r="U135" s="108">
        <f t="shared" si="143"/>
        <v>0</v>
      </c>
      <c r="V135" s="108">
        <f t="shared" si="143"/>
        <v>0</v>
      </c>
      <c r="W135" s="108">
        <f t="shared" si="143"/>
        <v>0</v>
      </c>
      <c r="X135" s="108">
        <f t="shared" si="143"/>
        <v>0</v>
      </c>
      <c r="Y135" s="108">
        <f t="shared" si="143"/>
        <v>0</v>
      </c>
      <c r="Z135" s="108">
        <f t="shared" ref="Z135:AL136" si="144">Y135</f>
        <v>0</v>
      </c>
      <c r="AA135" s="108">
        <f t="shared" si="144"/>
        <v>0</v>
      </c>
      <c r="AB135" s="108">
        <f t="shared" si="144"/>
        <v>0</v>
      </c>
      <c r="AC135" s="108">
        <f t="shared" si="144"/>
        <v>0</v>
      </c>
      <c r="AD135" s="108">
        <f t="shared" si="144"/>
        <v>0</v>
      </c>
      <c r="AE135" s="108">
        <f t="shared" si="144"/>
        <v>0</v>
      </c>
      <c r="AF135" s="108">
        <f t="shared" si="144"/>
        <v>0</v>
      </c>
      <c r="AG135" s="108">
        <f t="shared" si="144"/>
        <v>0</v>
      </c>
      <c r="AH135" s="108">
        <f t="shared" si="144"/>
        <v>0</v>
      </c>
      <c r="AI135" s="108">
        <f t="shared" si="144"/>
        <v>0</v>
      </c>
      <c r="AJ135" s="108">
        <f t="shared" si="144"/>
        <v>0</v>
      </c>
      <c r="AK135" s="108">
        <f t="shared" si="144"/>
        <v>0</v>
      </c>
      <c r="AL135" s="108">
        <f t="shared" si="144"/>
        <v>0</v>
      </c>
      <c r="AM135" s="109">
        <f>(1+$H135)^($AL$134-$I$134+1)-1</f>
        <v>0</v>
      </c>
    </row>
    <row r="136" spans="1:70" x14ac:dyDescent="0.3">
      <c r="A136" s="104">
        <f>91%</f>
        <v>0.91</v>
      </c>
      <c r="B136" s="110">
        <f>B135</f>
        <v>0.85446219515433319</v>
      </c>
      <c r="C136" t="s">
        <v>328</v>
      </c>
      <c r="D136" t="s">
        <v>338</v>
      </c>
      <c r="E136" t="s">
        <v>321</v>
      </c>
      <c r="F136" s="106" t="s">
        <v>340</v>
      </c>
      <c r="G136" s="68" t="s">
        <v>311</v>
      </c>
      <c r="H136" s="107">
        <f>$B$135*A136*$B$164/($B$135*$B$164+(1-$B$135)*$A$169)*$H$142</f>
        <v>4.2394699185612931E-3</v>
      </c>
      <c r="I136" s="65">
        <f>H136</f>
        <v>4.2394699185612931E-3</v>
      </c>
      <c r="J136" s="65">
        <f t="shared" si="143"/>
        <v>4.2394699185612931E-3</v>
      </c>
      <c r="K136" s="65">
        <f t="shared" si="143"/>
        <v>4.2394699185612931E-3</v>
      </c>
      <c r="L136" s="65">
        <f t="shared" si="143"/>
        <v>4.2394699185612931E-3</v>
      </c>
      <c r="M136" s="65">
        <f t="shared" si="143"/>
        <v>4.2394699185612931E-3</v>
      </c>
      <c r="N136" s="65">
        <f t="shared" si="143"/>
        <v>4.2394699185612931E-3</v>
      </c>
      <c r="O136" s="65">
        <f t="shared" si="143"/>
        <v>4.2394699185612931E-3</v>
      </c>
      <c r="P136" s="65">
        <f t="shared" si="143"/>
        <v>4.2394699185612931E-3</v>
      </c>
      <c r="Q136" s="65">
        <f t="shared" si="143"/>
        <v>4.2394699185612931E-3</v>
      </c>
      <c r="R136" s="108">
        <f t="shared" si="143"/>
        <v>4.2394699185612931E-3</v>
      </c>
      <c r="S136" s="108">
        <f t="shared" si="143"/>
        <v>4.2394699185612931E-3</v>
      </c>
      <c r="T136" s="108">
        <f t="shared" si="143"/>
        <v>4.2394699185612931E-3</v>
      </c>
      <c r="U136" s="108">
        <f t="shared" si="143"/>
        <v>4.2394699185612931E-3</v>
      </c>
      <c r="V136" s="108">
        <f t="shared" si="143"/>
        <v>4.2394699185612931E-3</v>
      </c>
      <c r="W136" s="108">
        <f t="shared" si="143"/>
        <v>4.2394699185612931E-3</v>
      </c>
      <c r="X136" s="108">
        <f t="shared" si="143"/>
        <v>4.2394699185612931E-3</v>
      </c>
      <c r="Y136" s="108">
        <f t="shared" si="143"/>
        <v>4.2394699185612931E-3</v>
      </c>
      <c r="Z136" s="108">
        <f t="shared" si="144"/>
        <v>4.2394699185612931E-3</v>
      </c>
      <c r="AA136" s="108">
        <f t="shared" si="144"/>
        <v>4.2394699185612931E-3</v>
      </c>
      <c r="AB136" s="108">
        <f t="shared" si="144"/>
        <v>4.2394699185612931E-3</v>
      </c>
      <c r="AC136" s="108">
        <f t="shared" si="144"/>
        <v>4.2394699185612931E-3</v>
      </c>
      <c r="AD136" s="108">
        <f t="shared" si="144"/>
        <v>4.2394699185612931E-3</v>
      </c>
      <c r="AE136" s="108">
        <f t="shared" si="144"/>
        <v>4.2394699185612931E-3</v>
      </c>
      <c r="AF136" s="108">
        <f t="shared" si="144"/>
        <v>4.2394699185612931E-3</v>
      </c>
      <c r="AG136" s="108">
        <f t="shared" si="144"/>
        <v>4.2394699185612931E-3</v>
      </c>
      <c r="AH136" s="108">
        <f t="shared" si="144"/>
        <v>4.2394699185612931E-3</v>
      </c>
      <c r="AI136" s="108">
        <f t="shared" si="144"/>
        <v>4.2394699185612931E-3</v>
      </c>
      <c r="AJ136" s="108">
        <f t="shared" si="144"/>
        <v>4.2394699185612931E-3</v>
      </c>
      <c r="AK136" s="108">
        <f t="shared" si="144"/>
        <v>4.2394699185612931E-3</v>
      </c>
      <c r="AL136" s="108">
        <f t="shared" si="144"/>
        <v>4.2394699185612931E-3</v>
      </c>
      <c r="AM136" s="109">
        <f>(1+$H136)^($AL$134-$I$134+1)-1</f>
        <v>0.13532080722029804</v>
      </c>
    </row>
    <row r="137" spans="1:70" x14ac:dyDescent="0.3">
      <c r="A137" s="111">
        <f>9%</f>
        <v>0.09</v>
      </c>
      <c r="B137" s="110">
        <f>B136</f>
        <v>0.85446219515433319</v>
      </c>
      <c r="C137" t="s">
        <v>328</v>
      </c>
      <c r="D137" t="s">
        <v>338</v>
      </c>
      <c r="E137" t="s">
        <v>309</v>
      </c>
      <c r="F137" s="106" t="s">
        <v>341</v>
      </c>
      <c r="G137" s="68" t="s">
        <v>311</v>
      </c>
      <c r="H137" s="107">
        <f>$B$135*A137*$B$164/($B$135*$B$164+(1-$B$135)*$A$169)*$H$142</f>
        <v>4.1928823370386407E-4</v>
      </c>
      <c r="I137" s="112">
        <v>0</v>
      </c>
      <c r="J137" s="65">
        <f>($AL137-$I137)/($AL$134-$I$134)+I137</f>
        <v>2.8920689655172411E-5</v>
      </c>
      <c r="K137" s="65">
        <f t="shared" ref="K137:AK137" si="145">($AL137-$I137)/($AL$134-$I$134)+J137</f>
        <v>5.7841379310344822E-5</v>
      </c>
      <c r="L137" s="65">
        <f t="shared" si="145"/>
        <v>8.6762068965517237E-5</v>
      </c>
      <c r="M137" s="65">
        <f t="shared" si="145"/>
        <v>1.1568275862068964E-4</v>
      </c>
      <c r="N137" s="65">
        <f t="shared" si="145"/>
        <v>1.4460344827586205E-4</v>
      </c>
      <c r="O137" s="65">
        <f t="shared" si="145"/>
        <v>1.7352413793103447E-4</v>
      </c>
      <c r="P137" s="65">
        <f t="shared" si="145"/>
        <v>2.024448275862069E-4</v>
      </c>
      <c r="Q137" s="65">
        <f t="shared" si="145"/>
        <v>2.3136551724137932E-4</v>
      </c>
      <c r="R137" s="67">
        <f t="shared" si="145"/>
        <v>2.6028620689655174E-4</v>
      </c>
      <c r="S137" s="67">
        <f t="shared" si="145"/>
        <v>2.8920689655172416E-4</v>
      </c>
      <c r="T137" s="67">
        <f t="shared" si="145"/>
        <v>3.1812758620689658E-4</v>
      </c>
      <c r="U137" s="67">
        <f t="shared" si="145"/>
        <v>3.47048275862069E-4</v>
      </c>
      <c r="V137" s="67">
        <f t="shared" si="145"/>
        <v>3.7596896551724142E-4</v>
      </c>
      <c r="W137" s="67">
        <f t="shared" si="145"/>
        <v>4.0488965517241385E-4</v>
      </c>
      <c r="X137" s="67">
        <f t="shared" si="145"/>
        <v>4.3381034482758627E-4</v>
      </c>
      <c r="Y137" s="67">
        <f t="shared" si="145"/>
        <v>4.6273103448275869E-4</v>
      </c>
      <c r="Z137" s="67">
        <f t="shared" si="145"/>
        <v>4.9165172413793111E-4</v>
      </c>
      <c r="AA137" s="67">
        <f t="shared" si="145"/>
        <v>5.2057241379310348E-4</v>
      </c>
      <c r="AB137" s="67">
        <f t="shared" si="145"/>
        <v>5.4949310344827584E-4</v>
      </c>
      <c r="AC137" s="67">
        <f t="shared" si="145"/>
        <v>5.7841379310344821E-4</v>
      </c>
      <c r="AD137" s="67">
        <f t="shared" si="145"/>
        <v>6.0733448275862058E-4</v>
      </c>
      <c r="AE137" s="67">
        <f t="shared" si="145"/>
        <v>6.3625517241379295E-4</v>
      </c>
      <c r="AF137" s="67">
        <f t="shared" si="145"/>
        <v>6.6517586206896531E-4</v>
      </c>
      <c r="AG137" s="67">
        <f t="shared" si="145"/>
        <v>6.9409655172413768E-4</v>
      </c>
      <c r="AH137" s="67">
        <f t="shared" si="145"/>
        <v>7.2301724137931005E-4</v>
      </c>
      <c r="AI137" s="67">
        <f t="shared" si="145"/>
        <v>7.5193793103448241E-4</v>
      </c>
      <c r="AJ137" s="67">
        <f t="shared" si="145"/>
        <v>7.8085862068965478E-4</v>
      </c>
      <c r="AK137" s="67">
        <f t="shared" si="145"/>
        <v>8.0977931034482715E-4</v>
      </c>
      <c r="AL137" s="113">
        <v>8.3869999999999995E-4</v>
      </c>
      <c r="AM137" s="114">
        <f>PRODUCT(AO137:BR137)-1</f>
        <v>1.2656345915878164E-2</v>
      </c>
      <c r="AN137" s="115">
        <f>(1+$H137)^($AL$134-$I$134+1)-1</f>
        <v>1.2655421271536627E-2</v>
      </c>
      <c r="AO137" s="20">
        <f t="shared" ref="AO137:BR137" si="146">1+I137</f>
        <v>1</v>
      </c>
      <c r="AP137" s="20">
        <f t="shared" si="146"/>
        <v>1.0000289206896551</v>
      </c>
      <c r="AQ137" s="20">
        <f t="shared" si="146"/>
        <v>1.0000578413793104</v>
      </c>
      <c r="AR137" s="20">
        <f t="shared" si="146"/>
        <v>1.0000867620689655</v>
      </c>
      <c r="AS137" s="20">
        <f t="shared" si="146"/>
        <v>1.0001156827586206</v>
      </c>
      <c r="AT137" s="20">
        <f t="shared" si="146"/>
        <v>1.0001446034482759</v>
      </c>
      <c r="AU137" s="20">
        <f t="shared" si="146"/>
        <v>1.000173524137931</v>
      </c>
      <c r="AV137" s="20">
        <f t="shared" si="146"/>
        <v>1.0002024448275861</v>
      </c>
      <c r="AW137" s="20">
        <f t="shared" si="146"/>
        <v>1.0002313655172415</v>
      </c>
      <c r="AX137" s="20">
        <f t="shared" si="146"/>
        <v>1.0002602862068966</v>
      </c>
      <c r="AY137" s="20">
        <f t="shared" si="146"/>
        <v>1.0002892068965517</v>
      </c>
      <c r="AZ137" s="20">
        <f t="shared" si="146"/>
        <v>1.000318127586207</v>
      </c>
      <c r="BA137" s="20">
        <f t="shared" si="146"/>
        <v>1.0003470482758621</v>
      </c>
      <c r="BB137" s="20">
        <f t="shared" si="146"/>
        <v>1.0003759689655172</v>
      </c>
      <c r="BC137" s="20">
        <f t="shared" si="146"/>
        <v>1.0004048896551725</v>
      </c>
      <c r="BD137" s="20">
        <f t="shared" si="146"/>
        <v>1.0004338103448276</v>
      </c>
      <c r="BE137" s="20">
        <f t="shared" si="146"/>
        <v>1.0004627310344827</v>
      </c>
      <c r="BF137" s="20">
        <f t="shared" si="146"/>
        <v>1.000491651724138</v>
      </c>
      <c r="BG137" s="20">
        <f t="shared" si="146"/>
        <v>1.0005205724137931</v>
      </c>
      <c r="BH137" s="20">
        <f t="shared" si="146"/>
        <v>1.0005494931034482</v>
      </c>
      <c r="BI137" s="20">
        <f t="shared" si="146"/>
        <v>1.0005784137931035</v>
      </c>
      <c r="BJ137" s="20">
        <f t="shared" si="146"/>
        <v>1.0006073344827586</v>
      </c>
      <c r="BK137" s="20">
        <f t="shared" si="146"/>
        <v>1.0006362551724137</v>
      </c>
      <c r="BL137" s="20">
        <f t="shared" si="146"/>
        <v>1.000665175862069</v>
      </c>
      <c r="BM137" s="20">
        <f t="shared" si="146"/>
        <v>1.0006940965517241</v>
      </c>
      <c r="BN137" s="20">
        <f t="shared" si="146"/>
        <v>1.0007230172413792</v>
      </c>
      <c r="BO137" s="20">
        <f t="shared" si="146"/>
        <v>1.0007519379310346</v>
      </c>
      <c r="BP137" s="20">
        <f t="shared" si="146"/>
        <v>1.0007808586206897</v>
      </c>
      <c r="BQ137" s="20">
        <f t="shared" si="146"/>
        <v>1.0008097793103448</v>
      </c>
      <c r="BR137" s="20">
        <f t="shared" si="146"/>
        <v>1.0008387000000001</v>
      </c>
    </row>
    <row r="138" spans="1:70" x14ac:dyDescent="0.3">
      <c r="C138" s="420" t="s">
        <v>527</v>
      </c>
      <c r="D138" s="420" t="s">
        <v>528</v>
      </c>
      <c r="E138" s="420" t="s">
        <v>525</v>
      </c>
      <c r="F138" s="420" t="s">
        <v>526</v>
      </c>
      <c r="G138" s="68" t="s">
        <v>311</v>
      </c>
      <c r="H138" s="417">
        <v>5.7000000000000002E-3</v>
      </c>
      <c r="I138" s="64">
        <f t="shared" ref="I138:Q138" si="147">$H138</f>
        <v>5.7000000000000002E-3</v>
      </c>
      <c r="J138" s="64">
        <f t="shared" si="147"/>
        <v>5.7000000000000002E-3</v>
      </c>
      <c r="K138" s="64">
        <f t="shared" si="147"/>
        <v>5.7000000000000002E-3</v>
      </c>
      <c r="L138" s="64">
        <f t="shared" si="147"/>
        <v>5.7000000000000002E-3</v>
      </c>
      <c r="M138" s="64">
        <f t="shared" si="147"/>
        <v>5.7000000000000002E-3</v>
      </c>
      <c r="N138" s="64">
        <f t="shared" si="147"/>
        <v>5.7000000000000002E-3</v>
      </c>
      <c r="O138" s="64">
        <f t="shared" si="147"/>
        <v>5.7000000000000002E-3</v>
      </c>
      <c r="P138" s="64">
        <f t="shared" si="147"/>
        <v>5.7000000000000002E-3</v>
      </c>
      <c r="Q138" s="64">
        <f t="shared" si="147"/>
        <v>5.7000000000000002E-3</v>
      </c>
      <c r="R138" s="65">
        <f t="shared" ref="R138" si="148">PRODUCT(T138:AB138)-1</f>
        <v>5.2485329978632533E-2</v>
      </c>
      <c r="S138" s="66">
        <f t="shared" ref="S138" si="149">(1+R138)^(1/($Q$9-$I$9+1))-1-H138</f>
        <v>3.8163916471489756E-17</v>
      </c>
      <c r="T138" s="67">
        <f t="shared" ref="T138" si="150">1+I138</f>
        <v>1.0057</v>
      </c>
      <c r="U138" s="67">
        <f t="shared" ref="U138" si="151">1+J138</f>
        <v>1.0057</v>
      </c>
      <c r="V138" s="67">
        <f t="shared" ref="V138" si="152">1+K138</f>
        <v>1.0057</v>
      </c>
      <c r="W138" s="67">
        <f t="shared" ref="W138" si="153">1+L138</f>
        <v>1.0057</v>
      </c>
      <c r="X138" s="67">
        <f t="shared" ref="X138" si="154">1+M138</f>
        <v>1.0057</v>
      </c>
      <c r="Y138" s="67">
        <f t="shared" ref="Y138" si="155">1+N138</f>
        <v>1.0057</v>
      </c>
      <c r="Z138" s="67">
        <f t="shared" ref="Z138" si="156">1+O138</f>
        <v>1.0057</v>
      </c>
      <c r="AA138" s="67">
        <f t="shared" ref="AA138" si="157">1+P138</f>
        <v>1.0057</v>
      </c>
      <c r="AB138" s="67">
        <f t="shared" ref="AB138" si="158">1+Q138</f>
        <v>1.0057</v>
      </c>
    </row>
    <row r="139" spans="1:70" x14ac:dyDescent="0.3">
      <c r="A139" s="116">
        <f>74%</f>
        <v>0.74</v>
      </c>
      <c r="B139" s="117">
        <f>1-B137</f>
        <v>0.14553780484566681</v>
      </c>
      <c r="C139" t="s">
        <v>328</v>
      </c>
      <c r="D139" t="s">
        <v>338</v>
      </c>
      <c r="E139" t="s">
        <v>321</v>
      </c>
      <c r="F139" s="118" t="s">
        <v>342</v>
      </c>
      <c r="G139" s="68" t="s">
        <v>311</v>
      </c>
      <c r="H139" s="107">
        <f>(1-$B$135)*A139*$A$169/($B$135*$B$164+(1-$B$135)*$A$169)*$H$142</f>
        <v>8.4451896732378351E-4</v>
      </c>
      <c r="I139" s="65">
        <f>H139</f>
        <v>8.4451896732378351E-4</v>
      </c>
      <c r="J139" s="65">
        <f t="shared" ref="J139:Y140" si="159">I139</f>
        <v>8.4451896732378351E-4</v>
      </c>
      <c r="K139" s="65">
        <f t="shared" si="159"/>
        <v>8.4451896732378351E-4</v>
      </c>
      <c r="L139" s="65">
        <f t="shared" si="159"/>
        <v>8.4451896732378351E-4</v>
      </c>
      <c r="M139" s="65">
        <f t="shared" si="159"/>
        <v>8.4451896732378351E-4</v>
      </c>
      <c r="N139" s="65">
        <f t="shared" si="159"/>
        <v>8.4451896732378351E-4</v>
      </c>
      <c r="O139" s="65">
        <f t="shared" si="159"/>
        <v>8.4451896732378351E-4</v>
      </c>
      <c r="P139" s="65">
        <f t="shared" si="159"/>
        <v>8.4451896732378351E-4</v>
      </c>
      <c r="Q139" s="65">
        <f t="shared" si="159"/>
        <v>8.4451896732378351E-4</v>
      </c>
      <c r="R139" s="108">
        <f t="shared" si="159"/>
        <v>8.4451896732378351E-4</v>
      </c>
      <c r="S139" s="108">
        <f t="shared" si="159"/>
        <v>8.4451896732378351E-4</v>
      </c>
      <c r="T139" s="108">
        <f t="shared" si="159"/>
        <v>8.4451896732378351E-4</v>
      </c>
      <c r="U139" s="108">
        <f t="shared" si="159"/>
        <v>8.4451896732378351E-4</v>
      </c>
      <c r="V139" s="108">
        <f t="shared" si="159"/>
        <v>8.4451896732378351E-4</v>
      </c>
      <c r="W139" s="108">
        <f t="shared" si="159"/>
        <v>8.4451896732378351E-4</v>
      </c>
      <c r="X139" s="108">
        <f t="shared" si="159"/>
        <v>8.4451896732378351E-4</v>
      </c>
      <c r="Y139" s="108">
        <f t="shared" si="159"/>
        <v>8.4451896732378351E-4</v>
      </c>
      <c r="Z139" s="108">
        <f t="shared" ref="Z139:AL140" si="160">Y139</f>
        <v>8.4451896732378351E-4</v>
      </c>
      <c r="AA139" s="108">
        <f t="shared" si="160"/>
        <v>8.4451896732378351E-4</v>
      </c>
      <c r="AB139" s="108">
        <f t="shared" si="160"/>
        <v>8.4451896732378351E-4</v>
      </c>
      <c r="AC139" s="108">
        <f t="shared" si="160"/>
        <v>8.4451896732378351E-4</v>
      </c>
      <c r="AD139" s="108">
        <f t="shared" si="160"/>
        <v>8.4451896732378351E-4</v>
      </c>
      <c r="AE139" s="108">
        <f t="shared" si="160"/>
        <v>8.4451896732378351E-4</v>
      </c>
      <c r="AF139" s="108">
        <f t="shared" si="160"/>
        <v>8.4451896732378351E-4</v>
      </c>
      <c r="AG139" s="108">
        <f t="shared" si="160"/>
        <v>8.4451896732378351E-4</v>
      </c>
      <c r="AH139" s="108">
        <f t="shared" si="160"/>
        <v>8.4451896732378351E-4</v>
      </c>
      <c r="AI139" s="108">
        <f t="shared" si="160"/>
        <v>8.4451896732378351E-4</v>
      </c>
      <c r="AJ139" s="108">
        <f t="shared" si="160"/>
        <v>8.4451896732378351E-4</v>
      </c>
      <c r="AK139" s="108">
        <f t="shared" si="160"/>
        <v>8.4451896732378351E-4</v>
      </c>
      <c r="AL139" s="108">
        <f t="shared" si="160"/>
        <v>8.4451896732378351E-4</v>
      </c>
      <c r="AM139" s="109">
        <f>(1+$H139)^($AL$134-$I$134+1)-1</f>
        <v>2.5648275790274511E-2</v>
      </c>
    </row>
    <row r="140" spans="1:70" x14ac:dyDescent="0.3">
      <c r="A140" s="116">
        <f>17%</f>
        <v>0.17</v>
      </c>
      <c r="B140" s="117">
        <f>B139</f>
        <v>0.14553780484566681</v>
      </c>
      <c r="C140" t="s">
        <v>328</v>
      </c>
      <c r="D140" t="s">
        <v>338</v>
      </c>
      <c r="E140" t="s">
        <v>321</v>
      </c>
      <c r="F140" s="118" t="s">
        <v>343</v>
      </c>
      <c r="G140" s="68" t="s">
        <v>311</v>
      </c>
      <c r="H140" s="107">
        <f>(1-$B$135)*A140*$A$169/($B$135*$B$164+(1-$B$135)*$A$169)*$H$142</f>
        <v>1.9401111411492328E-4</v>
      </c>
      <c r="I140" s="65">
        <f>H140</f>
        <v>1.9401111411492328E-4</v>
      </c>
      <c r="J140" s="65">
        <f t="shared" si="159"/>
        <v>1.9401111411492328E-4</v>
      </c>
      <c r="K140" s="65">
        <f t="shared" si="159"/>
        <v>1.9401111411492328E-4</v>
      </c>
      <c r="L140" s="65">
        <f t="shared" si="159"/>
        <v>1.9401111411492328E-4</v>
      </c>
      <c r="M140" s="65">
        <f t="shared" si="159"/>
        <v>1.9401111411492328E-4</v>
      </c>
      <c r="N140" s="65">
        <f t="shared" si="159"/>
        <v>1.9401111411492328E-4</v>
      </c>
      <c r="O140" s="65">
        <f t="shared" si="159"/>
        <v>1.9401111411492328E-4</v>
      </c>
      <c r="P140" s="65">
        <f t="shared" si="159"/>
        <v>1.9401111411492328E-4</v>
      </c>
      <c r="Q140" s="65">
        <f t="shared" si="159"/>
        <v>1.9401111411492328E-4</v>
      </c>
      <c r="R140" s="108">
        <f t="shared" si="159"/>
        <v>1.9401111411492328E-4</v>
      </c>
      <c r="S140" s="108">
        <f t="shared" si="159"/>
        <v>1.9401111411492328E-4</v>
      </c>
      <c r="T140" s="108">
        <f t="shared" si="159"/>
        <v>1.9401111411492328E-4</v>
      </c>
      <c r="U140" s="108">
        <f t="shared" si="159"/>
        <v>1.9401111411492328E-4</v>
      </c>
      <c r="V140" s="108">
        <f t="shared" si="159"/>
        <v>1.9401111411492328E-4</v>
      </c>
      <c r="W140" s="108">
        <f t="shared" si="159"/>
        <v>1.9401111411492328E-4</v>
      </c>
      <c r="X140" s="108">
        <f t="shared" si="159"/>
        <v>1.9401111411492328E-4</v>
      </c>
      <c r="Y140" s="108">
        <f t="shared" si="159"/>
        <v>1.9401111411492328E-4</v>
      </c>
      <c r="Z140" s="108">
        <f t="shared" si="160"/>
        <v>1.9401111411492328E-4</v>
      </c>
      <c r="AA140" s="108">
        <f t="shared" si="160"/>
        <v>1.9401111411492328E-4</v>
      </c>
      <c r="AB140" s="108">
        <f t="shared" si="160"/>
        <v>1.9401111411492328E-4</v>
      </c>
      <c r="AC140" s="108">
        <f t="shared" si="160"/>
        <v>1.9401111411492328E-4</v>
      </c>
      <c r="AD140" s="108">
        <f t="shared" si="160"/>
        <v>1.9401111411492328E-4</v>
      </c>
      <c r="AE140" s="108">
        <f t="shared" si="160"/>
        <v>1.9401111411492328E-4</v>
      </c>
      <c r="AF140" s="108">
        <f t="shared" si="160"/>
        <v>1.9401111411492328E-4</v>
      </c>
      <c r="AG140" s="108">
        <f t="shared" si="160"/>
        <v>1.9401111411492328E-4</v>
      </c>
      <c r="AH140" s="108">
        <f t="shared" si="160"/>
        <v>1.9401111411492328E-4</v>
      </c>
      <c r="AI140" s="108">
        <f t="shared" si="160"/>
        <v>1.9401111411492328E-4</v>
      </c>
      <c r="AJ140" s="108">
        <f t="shared" si="160"/>
        <v>1.9401111411492328E-4</v>
      </c>
      <c r="AK140" s="108">
        <f t="shared" si="160"/>
        <v>1.9401111411492328E-4</v>
      </c>
      <c r="AL140" s="108">
        <f t="shared" si="160"/>
        <v>1.9401111411492328E-4</v>
      </c>
      <c r="AM140" s="109">
        <f>(1+$H140)^($AL$134-$I$134+1)-1</f>
        <v>5.8367366469251891E-3</v>
      </c>
    </row>
    <row r="141" spans="1:70" ht="15" thickBot="1" x14ac:dyDescent="0.35">
      <c r="A141" s="119">
        <f>9%</f>
        <v>0.09</v>
      </c>
      <c r="B141" s="117">
        <f>B140</f>
        <v>0.14553780484566681</v>
      </c>
      <c r="C141" t="s">
        <v>328</v>
      </c>
      <c r="D141" t="s">
        <v>338</v>
      </c>
      <c r="E141" t="s">
        <v>309</v>
      </c>
      <c r="F141" s="118" t="s">
        <v>344</v>
      </c>
      <c r="G141" s="68" t="s">
        <v>311</v>
      </c>
      <c r="H141" s="107">
        <f>(1-$B$135)*A141*$A$169/($B$135*$B$164+(1-$B$135)*$A$169)*$H$142</f>
        <v>1.0271176629613583E-4</v>
      </c>
      <c r="I141" s="112">
        <v>0</v>
      </c>
      <c r="J141" s="65">
        <f>($AL141-$I141)/($AL$134-$I$134)+I141</f>
        <v>7.103448275862069E-6</v>
      </c>
      <c r="K141" s="65">
        <f t="shared" ref="K141:AK141" si="161">($AL141-$I141)/($AL$134-$I$134)+J141</f>
        <v>1.4206896551724138E-5</v>
      </c>
      <c r="L141" s="65">
        <f t="shared" si="161"/>
        <v>2.1310344827586208E-5</v>
      </c>
      <c r="M141" s="65">
        <f t="shared" si="161"/>
        <v>2.8413793103448276E-5</v>
      </c>
      <c r="N141" s="65">
        <f t="shared" si="161"/>
        <v>3.5517241379310344E-5</v>
      </c>
      <c r="O141" s="65">
        <f t="shared" si="161"/>
        <v>4.2620689655172416E-5</v>
      </c>
      <c r="P141" s="65">
        <f t="shared" si="161"/>
        <v>4.9724137931034487E-5</v>
      </c>
      <c r="Q141" s="65">
        <f t="shared" si="161"/>
        <v>5.6827586206896559E-5</v>
      </c>
      <c r="R141" s="67">
        <f t="shared" si="161"/>
        <v>6.393103448275863E-5</v>
      </c>
      <c r="S141" s="67">
        <f t="shared" si="161"/>
        <v>7.1034482758620702E-5</v>
      </c>
      <c r="T141" s="67">
        <f t="shared" si="161"/>
        <v>7.8137931034482773E-5</v>
      </c>
      <c r="U141" s="67">
        <f t="shared" si="161"/>
        <v>8.5241379310344845E-5</v>
      </c>
      <c r="V141" s="67">
        <f t="shared" si="161"/>
        <v>9.2344827586206916E-5</v>
      </c>
      <c r="W141" s="67">
        <f t="shared" si="161"/>
        <v>9.9448275862068988E-5</v>
      </c>
      <c r="X141" s="67">
        <f t="shared" si="161"/>
        <v>1.0655172413793106E-4</v>
      </c>
      <c r="Y141" s="67">
        <f t="shared" si="161"/>
        <v>1.1365517241379313E-4</v>
      </c>
      <c r="Z141" s="67">
        <f t="shared" si="161"/>
        <v>1.207586206896552E-4</v>
      </c>
      <c r="AA141" s="67">
        <f t="shared" si="161"/>
        <v>1.2786206896551726E-4</v>
      </c>
      <c r="AB141" s="67">
        <f t="shared" si="161"/>
        <v>1.3496551724137933E-4</v>
      </c>
      <c r="AC141" s="67">
        <f t="shared" si="161"/>
        <v>1.420689655172414E-4</v>
      </c>
      <c r="AD141" s="67">
        <f t="shared" si="161"/>
        <v>1.4917241379310347E-4</v>
      </c>
      <c r="AE141" s="67">
        <f t="shared" si="161"/>
        <v>1.5627586206896555E-4</v>
      </c>
      <c r="AF141" s="67">
        <f t="shared" si="161"/>
        <v>1.6337931034482762E-4</v>
      </c>
      <c r="AG141" s="67">
        <f t="shared" si="161"/>
        <v>1.7048275862068969E-4</v>
      </c>
      <c r="AH141" s="67">
        <f t="shared" si="161"/>
        <v>1.7758620689655176E-4</v>
      </c>
      <c r="AI141" s="67">
        <f t="shared" si="161"/>
        <v>1.8468965517241383E-4</v>
      </c>
      <c r="AJ141" s="67">
        <f t="shared" si="161"/>
        <v>1.917931034482759E-4</v>
      </c>
      <c r="AK141" s="67">
        <f t="shared" si="161"/>
        <v>1.9889655172413798E-4</v>
      </c>
      <c r="AL141" s="113">
        <v>2.0599999999999999E-4</v>
      </c>
      <c r="AM141" s="114">
        <f>PRODUCT(AO141:BR141)-1</f>
        <v>3.0945624875231559E-3</v>
      </c>
      <c r="AN141" s="115">
        <f>(1+$H141)^($AL$134-$I$134+1)-1</f>
        <v>3.0859465137833553E-3</v>
      </c>
      <c r="AO141" s="20">
        <f t="shared" ref="AO141:BR141" si="162">1+I141</f>
        <v>1</v>
      </c>
      <c r="AP141" s="20">
        <f t="shared" si="162"/>
        <v>1.0000071034482758</v>
      </c>
      <c r="AQ141" s="20">
        <f t="shared" si="162"/>
        <v>1.0000142068965516</v>
      </c>
      <c r="AR141" s="20">
        <f t="shared" si="162"/>
        <v>1.0000213103448277</v>
      </c>
      <c r="AS141" s="20">
        <f t="shared" si="162"/>
        <v>1.0000284137931035</v>
      </c>
      <c r="AT141" s="20">
        <f t="shared" si="162"/>
        <v>1.0000355172413793</v>
      </c>
      <c r="AU141" s="20">
        <f t="shared" si="162"/>
        <v>1.0000426206896551</v>
      </c>
      <c r="AV141" s="20">
        <f t="shared" si="162"/>
        <v>1.0000497241379311</v>
      </c>
      <c r="AW141" s="20">
        <f t="shared" si="162"/>
        <v>1.000056827586207</v>
      </c>
      <c r="AX141" s="20">
        <f t="shared" si="162"/>
        <v>1.0000639310344828</v>
      </c>
      <c r="AY141" s="20">
        <f t="shared" si="162"/>
        <v>1.0000710344827586</v>
      </c>
      <c r="AZ141" s="20">
        <f t="shared" si="162"/>
        <v>1.0000781379310344</v>
      </c>
      <c r="BA141" s="20">
        <f t="shared" si="162"/>
        <v>1.0000852413793104</v>
      </c>
      <c r="BB141" s="20">
        <f t="shared" si="162"/>
        <v>1.0000923448275862</v>
      </c>
      <c r="BC141" s="20">
        <f t="shared" si="162"/>
        <v>1.0000994482758621</v>
      </c>
      <c r="BD141" s="20">
        <f t="shared" si="162"/>
        <v>1.0001065517241379</v>
      </c>
      <c r="BE141" s="20">
        <f t="shared" si="162"/>
        <v>1.0001136551724137</v>
      </c>
      <c r="BF141" s="20">
        <f t="shared" si="162"/>
        <v>1.0001207586206897</v>
      </c>
      <c r="BG141" s="20">
        <f t="shared" si="162"/>
        <v>1.0001278620689655</v>
      </c>
      <c r="BH141" s="20">
        <f t="shared" si="162"/>
        <v>1.0001349655172413</v>
      </c>
      <c r="BI141" s="20">
        <f t="shared" si="162"/>
        <v>1.0001420689655172</v>
      </c>
      <c r="BJ141" s="20">
        <f t="shared" si="162"/>
        <v>1.0001491724137932</v>
      </c>
      <c r="BK141" s="20">
        <f t="shared" si="162"/>
        <v>1.000156275862069</v>
      </c>
      <c r="BL141" s="20">
        <f t="shared" si="162"/>
        <v>1.0001633793103448</v>
      </c>
      <c r="BM141" s="20">
        <f t="shared" si="162"/>
        <v>1.0001704827586206</v>
      </c>
      <c r="BN141" s="20">
        <f t="shared" si="162"/>
        <v>1.0001775862068965</v>
      </c>
      <c r="BO141" s="20">
        <f t="shared" si="162"/>
        <v>1.0001846896551725</v>
      </c>
      <c r="BP141" s="20">
        <f t="shared" si="162"/>
        <v>1.0001917931034483</v>
      </c>
      <c r="BQ141" s="20">
        <f t="shared" si="162"/>
        <v>1.0001988965517241</v>
      </c>
      <c r="BR141" s="20">
        <f t="shared" si="162"/>
        <v>1.0002059999999999</v>
      </c>
    </row>
    <row r="142" spans="1:70" x14ac:dyDescent="0.3">
      <c r="C142" s="2" t="s">
        <v>328</v>
      </c>
      <c r="D142" s="2" t="s">
        <v>338</v>
      </c>
      <c r="E142" s="2" t="s">
        <v>318</v>
      </c>
      <c r="F142" s="2" t="s">
        <v>36</v>
      </c>
      <c r="G142" s="71" t="s">
        <v>311</v>
      </c>
      <c r="H142" s="120">
        <v>5.7999999999999996E-3</v>
      </c>
      <c r="I142" s="72">
        <f>SUM(I135:I141)</f>
        <v>1.0978E-2</v>
      </c>
      <c r="J142" s="72">
        <f t="shared" ref="J142:AL142" si="163">SUM(J135:J141)</f>
        <v>1.1014024137931035E-2</v>
      </c>
      <c r="K142" s="72">
        <f t="shared" si="163"/>
        <v>1.1050048275862071E-2</v>
      </c>
      <c r="L142" s="72">
        <f t="shared" si="163"/>
        <v>1.1086072413793105E-2</v>
      </c>
      <c r="M142" s="72">
        <f t="shared" si="163"/>
        <v>1.1122096551724138E-2</v>
      </c>
      <c r="N142" s="72">
        <f t="shared" si="163"/>
        <v>1.1158120689655174E-2</v>
      </c>
      <c r="O142" s="72">
        <f t="shared" si="163"/>
        <v>1.1194144827586208E-2</v>
      </c>
      <c r="P142" s="72">
        <f t="shared" si="163"/>
        <v>1.1230168965517241E-2</v>
      </c>
      <c r="Q142" s="72">
        <f t="shared" si="163"/>
        <v>1.1266193103448275E-2</v>
      </c>
      <c r="R142" s="73">
        <f t="shared" si="163"/>
        <v>5.8087547220011852E-2</v>
      </c>
      <c r="S142" s="73">
        <f t="shared" si="163"/>
        <v>5.638241379310383E-3</v>
      </c>
      <c r="T142" s="73">
        <f t="shared" si="163"/>
        <v>1.0113742655172415</v>
      </c>
      <c r="U142" s="73">
        <f t="shared" si="163"/>
        <v>1.0114102896551727</v>
      </c>
      <c r="V142" s="73">
        <f t="shared" si="163"/>
        <v>1.0114463137931036</v>
      </c>
      <c r="W142" s="73">
        <f t="shared" si="163"/>
        <v>1.0114823379310347</v>
      </c>
      <c r="X142" s="73">
        <f t="shared" si="163"/>
        <v>1.0115183620689656</v>
      </c>
      <c r="Y142" s="73">
        <f t="shared" si="163"/>
        <v>1.0115543862068965</v>
      </c>
      <c r="Z142" s="73">
        <f t="shared" si="163"/>
        <v>1.0115904103448279</v>
      </c>
      <c r="AA142" s="73">
        <f t="shared" si="163"/>
        <v>1.0116264344827588</v>
      </c>
      <c r="AB142" s="73">
        <f t="shared" si="163"/>
        <v>1.0116624586206897</v>
      </c>
      <c r="AC142" s="73">
        <f t="shared" si="163"/>
        <v>5.9984827586206891E-3</v>
      </c>
      <c r="AD142" s="73">
        <f t="shared" si="163"/>
        <v>6.0345068965517237E-3</v>
      </c>
      <c r="AE142" s="73">
        <f t="shared" si="163"/>
        <v>6.0705310344827583E-3</v>
      </c>
      <c r="AF142" s="73">
        <f t="shared" si="163"/>
        <v>6.1065551724137929E-3</v>
      </c>
      <c r="AG142" s="73">
        <f t="shared" si="163"/>
        <v>6.1425793103448267E-3</v>
      </c>
      <c r="AH142" s="73">
        <f t="shared" si="163"/>
        <v>6.1786034482758613E-3</v>
      </c>
      <c r="AI142" s="73">
        <f t="shared" si="163"/>
        <v>6.2146275862068959E-3</v>
      </c>
      <c r="AJ142" s="73">
        <f t="shared" si="163"/>
        <v>6.2506517241379305E-3</v>
      </c>
      <c r="AK142" s="73">
        <f t="shared" si="163"/>
        <v>6.2866758620689651E-3</v>
      </c>
      <c r="AL142" s="73">
        <f t="shared" si="163"/>
        <v>6.3226999999999997E-3</v>
      </c>
      <c r="AM142" s="121">
        <f>(1+$H142)^($AL$134-$I$134+1)-1</f>
        <v>0.18945752598640864</v>
      </c>
    </row>
    <row r="143" spans="1:70" ht="15" thickBot="1" x14ac:dyDescent="0.35">
      <c r="C143" s="178" t="s">
        <v>396</v>
      </c>
      <c r="D143" s="178" t="s">
        <v>396</v>
      </c>
      <c r="E143" s="2"/>
      <c r="G143" s="71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66"/>
      <c r="T143" s="73"/>
      <c r="U143" s="73"/>
      <c r="V143" s="73"/>
      <c r="W143" s="73"/>
      <c r="X143" s="73"/>
      <c r="Y143" s="73"/>
      <c r="Z143" s="73"/>
      <c r="AA143" s="73"/>
      <c r="AB143" s="73"/>
    </row>
    <row r="144" spans="1:70" x14ac:dyDescent="0.3">
      <c r="B144" s="169">
        <v>1</v>
      </c>
      <c r="C144" t="s">
        <v>328</v>
      </c>
      <c r="D144" t="s">
        <v>338</v>
      </c>
      <c r="E144" s="6" t="s">
        <v>460</v>
      </c>
      <c r="F144" t="s">
        <v>389</v>
      </c>
      <c r="G144" s="68" t="s">
        <v>394</v>
      </c>
      <c r="H144" s="174">
        <f>R144/($Q$9-$I$9+1)</f>
        <v>0</v>
      </c>
      <c r="I144" s="421">
        <f>$B$7*(I135+I136+I139+I140+I138)*I$3</f>
        <v>0</v>
      </c>
      <c r="J144" s="421">
        <f t="shared" ref="J144:Q144" si="164">$B$7*(J135+J136+J139+J140+J138)*J$3</f>
        <v>0</v>
      </c>
      <c r="K144" s="421">
        <f t="shared" si="164"/>
        <v>0</v>
      </c>
      <c r="L144" s="421">
        <f t="shared" si="164"/>
        <v>0</v>
      </c>
      <c r="M144" s="421">
        <f t="shared" si="164"/>
        <v>0</v>
      </c>
      <c r="N144" s="421">
        <f t="shared" si="164"/>
        <v>0</v>
      </c>
      <c r="O144" s="421">
        <f t="shared" si="164"/>
        <v>0</v>
      </c>
      <c r="P144" s="421">
        <f t="shared" si="164"/>
        <v>0</v>
      </c>
      <c r="Q144" s="421">
        <f t="shared" si="164"/>
        <v>0</v>
      </c>
      <c r="R144" s="172">
        <f>SUM(I144:Q144)</f>
        <v>0</v>
      </c>
      <c r="S144" s="220">
        <f>R144/(R144+R145)</f>
        <v>0</v>
      </c>
      <c r="T144" s="73"/>
      <c r="U144" s="73"/>
      <c r="V144" s="73"/>
      <c r="W144" s="73"/>
      <c r="X144" s="73"/>
      <c r="Y144" s="73"/>
      <c r="Z144" s="73"/>
      <c r="AA144" s="73"/>
      <c r="AB144" s="73"/>
    </row>
    <row r="145" spans="2:39" ht="15" thickBot="1" x14ac:dyDescent="0.35">
      <c r="B145" s="208">
        <f>1-B144</f>
        <v>0</v>
      </c>
      <c r="C145" t="s">
        <v>328</v>
      </c>
      <c r="D145" t="s">
        <v>338</v>
      </c>
      <c r="E145" s="6" t="s">
        <v>461</v>
      </c>
      <c r="F145" t="s">
        <v>390</v>
      </c>
      <c r="G145" s="68" t="s">
        <v>394</v>
      </c>
      <c r="H145" s="174">
        <f t="shared" ref="H145:H147" si="165">R145/($Q$9-$I$9+1)</f>
        <v>67.550368746002221</v>
      </c>
      <c r="I145" s="421">
        <f>(I135+I136+I139+I140+I138)*I$3-I144</f>
        <v>61.467484212353561</v>
      </c>
      <c r="J145" s="421">
        <f t="shared" ref="J145:Q145" si="166">(J135+J136+J139+J140+J138)*J$3-J144</f>
        <v>62.645602109200723</v>
      </c>
      <c r="K145" s="421">
        <f t="shared" si="166"/>
        <v>64.008170808914571</v>
      </c>
      <c r="L145" s="421">
        <f t="shared" si="166"/>
        <v>65.542068658226384</v>
      </c>
      <c r="M145" s="421">
        <f t="shared" si="166"/>
        <v>67.110632733636876</v>
      </c>
      <c r="N145" s="421">
        <f t="shared" si="166"/>
        <v>68.823892013111831</v>
      </c>
      <c r="O145" s="421">
        <f t="shared" si="166"/>
        <v>70.724694078577059</v>
      </c>
      <c r="P145" s="421">
        <f t="shared" si="166"/>
        <v>72.793367220656577</v>
      </c>
      <c r="Q145" s="421">
        <f t="shared" si="166"/>
        <v>74.837406879342339</v>
      </c>
      <c r="R145" s="172">
        <f>SUM(I145:Q145)</f>
        <v>607.95331871401993</v>
      </c>
      <c r="S145" s="66"/>
      <c r="T145" s="73"/>
      <c r="U145" s="73"/>
      <c r="V145" s="73"/>
      <c r="W145" s="73"/>
      <c r="X145" s="73"/>
      <c r="Y145" s="73"/>
      <c r="Z145" s="73"/>
      <c r="AA145" s="73"/>
      <c r="AB145" s="73"/>
    </row>
    <row r="146" spans="2:39" x14ac:dyDescent="0.3">
      <c r="C146" t="s">
        <v>328</v>
      </c>
      <c r="D146" t="s">
        <v>338</v>
      </c>
      <c r="E146" t="s">
        <v>309</v>
      </c>
      <c r="F146" t="s">
        <v>391</v>
      </c>
      <c r="G146" s="68" t="s">
        <v>394</v>
      </c>
      <c r="H146" s="174">
        <f t="shared" si="165"/>
        <v>0.92335548711398929</v>
      </c>
      <c r="I146" s="188">
        <f>(I137+I141)*I$3</f>
        <v>0</v>
      </c>
      <c r="J146" s="188">
        <f t="shared" ref="J146:Q146" si="167">(J137+J141)*J$3</f>
        <v>0.20557057853475602</v>
      </c>
      <c r="K146" s="188">
        <f t="shared" si="167"/>
        <v>0.4200836534766903</v>
      </c>
      <c r="L146" s="188">
        <f t="shared" si="167"/>
        <v>0.64522586672325</v>
      </c>
      <c r="M146" s="188">
        <f t="shared" si="167"/>
        <v>0.88089003105685282</v>
      </c>
      <c r="N146" s="188">
        <f t="shared" si="167"/>
        <v>1.1292227085220272</v>
      </c>
      <c r="O146" s="188">
        <f t="shared" si="167"/>
        <v>1.3924919664511992</v>
      </c>
      <c r="P146" s="188">
        <f t="shared" si="167"/>
        <v>1.6720921942566624</v>
      </c>
      <c r="Q146" s="188">
        <f t="shared" si="167"/>
        <v>1.9646223850044655</v>
      </c>
      <c r="R146" s="172">
        <f>SUM(I146:Q146)</f>
        <v>8.3101993840259034</v>
      </c>
      <c r="S146" s="66"/>
      <c r="T146" s="73"/>
      <c r="U146" s="73"/>
      <c r="V146" s="73"/>
      <c r="W146" s="73"/>
      <c r="X146" s="73"/>
      <c r="Y146" s="73"/>
      <c r="Z146" s="73"/>
      <c r="AA146" s="73"/>
      <c r="AB146" s="73"/>
    </row>
    <row r="147" spans="2:39" x14ac:dyDescent="0.3">
      <c r="C147" t="s">
        <v>328</v>
      </c>
      <c r="D147" t="s">
        <v>338</v>
      </c>
      <c r="E147" t="s">
        <v>465</v>
      </c>
      <c r="F147" t="s">
        <v>391</v>
      </c>
      <c r="G147" s="68" t="s">
        <v>394</v>
      </c>
      <c r="H147" s="174">
        <f t="shared" si="165"/>
        <v>0</v>
      </c>
      <c r="I147" s="213"/>
      <c r="J147" s="188"/>
      <c r="K147" s="188"/>
      <c r="L147" s="188"/>
      <c r="M147" s="188"/>
      <c r="N147" s="188"/>
      <c r="O147" s="188"/>
      <c r="P147" s="188"/>
      <c r="Q147" s="188"/>
      <c r="R147" s="172">
        <f>SUM(I147:Q147)</f>
        <v>0</v>
      </c>
      <c r="S147" s="66"/>
      <c r="T147" s="73"/>
      <c r="U147" s="73"/>
      <c r="V147" s="73"/>
      <c r="W147" s="73"/>
      <c r="X147" s="73"/>
      <c r="Y147" s="73"/>
      <c r="Z147" s="73"/>
      <c r="AA147" s="73"/>
      <c r="AB147" s="73"/>
    </row>
    <row r="148" spans="2:39" x14ac:dyDescent="0.3">
      <c r="C148" s="178" t="s">
        <v>405</v>
      </c>
      <c r="D148" s="2"/>
      <c r="E148" s="2"/>
      <c r="F148" s="2"/>
      <c r="G148" s="71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66"/>
      <c r="T148" s="73"/>
      <c r="U148" s="73"/>
      <c r="V148" s="73"/>
      <c r="W148" s="73"/>
      <c r="X148" s="73"/>
      <c r="Y148" s="73"/>
      <c r="Z148" s="73"/>
      <c r="AA148" s="73"/>
      <c r="AB148" s="73"/>
    </row>
    <row r="149" spans="2:39" x14ac:dyDescent="0.3">
      <c r="C149" t="s">
        <v>328</v>
      </c>
      <c r="D149" t="s">
        <v>338</v>
      </c>
      <c r="E149" t="s">
        <v>451</v>
      </c>
      <c r="F149" t="s">
        <v>406</v>
      </c>
      <c r="G149" s="71"/>
      <c r="H149" s="72"/>
      <c r="I149" s="171">
        <f>(I144+I145)/NI_Baseline!$J$62</f>
        <v>6.709461579176064E-2</v>
      </c>
      <c r="J149" s="171">
        <f>(J144+J145)/NI_Baseline!$J$62</f>
        <v>6.8380586230590984E-2</v>
      </c>
      <c r="K149" s="171">
        <f>(K144+K145)/NI_Baseline!$J$62</f>
        <v>6.9867893293319369E-2</v>
      </c>
      <c r="L149" s="171">
        <f>(L144+L145)/NI_Baseline!$J$62</f>
        <v>7.1542214085558664E-2</v>
      </c>
      <c r="M149" s="171">
        <f>(M144+M145)/NI_Baseline!$J$62</f>
        <v>7.3254374674738498E-2</v>
      </c>
      <c r="N149" s="171">
        <f>(N144+N145)/NI_Baseline!$J$62</f>
        <v>7.5124476804035306E-2</v>
      </c>
      <c r="O149" s="171">
        <f>(O144+O145)/NI_Baseline!$J$62</f>
        <v>7.7199290600513143E-2</v>
      </c>
      <c r="P149" s="171">
        <f>(P144+P145)/NI_Baseline!$J$62</f>
        <v>7.9457343479122172E-2</v>
      </c>
      <c r="Q149" s="171">
        <f>(Q144+Q145)/NI_Baseline!$J$62</f>
        <v>8.1688507765736648E-2</v>
      </c>
      <c r="R149" s="72"/>
      <c r="S149" s="66"/>
      <c r="T149" s="73"/>
      <c r="U149" s="73"/>
      <c r="V149" s="73"/>
      <c r="W149" s="73"/>
      <c r="X149" s="73"/>
      <c r="Y149" s="73"/>
      <c r="Z149" s="73"/>
      <c r="AA149" s="73"/>
      <c r="AB149" s="73"/>
    </row>
    <row r="150" spans="2:39" x14ac:dyDescent="0.3">
      <c r="C150" t="s">
        <v>328</v>
      </c>
      <c r="D150" t="s">
        <v>338</v>
      </c>
      <c r="E150" t="s">
        <v>451</v>
      </c>
      <c r="F150" s="2" t="s">
        <v>443</v>
      </c>
      <c r="G150" s="71"/>
      <c r="H150" s="72"/>
      <c r="I150" s="194">
        <f>'NI_B_NewSI&amp;GovClos'!M$116+FundingParamsTRA!I149</f>
        <v>1.0222476157917606</v>
      </c>
      <c r="J150" s="194">
        <f>'NI_B_NewSI&amp;GovClos'!N$116+FundingParamsTRA!J149</f>
        <v>1.041312586230591</v>
      </c>
      <c r="K150" s="194">
        <f>'NI_B_NewSI&amp;GovClos'!O$116+FundingParamsTRA!K149</f>
        <v>1.0630728932933193</v>
      </c>
      <c r="L150" s="194">
        <f>'NI_B_NewSI&amp;GovClos'!P$116+FundingParamsTRA!L149</f>
        <v>1.0892392140855587</v>
      </c>
      <c r="M150" s="194">
        <f>'NI_B_NewSI&amp;GovClos'!Q$116+FundingParamsTRA!M149</f>
        <v>1.1187763746747386</v>
      </c>
      <c r="N150" s="194">
        <f>'NI_B_NewSI&amp;GovClos'!R$116+FundingParamsTRA!N149</f>
        <v>1.1499074768040354</v>
      </c>
      <c r="O150" s="194">
        <f>'NI_B_NewSI&amp;GovClos'!S$116+FundingParamsTRA!O149</f>
        <v>1.1887262906005132</v>
      </c>
      <c r="P150" s="194">
        <f>'NI_B_NewSI&amp;GovClos'!T$116+FundingParamsTRA!P149</f>
        <v>1.2247203434791221</v>
      </c>
      <c r="Q150" s="194">
        <f>'NI_B_NewSI&amp;GovClos'!U$116+FundingParamsTRA!Q149</f>
        <v>1.2589895077657365</v>
      </c>
      <c r="R150" s="72"/>
      <c r="S150" s="66"/>
      <c r="T150" s="73"/>
      <c r="U150" s="73"/>
      <c r="V150" s="73"/>
      <c r="W150" s="73"/>
      <c r="X150" s="73"/>
      <c r="Y150" s="73"/>
      <c r="Z150" s="73"/>
      <c r="AA150" s="73"/>
      <c r="AB150" s="73"/>
    </row>
    <row r="151" spans="2:39" x14ac:dyDescent="0.3">
      <c r="C151" t="s">
        <v>328</v>
      </c>
      <c r="D151" t="s">
        <v>338</v>
      </c>
      <c r="E151" t="s">
        <v>452</v>
      </c>
      <c r="F151" s="2" t="s">
        <v>450</v>
      </c>
      <c r="G151" s="71"/>
      <c r="H151" s="72"/>
      <c r="I151" s="205">
        <f>I145/I$4</f>
        <v>7.0595384718689175E-2</v>
      </c>
      <c r="J151" s="205">
        <f t="shared" ref="J151:Q151" si="168">J145/J$4</f>
        <v>7.0578242631043189E-2</v>
      </c>
      <c r="K151" s="205">
        <f t="shared" si="168"/>
        <v>7.0538317327030406E-2</v>
      </c>
      <c r="L151" s="205">
        <f t="shared" si="168"/>
        <v>7.0427600908527344E-2</v>
      </c>
      <c r="M151" s="205">
        <f t="shared" si="168"/>
        <v>7.0281365430581846E-2</v>
      </c>
      <c r="N151" s="205">
        <f t="shared" si="168"/>
        <v>7.0126562833935341E-2</v>
      </c>
      <c r="O151" s="205">
        <f t="shared" si="168"/>
        <v>6.9829397753250075E-2</v>
      </c>
      <c r="P151" s="205">
        <f t="shared" si="168"/>
        <v>6.9653410624396686E-2</v>
      </c>
      <c r="Q151" s="205">
        <f t="shared" si="168"/>
        <v>6.9509546373650366E-2</v>
      </c>
      <c r="R151" s="72"/>
      <c r="S151" s="66"/>
      <c r="T151" s="73"/>
      <c r="U151" s="73"/>
      <c r="V151" s="73"/>
      <c r="W151" s="73"/>
      <c r="X151" s="73"/>
      <c r="Y151" s="73"/>
      <c r="Z151" s="73"/>
      <c r="AA151" s="73"/>
      <c r="AB151" s="73"/>
    </row>
    <row r="152" spans="2:39" x14ac:dyDescent="0.3">
      <c r="C152" t="s">
        <v>328</v>
      </c>
      <c r="D152" t="s">
        <v>338</v>
      </c>
      <c r="E152" t="s">
        <v>453</v>
      </c>
      <c r="F152" t="s">
        <v>416</v>
      </c>
      <c r="G152" s="71"/>
      <c r="H152" s="72"/>
      <c r="I152" s="65">
        <f>(I146+I147)/'NI_B_NewSI&amp;GovClos'!$J$401</f>
        <v>0</v>
      </c>
      <c r="J152" s="65">
        <f>(J146+J147)/'NI_B_NewSI&amp;GovClos'!$J$401</f>
        <v>1.902665851387142E-4</v>
      </c>
      <c r="K152" s="65">
        <f>(K146+K147)/'NI_B_NewSI&amp;GovClos'!$J$401</f>
        <v>3.8880992985137374E-4</v>
      </c>
      <c r="L152" s="65">
        <f>(L146+L147)/'NI_B_NewSI&amp;GovClos'!$J$401</f>
        <v>5.9719111158625224E-4</v>
      </c>
      <c r="M152" s="65">
        <f>(M146+M147)/'NI_B_NewSI&amp;GovClos'!$J$401</f>
        <v>8.1531092283026443E-4</v>
      </c>
      <c r="N152" s="65">
        <f>(N146+N147)/'NI_B_NewSI&amp;GovClos'!$J$401</f>
        <v>1.045156121770851E-3</v>
      </c>
      <c r="O152" s="65">
        <f>(O146+O147)/'NI_B_NewSI&amp;GovClos'!$J$401</f>
        <v>1.2888259262497925E-3</v>
      </c>
      <c r="P152" s="65">
        <f>(P146+P147)/'NI_B_NewSI&amp;GovClos'!$J$401</f>
        <v>1.5476109183811336E-3</v>
      </c>
      <c r="Q152" s="65">
        <f>(Q146+Q147)/'NI_B_NewSI&amp;GovClos'!$J$401</f>
        <v>1.8183632840176923E-3</v>
      </c>
      <c r="R152" s="441">
        <f>Q$7+Q152</f>
        <v>1.1872248976644577</v>
      </c>
      <c r="S152" s="66"/>
      <c r="T152" s="73"/>
      <c r="U152" s="73"/>
      <c r="V152" s="73"/>
      <c r="W152" s="73"/>
      <c r="X152" s="73"/>
      <c r="Y152" s="73"/>
      <c r="Z152" s="73"/>
      <c r="AA152" s="73"/>
      <c r="AB152" s="73"/>
    </row>
    <row r="153" spans="2:39" x14ac:dyDescent="0.3">
      <c r="C153" t="s">
        <v>328</v>
      </c>
      <c r="D153" t="s">
        <v>338</v>
      </c>
      <c r="E153" t="s">
        <v>454</v>
      </c>
      <c r="F153" s="2" t="s">
        <v>447</v>
      </c>
      <c r="G153" s="71"/>
      <c r="H153" s="72"/>
      <c r="I153" s="443">
        <f>I$7+I152</f>
        <v>0.98372940669111897</v>
      </c>
      <c r="J153" s="443">
        <f t="shared" ref="J153:Q153" si="169">J$7+J152</f>
        <v>1.0031547249374289</v>
      </c>
      <c r="K153" s="443">
        <f t="shared" si="169"/>
        <v>1.0222942478572115</v>
      </c>
      <c r="L153" s="443">
        <f t="shared" si="169"/>
        <v>1.0429065523803163</v>
      </c>
      <c r="M153" s="443">
        <f t="shared" si="169"/>
        <v>1.0641182602513801</v>
      </c>
      <c r="N153" s="443">
        <f t="shared" si="169"/>
        <v>1.0885112930243108</v>
      </c>
      <c r="O153" s="443">
        <f t="shared" si="169"/>
        <v>1.1239953024566498</v>
      </c>
      <c r="P153" s="443">
        <f t="shared" si="169"/>
        <v>1.1558223217874912</v>
      </c>
      <c r="Q153" s="443">
        <f t="shared" si="169"/>
        <v>1.1872248976644577</v>
      </c>
      <c r="S153" s="66"/>
      <c r="T153" s="73"/>
      <c r="U153" s="73"/>
      <c r="V153" s="73"/>
      <c r="W153" s="73"/>
      <c r="X153" s="73"/>
      <c r="Y153" s="73"/>
      <c r="Z153" s="73"/>
      <c r="AA153" s="73"/>
      <c r="AB153" s="73"/>
    </row>
    <row r="154" spans="2:39" x14ac:dyDescent="0.3">
      <c r="C154" t="s">
        <v>328</v>
      </c>
      <c r="D154" t="s">
        <v>338</v>
      </c>
      <c r="E154" t="s">
        <v>455</v>
      </c>
      <c r="F154" s="206" t="s">
        <v>444</v>
      </c>
      <c r="G154" s="71"/>
      <c r="H154" s="72"/>
      <c r="I154" s="197">
        <f>0.37+I146</f>
        <v>0.37</v>
      </c>
      <c r="J154" s="197">
        <f t="shared" ref="J154:Q154" si="170">0.37+J146</f>
        <v>0.57557057853475602</v>
      </c>
      <c r="K154" s="197">
        <f t="shared" si="170"/>
        <v>0.7900836534766903</v>
      </c>
      <c r="L154" s="197">
        <f t="shared" si="170"/>
        <v>1.0152258667232501</v>
      </c>
      <c r="M154" s="197">
        <f t="shared" si="170"/>
        <v>1.2508900310568527</v>
      </c>
      <c r="N154" s="197">
        <f t="shared" si="170"/>
        <v>1.4992227085220273</v>
      </c>
      <c r="O154" s="197">
        <f t="shared" si="170"/>
        <v>1.7624919664511993</v>
      </c>
      <c r="P154" s="197">
        <f t="shared" si="170"/>
        <v>2.0420921942566626</v>
      </c>
      <c r="Q154" s="197">
        <f t="shared" si="170"/>
        <v>2.3346223850044656</v>
      </c>
      <c r="R154" s="72"/>
      <c r="S154" s="66"/>
      <c r="T154" s="73"/>
      <c r="U154" s="73"/>
      <c r="V154" s="73"/>
      <c r="W154" s="73"/>
      <c r="X154" s="73"/>
      <c r="Y154" s="73"/>
      <c r="Z154" s="73"/>
      <c r="AA154" s="73"/>
      <c r="AB154" s="73"/>
    </row>
    <row r="155" spans="2:39" x14ac:dyDescent="0.3">
      <c r="C155" t="s">
        <v>328</v>
      </c>
      <c r="D155" t="s">
        <v>338</v>
      </c>
      <c r="E155" t="s">
        <v>456</v>
      </c>
      <c r="F155" s="206"/>
      <c r="G155" s="71"/>
      <c r="H155" s="212">
        <f>AVERAGE(I155:Q155)</f>
        <v>3.4955553705783498</v>
      </c>
      <c r="I155" s="188">
        <f>I154/0.37</f>
        <v>1</v>
      </c>
      <c r="J155" s="188">
        <f t="shared" ref="J155:Q155" si="171">J154/0.37</f>
        <v>1.5555961582020432</v>
      </c>
      <c r="K155" s="188">
        <f t="shared" si="171"/>
        <v>2.1353612256126766</v>
      </c>
      <c r="L155" s="188">
        <f t="shared" si="171"/>
        <v>2.743853693846622</v>
      </c>
      <c r="M155" s="188">
        <f t="shared" si="171"/>
        <v>3.3807838677212234</v>
      </c>
      <c r="N155" s="188">
        <f t="shared" si="171"/>
        <v>4.0519532662757491</v>
      </c>
      <c r="O155" s="188">
        <f t="shared" si="171"/>
        <v>4.763491801219458</v>
      </c>
      <c r="P155" s="188">
        <f t="shared" si="171"/>
        <v>5.5191680925855744</v>
      </c>
      <c r="Q155" s="188">
        <f t="shared" si="171"/>
        <v>6.3097902297417994</v>
      </c>
      <c r="R155" s="72"/>
      <c r="S155" s="66"/>
      <c r="T155" s="73"/>
      <c r="U155" s="73"/>
      <c r="V155" s="73"/>
      <c r="W155" s="73"/>
      <c r="X155" s="73"/>
      <c r="Y155" s="73"/>
      <c r="Z155" s="73"/>
      <c r="AA155" s="73"/>
      <c r="AB155" s="73"/>
    </row>
    <row r="156" spans="2:39" x14ac:dyDescent="0.3">
      <c r="E156" s="207" t="s">
        <v>445</v>
      </c>
      <c r="F156" s="207">
        <v>2019</v>
      </c>
      <c r="G156" s="207">
        <v>2020</v>
      </c>
      <c r="H156" s="207">
        <v>2021</v>
      </c>
      <c r="I156" s="207">
        <v>2022</v>
      </c>
      <c r="J156" s="207">
        <v>2023</v>
      </c>
      <c r="K156" s="207">
        <v>2024</v>
      </c>
      <c r="L156" s="207">
        <f t="shared" ref="L156" si="172">K156+1</f>
        <v>2025</v>
      </c>
      <c r="M156" s="207">
        <f t="shared" ref="M156" si="173">L156+1</f>
        <v>2026</v>
      </c>
      <c r="N156" s="207">
        <f t="shared" ref="N156" si="174">M156+1</f>
        <v>2027</v>
      </c>
      <c r="O156" s="207">
        <f t="shared" ref="O156" si="175">N156+1</f>
        <v>2028</v>
      </c>
      <c r="P156" s="207">
        <f t="shared" ref="P156" si="176">O156+1</f>
        <v>2029</v>
      </c>
      <c r="Q156" s="207">
        <f t="shared" ref="Q156" si="177">P156+1</f>
        <v>2030</v>
      </c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</row>
    <row r="157" spans="2:39" x14ac:dyDescent="0.3">
      <c r="C157" s="59" t="s">
        <v>448</v>
      </c>
      <c r="D157" s="59" t="s">
        <v>449</v>
      </c>
      <c r="E157" s="212">
        <f>AVERAGE(I157:Q157)</f>
        <v>3.5726220239999984</v>
      </c>
      <c r="F157" s="32">
        <v>0.37</v>
      </c>
      <c r="G157" s="203">
        <f>F157*$C158</f>
        <v>0.55499999999999994</v>
      </c>
      <c r="H157" s="203">
        <f t="shared" ref="H157" si="178">G157*$C158</f>
        <v>0.83249999999999991</v>
      </c>
      <c r="I157" s="203">
        <f t="shared" ref="I157" si="179">H157*$C158</f>
        <v>1.2487499999999998</v>
      </c>
      <c r="J157" s="203">
        <f t="shared" ref="J157" si="180">I157*$C158</f>
        <v>1.8731249999999997</v>
      </c>
      <c r="K157" s="204">
        <f>J157*$D158</f>
        <v>2.2477499999999995</v>
      </c>
      <c r="L157" s="204">
        <f t="shared" ref="L157" si="181">K157*$D158</f>
        <v>2.6972999999999994</v>
      </c>
      <c r="M157" s="204">
        <f t="shared" ref="M157" si="182">L157*$D158</f>
        <v>3.236759999999999</v>
      </c>
      <c r="N157" s="204">
        <f t="shared" ref="N157" si="183">M157*$D158</f>
        <v>3.8841119999999987</v>
      </c>
      <c r="O157" s="204">
        <f t="shared" ref="O157" si="184">N157*$D158</f>
        <v>4.6609343999999986</v>
      </c>
      <c r="P157" s="204">
        <f t="shared" ref="P157" si="185">O157*$D158</f>
        <v>5.5931212799999983</v>
      </c>
      <c r="Q157" s="204">
        <f t="shared" ref="Q157" si="186">P157*$D158</f>
        <v>6.7117455359999978</v>
      </c>
      <c r="R157" s="72"/>
      <c r="S157" s="66"/>
      <c r="T157" s="73"/>
      <c r="U157" s="73"/>
      <c r="V157" s="73"/>
      <c r="W157" s="73"/>
      <c r="X157" s="73"/>
      <c r="Y157" s="73"/>
      <c r="Z157" s="73"/>
      <c r="AA157" s="73"/>
      <c r="AB157" s="73"/>
    </row>
    <row r="158" spans="2:39" x14ac:dyDescent="0.3">
      <c r="C158" s="202">
        <v>1.5</v>
      </c>
      <c r="D158" s="201">
        <v>1.2</v>
      </c>
      <c r="E158" s="200" t="s">
        <v>457</v>
      </c>
      <c r="F158" s="215" t="s">
        <v>467</v>
      </c>
      <c r="G158" s="215" t="s">
        <v>468</v>
      </c>
      <c r="H158" s="215" t="s">
        <v>469</v>
      </c>
      <c r="I158" s="213" t="s">
        <v>470</v>
      </c>
      <c r="J158" s="195" t="s">
        <v>474</v>
      </c>
      <c r="K158" s="213" t="s">
        <v>471</v>
      </c>
      <c r="L158" s="213" t="s">
        <v>472</v>
      </c>
      <c r="M158" s="213" t="s">
        <v>473</v>
      </c>
      <c r="N158" s="213" t="s">
        <v>475</v>
      </c>
      <c r="O158" s="213" t="s">
        <v>476</v>
      </c>
      <c r="P158" s="213" t="s">
        <v>477</v>
      </c>
      <c r="Q158" s="214" t="s">
        <v>478</v>
      </c>
      <c r="R158" s="72"/>
      <c r="S158" s="66"/>
      <c r="T158" s="73"/>
      <c r="U158" s="73"/>
      <c r="V158" s="73"/>
      <c r="W158" s="73"/>
      <c r="X158" s="73"/>
      <c r="Y158" s="73"/>
      <c r="Z158" s="73"/>
      <c r="AA158" s="73"/>
      <c r="AB158" s="73"/>
    </row>
    <row r="159" spans="2:39" x14ac:dyDescent="0.3">
      <c r="C159" s="273" t="s">
        <v>328</v>
      </c>
      <c r="D159" s="273" t="s">
        <v>323</v>
      </c>
      <c r="E159" s="273" t="s">
        <v>455</v>
      </c>
      <c r="F159" s="274" t="s">
        <v>446</v>
      </c>
      <c r="G159" s="275"/>
      <c r="H159" s="276">
        <f>AVERAGE(I159:Q159)</f>
        <v>35.542820020874274</v>
      </c>
      <c r="I159" s="277">
        <f>30.1276*(1.023629)^(I$9-2019)+I147</f>
        <v>32.314116044006767</v>
      </c>
      <c r="J159" s="277">
        <f t="shared" ref="J159:Q159" si="187">30.1276*(1.023629)^(J$9-2019)+J147</f>
        <v>33.077666292010598</v>
      </c>
      <c r="K159" s="277">
        <f t="shared" si="187"/>
        <v>33.859258468824514</v>
      </c>
      <c r="L159" s="277">
        <f t="shared" si="187"/>
        <v>34.659318887184362</v>
      </c>
      <c r="M159" s="277">
        <f t="shared" si="187"/>
        <v>35.478283933169635</v>
      </c>
      <c r="N159" s="277">
        <f t="shared" si="187"/>
        <v>36.316600304226498</v>
      </c>
      <c r="O159" s="277">
        <f t="shared" si="187"/>
        <v>37.174725252815065</v>
      </c>
      <c r="P159" s="277">
        <f t="shared" si="187"/>
        <v>38.053126835813821</v>
      </c>
      <c r="Q159" s="277">
        <f t="shared" si="187"/>
        <v>38.952284169817261</v>
      </c>
      <c r="R159" s="72"/>
      <c r="S159" s="66"/>
      <c r="T159" s="73"/>
      <c r="U159" s="73"/>
      <c r="V159" s="73"/>
      <c r="W159" s="73"/>
      <c r="X159" s="73"/>
      <c r="Y159" s="73"/>
      <c r="Z159" s="73"/>
      <c r="AA159" s="73"/>
      <c r="AB159" s="73"/>
    </row>
    <row r="160" spans="2:39" x14ac:dyDescent="0.3">
      <c r="B160" s="178"/>
      <c r="C160" s="278" t="s">
        <v>448</v>
      </c>
      <c r="D160" s="278" t="s">
        <v>449</v>
      </c>
      <c r="E160" s="279" t="e">
        <f>AVERAGE(I160:Q160)</f>
        <v>#VALUE!</v>
      </c>
      <c r="F160" s="280">
        <v>30.217588873818368</v>
      </c>
      <c r="G160" s="280">
        <v>30.217588873818368</v>
      </c>
      <c r="H160" s="280">
        <v>30.217588873818368</v>
      </c>
      <c r="I160" s="281" t="e">
        <f>H160*$C161</f>
        <v>#VALUE!</v>
      </c>
      <c r="J160" s="281" t="e">
        <f>I160*$C161</f>
        <v>#VALUE!</v>
      </c>
      <c r="K160" s="281" t="e">
        <f>J160*$C161</f>
        <v>#VALUE!</v>
      </c>
      <c r="L160" s="282" t="e">
        <f t="shared" ref="L160" si="188">K160*$D161</f>
        <v>#VALUE!</v>
      </c>
      <c r="M160" s="282" t="e">
        <f t="shared" ref="M160" si="189">L160*$D161</f>
        <v>#VALUE!</v>
      </c>
      <c r="N160" s="282" t="e">
        <f t="shared" ref="N160" si="190">M160*$D161</f>
        <v>#VALUE!</v>
      </c>
      <c r="O160" s="282" t="e">
        <f t="shared" ref="O160" si="191">N160*$D161</f>
        <v>#VALUE!</v>
      </c>
      <c r="P160" s="282" t="e">
        <f t="shared" ref="P160" si="192">O160*$D161</f>
        <v>#VALUE!</v>
      </c>
      <c r="Q160" s="282" t="e">
        <f t="shared" ref="Q160" si="193">P160*$D161</f>
        <v>#VALUE!</v>
      </c>
      <c r="U160" s="49"/>
      <c r="V160" s="49"/>
      <c r="W160" s="49"/>
      <c r="X160" s="49"/>
      <c r="Y160" s="49"/>
      <c r="Z160" s="49"/>
      <c r="AA160" s="49"/>
      <c r="AB160" s="49"/>
    </row>
    <row r="161" spans="1:70" x14ac:dyDescent="0.3">
      <c r="C161" s="283" t="s">
        <v>480</v>
      </c>
      <c r="D161" s="284" t="s">
        <v>480</v>
      </c>
      <c r="E161" s="285" t="s">
        <v>458</v>
      </c>
      <c r="F161" s="285"/>
      <c r="G161" s="275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72"/>
      <c r="S161" s="66"/>
      <c r="T161" s="73"/>
      <c r="U161" s="73"/>
      <c r="V161" s="73"/>
      <c r="W161" s="73"/>
      <c r="X161" s="73"/>
      <c r="Y161" s="73"/>
      <c r="Z161" s="73"/>
      <c r="AA161" s="73"/>
      <c r="AB161" s="73"/>
    </row>
    <row r="162" spans="1:70" x14ac:dyDescent="0.3">
      <c r="C162" s="2"/>
      <c r="D162" s="2"/>
      <c r="E162" s="2"/>
      <c r="F162" s="2"/>
      <c r="G162" s="71"/>
      <c r="H162" s="120"/>
      <c r="I162" s="72"/>
      <c r="J162" s="72"/>
      <c r="K162" s="72"/>
      <c r="L162" s="72"/>
      <c r="M162" s="72"/>
      <c r="N162" s="72"/>
      <c r="O162" s="72"/>
      <c r="P162" s="72"/>
      <c r="Q162" s="72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121"/>
    </row>
    <row r="163" spans="1:70" ht="15" thickBot="1" x14ac:dyDescent="0.35">
      <c r="H163" s="122"/>
      <c r="I163" s="32"/>
      <c r="J163" s="32"/>
      <c r="K163" s="32"/>
      <c r="L163" s="32"/>
      <c r="M163" s="32"/>
      <c r="N163" s="32"/>
      <c r="O163" s="32"/>
      <c r="P163" s="32"/>
      <c r="Q163" s="3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70" ht="57.6" x14ac:dyDescent="0.3">
      <c r="A164" s="100" t="s">
        <v>345</v>
      </c>
      <c r="B164" s="123">
        <f>(1452*1000-'[1]Roads TFP'!$Q$19*A169)/'[1]Roads TFP'!$O$20</f>
        <v>22.968141709580326</v>
      </c>
      <c r="C164" s="60" t="s">
        <v>346</v>
      </c>
      <c r="H164" s="122"/>
      <c r="I164" s="32"/>
      <c r="J164" s="32"/>
      <c r="K164" s="32"/>
      <c r="L164" s="32"/>
      <c r="M164" s="32"/>
      <c r="N164" s="32"/>
      <c r="O164" s="32"/>
      <c r="P164" s="32"/>
      <c r="Q164" s="3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03" t="s">
        <v>337</v>
      </c>
    </row>
    <row r="165" spans="1:70" x14ac:dyDescent="0.3">
      <c r="A165" s="458" t="s">
        <v>6</v>
      </c>
      <c r="B165" s="105">
        <v>0</v>
      </c>
      <c r="C165" t="s">
        <v>328</v>
      </c>
      <c r="D165" t="s">
        <v>347</v>
      </c>
      <c r="E165" t="s">
        <v>321</v>
      </c>
      <c r="F165" s="106" t="s">
        <v>339</v>
      </c>
      <c r="G165" s="68" t="s">
        <v>311</v>
      </c>
      <c r="H165" s="122"/>
      <c r="I165" s="32"/>
      <c r="J165" s="32"/>
      <c r="K165" s="32"/>
      <c r="L165" s="32"/>
      <c r="M165" s="32"/>
      <c r="N165" s="32"/>
      <c r="O165" s="32"/>
      <c r="P165" s="32"/>
      <c r="Q165" s="3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09">
        <f>(1+$H165)^($AL$134-$I$134+1)-1</f>
        <v>0</v>
      </c>
    </row>
    <row r="166" spans="1:70" x14ac:dyDescent="0.3">
      <c r="A166" s="459"/>
      <c r="B166" s="110">
        <f>B165</f>
        <v>0</v>
      </c>
      <c r="C166" t="s">
        <v>328</v>
      </c>
      <c r="D166" t="s">
        <v>347</v>
      </c>
      <c r="E166" t="s">
        <v>321</v>
      </c>
      <c r="F166" s="106" t="s">
        <v>340</v>
      </c>
      <c r="G166" s="68" t="s">
        <v>311</v>
      </c>
      <c r="H166" s="122"/>
      <c r="I166" s="32"/>
      <c r="J166" s="32"/>
      <c r="K166" s="32"/>
      <c r="L166" s="32"/>
      <c r="M166" s="32"/>
      <c r="N166" s="32"/>
      <c r="O166" s="32"/>
      <c r="P166" s="32"/>
      <c r="Q166" s="3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09">
        <f>(1+$H166)^($AL$134-$I$134+1)-1</f>
        <v>0</v>
      </c>
    </row>
    <row r="167" spans="1:70" x14ac:dyDescent="0.3">
      <c r="A167" s="460"/>
      <c r="B167" s="110">
        <f>B166</f>
        <v>0</v>
      </c>
      <c r="C167" t="s">
        <v>328</v>
      </c>
      <c r="D167" t="s">
        <v>347</v>
      </c>
      <c r="E167" t="s">
        <v>309</v>
      </c>
      <c r="F167" s="106" t="s">
        <v>341</v>
      </c>
      <c r="G167" s="68" t="s">
        <v>311</v>
      </c>
      <c r="H167" s="122"/>
      <c r="I167" s="32"/>
      <c r="J167" s="32"/>
      <c r="K167" s="32"/>
      <c r="L167" s="32"/>
      <c r="M167" s="32"/>
      <c r="N167" s="32"/>
      <c r="O167" s="32"/>
      <c r="P167" s="32"/>
      <c r="Q167" s="3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09">
        <f>(1+$H167)^($AL$134-$I$134+1)-1</f>
        <v>0</v>
      </c>
    </row>
    <row r="168" spans="1:70" x14ac:dyDescent="0.3">
      <c r="C168" s="420" t="s">
        <v>527</v>
      </c>
      <c r="D168" s="420" t="s">
        <v>528</v>
      </c>
      <c r="E168" s="420" t="s">
        <v>525</v>
      </c>
      <c r="F168" s="420" t="s">
        <v>526</v>
      </c>
      <c r="G168" s="68" t="s">
        <v>311</v>
      </c>
      <c r="H168" s="417">
        <v>5.7000000000000002E-3</v>
      </c>
      <c r="I168" s="64">
        <f t="shared" ref="I168:Q168" si="194">$H168</f>
        <v>5.7000000000000002E-3</v>
      </c>
      <c r="J168" s="64">
        <f t="shared" si="194"/>
        <v>5.7000000000000002E-3</v>
      </c>
      <c r="K168" s="64">
        <f t="shared" si="194"/>
        <v>5.7000000000000002E-3</v>
      </c>
      <c r="L168" s="64">
        <f t="shared" si="194"/>
        <v>5.7000000000000002E-3</v>
      </c>
      <c r="M168" s="64">
        <f t="shared" si="194"/>
        <v>5.7000000000000002E-3</v>
      </c>
      <c r="N168" s="64">
        <f t="shared" si="194"/>
        <v>5.7000000000000002E-3</v>
      </c>
      <c r="O168" s="64">
        <f t="shared" si="194"/>
        <v>5.7000000000000002E-3</v>
      </c>
      <c r="P168" s="64">
        <f t="shared" si="194"/>
        <v>5.7000000000000002E-3</v>
      </c>
      <c r="Q168" s="64">
        <f t="shared" si="194"/>
        <v>5.7000000000000002E-3</v>
      </c>
      <c r="R168" s="65">
        <f t="shared" ref="R168" si="195">PRODUCT(T168:AB168)-1</f>
        <v>5.2485329978632533E-2</v>
      </c>
      <c r="S168" s="66">
        <f t="shared" ref="S168" si="196">(1+R168)^(1/($Q$9-$I$9+1))-1-H168</f>
        <v>3.8163916471489756E-17</v>
      </c>
      <c r="T168" s="67">
        <f t="shared" ref="T168" si="197">1+I168</f>
        <v>1.0057</v>
      </c>
      <c r="U168" s="67">
        <f t="shared" ref="U168" si="198">1+J168</f>
        <v>1.0057</v>
      </c>
      <c r="V168" s="67">
        <f t="shared" ref="V168" si="199">1+K168</f>
        <v>1.0057</v>
      </c>
      <c r="W168" s="67">
        <f t="shared" ref="W168" si="200">1+L168</f>
        <v>1.0057</v>
      </c>
      <c r="X168" s="67">
        <f t="shared" ref="X168" si="201">1+M168</f>
        <v>1.0057</v>
      </c>
      <c r="Y168" s="67">
        <f t="shared" ref="Y168" si="202">1+N168</f>
        <v>1.0057</v>
      </c>
      <c r="Z168" s="67">
        <f t="shared" ref="Z168" si="203">1+O168</f>
        <v>1.0057</v>
      </c>
      <c r="AA168" s="67">
        <f t="shared" ref="AA168" si="204">1+P168</f>
        <v>1.0057</v>
      </c>
      <c r="AB168" s="67">
        <f t="shared" ref="AB168" si="205">1+Q168</f>
        <v>1.0057</v>
      </c>
    </row>
    <row r="169" spans="1:70" x14ac:dyDescent="0.3">
      <c r="A169" s="456">
        <f>1304/'[1]Roads TFP'!$P$21*1000</f>
        <v>33.033182287587394</v>
      </c>
      <c r="B169" s="117">
        <f>1-B167</f>
        <v>1</v>
      </c>
      <c r="C169" t="s">
        <v>328</v>
      </c>
      <c r="D169" t="s">
        <v>347</v>
      </c>
      <c r="E169" t="s">
        <v>321</v>
      </c>
      <c r="F169" s="118" t="s">
        <v>342</v>
      </c>
      <c r="G169" s="68" t="s">
        <v>311</v>
      </c>
      <c r="H169" s="124">
        <f>A139*$H$172</f>
        <v>3.9220000000000001E-3</v>
      </c>
      <c r="I169" s="65">
        <f>H169</f>
        <v>3.9220000000000001E-3</v>
      </c>
      <c r="J169" s="65">
        <f t="shared" ref="J169:Y170" si="206">I169</f>
        <v>3.9220000000000001E-3</v>
      </c>
      <c r="K169" s="65">
        <f t="shared" si="206"/>
        <v>3.9220000000000001E-3</v>
      </c>
      <c r="L169" s="65">
        <f t="shared" si="206"/>
        <v>3.9220000000000001E-3</v>
      </c>
      <c r="M169" s="65">
        <f t="shared" si="206"/>
        <v>3.9220000000000001E-3</v>
      </c>
      <c r="N169" s="65">
        <f t="shared" si="206"/>
        <v>3.9220000000000001E-3</v>
      </c>
      <c r="O169" s="65">
        <f t="shared" si="206"/>
        <v>3.9220000000000001E-3</v>
      </c>
      <c r="P169" s="65">
        <f t="shared" si="206"/>
        <v>3.9220000000000001E-3</v>
      </c>
      <c r="Q169" s="65">
        <f t="shared" si="206"/>
        <v>3.9220000000000001E-3</v>
      </c>
      <c r="R169" s="108">
        <f t="shared" si="206"/>
        <v>3.9220000000000001E-3</v>
      </c>
      <c r="S169" s="108">
        <f t="shared" si="206"/>
        <v>3.9220000000000001E-3</v>
      </c>
      <c r="T169" s="108">
        <f t="shared" si="206"/>
        <v>3.9220000000000001E-3</v>
      </c>
      <c r="U169" s="108">
        <f t="shared" si="206"/>
        <v>3.9220000000000001E-3</v>
      </c>
      <c r="V169" s="108">
        <f t="shared" si="206"/>
        <v>3.9220000000000001E-3</v>
      </c>
      <c r="W169" s="108">
        <f t="shared" si="206"/>
        <v>3.9220000000000001E-3</v>
      </c>
      <c r="X169" s="108">
        <f t="shared" si="206"/>
        <v>3.9220000000000001E-3</v>
      </c>
      <c r="Y169" s="108">
        <f t="shared" si="206"/>
        <v>3.9220000000000001E-3</v>
      </c>
      <c r="Z169" s="108">
        <f t="shared" ref="Z169:AL170" si="207">Y169</f>
        <v>3.9220000000000001E-3</v>
      </c>
      <c r="AA169" s="108">
        <f t="shared" si="207"/>
        <v>3.9220000000000001E-3</v>
      </c>
      <c r="AB169" s="108">
        <f t="shared" si="207"/>
        <v>3.9220000000000001E-3</v>
      </c>
      <c r="AC169" s="108">
        <f t="shared" si="207"/>
        <v>3.9220000000000001E-3</v>
      </c>
      <c r="AD169" s="108">
        <f t="shared" si="207"/>
        <v>3.9220000000000001E-3</v>
      </c>
      <c r="AE169" s="108">
        <f t="shared" si="207"/>
        <v>3.9220000000000001E-3</v>
      </c>
      <c r="AF169" s="108">
        <f t="shared" si="207"/>
        <v>3.9220000000000001E-3</v>
      </c>
      <c r="AG169" s="108">
        <f t="shared" si="207"/>
        <v>3.9220000000000001E-3</v>
      </c>
      <c r="AH169" s="108">
        <f t="shared" si="207"/>
        <v>3.9220000000000001E-3</v>
      </c>
      <c r="AI169" s="108">
        <f t="shared" si="207"/>
        <v>3.9220000000000001E-3</v>
      </c>
      <c r="AJ169" s="108">
        <f t="shared" si="207"/>
        <v>3.9220000000000001E-3</v>
      </c>
      <c r="AK169" s="108">
        <f t="shared" si="207"/>
        <v>3.9220000000000001E-3</v>
      </c>
      <c r="AL169" s="108">
        <f t="shared" si="207"/>
        <v>3.9220000000000001E-3</v>
      </c>
      <c r="AM169" s="109">
        <f>(1+$H169)^($AL$134-$I$134+1)-1</f>
        <v>0.12460275907493323</v>
      </c>
    </row>
    <row r="170" spans="1:70" x14ac:dyDescent="0.3">
      <c r="A170" s="456"/>
      <c r="B170" s="117">
        <f>B169</f>
        <v>1</v>
      </c>
      <c r="C170" t="s">
        <v>328</v>
      </c>
      <c r="D170" t="s">
        <v>347</v>
      </c>
      <c r="E170" t="s">
        <v>321</v>
      </c>
      <c r="F170" s="118" t="s">
        <v>343</v>
      </c>
      <c r="G170" s="68" t="s">
        <v>311</v>
      </c>
      <c r="H170" s="124">
        <f>A140*$H$172</f>
        <v>9.0100000000000011E-4</v>
      </c>
      <c r="I170" s="65">
        <f>H170</f>
        <v>9.0100000000000011E-4</v>
      </c>
      <c r="J170" s="65">
        <f t="shared" si="206"/>
        <v>9.0100000000000011E-4</v>
      </c>
      <c r="K170" s="65">
        <f t="shared" si="206"/>
        <v>9.0100000000000011E-4</v>
      </c>
      <c r="L170" s="65">
        <f t="shared" si="206"/>
        <v>9.0100000000000011E-4</v>
      </c>
      <c r="M170" s="65">
        <f t="shared" si="206"/>
        <v>9.0100000000000011E-4</v>
      </c>
      <c r="N170" s="65">
        <f t="shared" si="206"/>
        <v>9.0100000000000011E-4</v>
      </c>
      <c r="O170" s="65">
        <f t="shared" si="206"/>
        <v>9.0100000000000011E-4</v>
      </c>
      <c r="P170" s="65">
        <f t="shared" si="206"/>
        <v>9.0100000000000011E-4</v>
      </c>
      <c r="Q170" s="65">
        <f t="shared" si="206"/>
        <v>9.0100000000000011E-4</v>
      </c>
      <c r="R170" s="108">
        <f t="shared" si="206"/>
        <v>9.0100000000000011E-4</v>
      </c>
      <c r="S170" s="108">
        <f t="shared" si="206"/>
        <v>9.0100000000000011E-4</v>
      </c>
      <c r="T170" s="108">
        <f t="shared" si="206"/>
        <v>9.0100000000000011E-4</v>
      </c>
      <c r="U170" s="108">
        <f t="shared" si="206"/>
        <v>9.0100000000000011E-4</v>
      </c>
      <c r="V170" s="108">
        <f t="shared" si="206"/>
        <v>9.0100000000000011E-4</v>
      </c>
      <c r="W170" s="108">
        <f t="shared" si="206"/>
        <v>9.0100000000000011E-4</v>
      </c>
      <c r="X170" s="108">
        <f t="shared" si="206"/>
        <v>9.0100000000000011E-4</v>
      </c>
      <c r="Y170" s="108">
        <f t="shared" si="206"/>
        <v>9.0100000000000011E-4</v>
      </c>
      <c r="Z170" s="108">
        <f t="shared" si="207"/>
        <v>9.0100000000000011E-4</v>
      </c>
      <c r="AA170" s="108">
        <f t="shared" si="207"/>
        <v>9.0100000000000011E-4</v>
      </c>
      <c r="AB170" s="108">
        <f t="shared" si="207"/>
        <v>9.0100000000000011E-4</v>
      </c>
      <c r="AC170" s="108">
        <f t="shared" si="207"/>
        <v>9.0100000000000011E-4</v>
      </c>
      <c r="AD170" s="108">
        <f t="shared" si="207"/>
        <v>9.0100000000000011E-4</v>
      </c>
      <c r="AE170" s="108">
        <f t="shared" si="207"/>
        <v>9.0100000000000011E-4</v>
      </c>
      <c r="AF170" s="108">
        <f t="shared" si="207"/>
        <v>9.0100000000000011E-4</v>
      </c>
      <c r="AG170" s="108">
        <f t="shared" si="207"/>
        <v>9.0100000000000011E-4</v>
      </c>
      <c r="AH170" s="108">
        <f t="shared" si="207"/>
        <v>9.0100000000000011E-4</v>
      </c>
      <c r="AI170" s="108">
        <f t="shared" si="207"/>
        <v>9.0100000000000011E-4</v>
      </c>
      <c r="AJ170" s="108">
        <f t="shared" si="207"/>
        <v>9.0100000000000011E-4</v>
      </c>
      <c r="AK170" s="108">
        <f t="shared" si="207"/>
        <v>9.0100000000000011E-4</v>
      </c>
      <c r="AL170" s="108">
        <f t="shared" si="207"/>
        <v>9.0100000000000011E-4</v>
      </c>
      <c r="AM170" s="109">
        <f>(1+$H170)^($AL$134-$I$134+1)-1</f>
        <v>2.738612119717021E-2</v>
      </c>
    </row>
    <row r="171" spans="1:70" ht="15" thickBot="1" x14ac:dyDescent="0.35">
      <c r="A171" s="457"/>
      <c r="B171" s="117">
        <f>B170</f>
        <v>1</v>
      </c>
      <c r="C171" t="s">
        <v>328</v>
      </c>
      <c r="D171" t="s">
        <v>347</v>
      </c>
      <c r="E171" t="s">
        <v>309</v>
      </c>
      <c r="F171" s="118" t="s">
        <v>344</v>
      </c>
      <c r="G171" s="68" t="s">
        <v>311</v>
      </c>
      <c r="H171" s="124">
        <f>A141*$H$172</f>
        <v>4.7699999999999999E-4</v>
      </c>
      <c r="I171" s="112">
        <v>0</v>
      </c>
      <c r="J171" s="65">
        <f>($AL171-$I171)/($AL$134-$I$134)+I171</f>
        <v>3.2896551724137932E-5</v>
      </c>
      <c r="K171" s="65">
        <f t="shared" ref="K171:AK171" si="208">($AL171-$I171)/($AL$134-$I$134)+J171</f>
        <v>6.5793103448275864E-5</v>
      </c>
      <c r="L171" s="65">
        <f t="shared" si="208"/>
        <v>9.8689655172413802E-5</v>
      </c>
      <c r="M171" s="65">
        <f t="shared" si="208"/>
        <v>1.3158620689655173E-4</v>
      </c>
      <c r="N171" s="65">
        <f t="shared" si="208"/>
        <v>1.6448275862068965E-4</v>
      </c>
      <c r="O171" s="65">
        <f t="shared" si="208"/>
        <v>1.9737931034482758E-4</v>
      </c>
      <c r="P171" s="65">
        <f t="shared" si="208"/>
        <v>2.302758620689655E-4</v>
      </c>
      <c r="Q171" s="65">
        <f t="shared" si="208"/>
        <v>2.6317241379310345E-4</v>
      </c>
      <c r="R171" s="67">
        <f t="shared" si="208"/>
        <v>2.9606896551724138E-4</v>
      </c>
      <c r="S171" s="67">
        <f t="shared" si="208"/>
        <v>3.289655172413793E-4</v>
      </c>
      <c r="T171" s="67">
        <f t="shared" si="208"/>
        <v>3.6186206896551723E-4</v>
      </c>
      <c r="U171" s="67">
        <f t="shared" si="208"/>
        <v>3.9475862068965515E-4</v>
      </c>
      <c r="V171" s="67">
        <f t="shared" si="208"/>
        <v>4.2765517241379308E-4</v>
      </c>
      <c r="W171" s="67">
        <f t="shared" si="208"/>
        <v>4.60551724137931E-4</v>
      </c>
      <c r="X171" s="67">
        <f t="shared" si="208"/>
        <v>4.9344827586206893E-4</v>
      </c>
      <c r="Y171" s="67">
        <f t="shared" si="208"/>
        <v>5.2634482758620691E-4</v>
      </c>
      <c r="Z171" s="67">
        <f t="shared" si="208"/>
        <v>5.5924137931034489E-4</v>
      </c>
      <c r="AA171" s="67">
        <f t="shared" si="208"/>
        <v>5.9213793103448287E-4</v>
      </c>
      <c r="AB171" s="67">
        <f t="shared" si="208"/>
        <v>6.2503448275862085E-4</v>
      </c>
      <c r="AC171" s="67">
        <f t="shared" si="208"/>
        <v>6.5793103448275882E-4</v>
      </c>
      <c r="AD171" s="67">
        <f t="shared" si="208"/>
        <v>6.908275862068968E-4</v>
      </c>
      <c r="AE171" s="67">
        <f t="shared" si="208"/>
        <v>7.2372413793103478E-4</v>
      </c>
      <c r="AF171" s="67">
        <f t="shared" si="208"/>
        <v>7.5662068965517276E-4</v>
      </c>
      <c r="AG171" s="67">
        <f t="shared" si="208"/>
        <v>7.8951724137931074E-4</v>
      </c>
      <c r="AH171" s="67">
        <f t="shared" si="208"/>
        <v>8.2241379310344872E-4</v>
      </c>
      <c r="AI171" s="67">
        <f t="shared" si="208"/>
        <v>8.553103448275867E-4</v>
      </c>
      <c r="AJ171" s="67">
        <f t="shared" si="208"/>
        <v>8.8820689655172468E-4</v>
      </c>
      <c r="AK171" s="67">
        <f t="shared" si="208"/>
        <v>9.2110344827586266E-4</v>
      </c>
      <c r="AL171" s="113">
        <v>9.5399999999999999E-4</v>
      </c>
      <c r="AM171" s="114">
        <f>PRODUCT(AO171:BR171)-1</f>
        <v>1.4408184724560513E-2</v>
      </c>
      <c r="AN171" s="115">
        <f>(1+$H171)^($AL$134-$I$134+1)-1</f>
        <v>1.4409417174481964E-2</v>
      </c>
      <c r="AO171" s="20">
        <f t="shared" ref="AO171:BR171" si="209">1+I171</f>
        <v>1</v>
      </c>
      <c r="AP171" s="20">
        <f t="shared" si="209"/>
        <v>1.0000328965517242</v>
      </c>
      <c r="AQ171" s="20">
        <f t="shared" si="209"/>
        <v>1.0000657931034482</v>
      </c>
      <c r="AR171" s="20">
        <f t="shared" si="209"/>
        <v>1.0000986896551725</v>
      </c>
      <c r="AS171" s="20">
        <f t="shared" si="209"/>
        <v>1.0001315862068965</v>
      </c>
      <c r="AT171" s="20">
        <f t="shared" si="209"/>
        <v>1.0001644827586207</v>
      </c>
      <c r="AU171" s="20">
        <f t="shared" si="209"/>
        <v>1.0001973793103449</v>
      </c>
      <c r="AV171" s="20">
        <f t="shared" si="209"/>
        <v>1.0002302758620689</v>
      </c>
      <c r="AW171" s="20">
        <f t="shared" si="209"/>
        <v>1.0002631724137931</v>
      </c>
      <c r="AX171" s="20">
        <f t="shared" si="209"/>
        <v>1.0002960689655171</v>
      </c>
      <c r="AY171" s="20">
        <f t="shared" si="209"/>
        <v>1.0003289655172414</v>
      </c>
      <c r="AZ171" s="20">
        <f t="shared" si="209"/>
        <v>1.0003618620689656</v>
      </c>
      <c r="BA171" s="20">
        <f t="shared" si="209"/>
        <v>1.0003947586206896</v>
      </c>
      <c r="BB171" s="20">
        <f t="shared" si="209"/>
        <v>1.0004276551724138</v>
      </c>
      <c r="BC171" s="20">
        <f t="shared" si="209"/>
        <v>1.0004605517241378</v>
      </c>
      <c r="BD171" s="20">
        <f t="shared" si="209"/>
        <v>1.0004934482758621</v>
      </c>
      <c r="BE171" s="20">
        <f t="shared" si="209"/>
        <v>1.0005263448275863</v>
      </c>
      <c r="BF171" s="20">
        <f t="shared" si="209"/>
        <v>1.0005592413793103</v>
      </c>
      <c r="BG171" s="20">
        <f t="shared" si="209"/>
        <v>1.0005921379310345</v>
      </c>
      <c r="BH171" s="20">
        <f t="shared" si="209"/>
        <v>1.0006250344827585</v>
      </c>
      <c r="BI171" s="20">
        <f t="shared" si="209"/>
        <v>1.0006579310344828</v>
      </c>
      <c r="BJ171" s="20">
        <f t="shared" si="209"/>
        <v>1.000690827586207</v>
      </c>
      <c r="BK171" s="20">
        <f t="shared" si="209"/>
        <v>1.000723724137931</v>
      </c>
      <c r="BL171" s="20">
        <f t="shared" si="209"/>
        <v>1.0007566206896552</v>
      </c>
      <c r="BM171" s="20">
        <f t="shared" si="209"/>
        <v>1.0007895172413792</v>
      </c>
      <c r="BN171" s="20">
        <f t="shared" si="209"/>
        <v>1.0008224137931034</v>
      </c>
      <c r="BO171" s="20">
        <f t="shared" si="209"/>
        <v>1.0008553103448277</v>
      </c>
      <c r="BP171" s="20">
        <f t="shared" si="209"/>
        <v>1.0008882068965517</v>
      </c>
      <c r="BQ171" s="20">
        <f t="shared" si="209"/>
        <v>1.0009211034482759</v>
      </c>
      <c r="BR171" s="20">
        <f t="shared" si="209"/>
        <v>1.0009539999999999</v>
      </c>
    </row>
    <row r="172" spans="1:70" x14ac:dyDescent="0.3">
      <c r="C172" s="2" t="s">
        <v>328</v>
      </c>
      <c r="D172" s="2" t="s">
        <v>347</v>
      </c>
      <c r="E172" s="2" t="s">
        <v>318</v>
      </c>
      <c r="F172" s="2" t="s">
        <v>36</v>
      </c>
      <c r="G172" s="71" t="s">
        <v>311</v>
      </c>
      <c r="H172" s="120">
        <v>5.3E-3</v>
      </c>
      <c r="I172" s="72">
        <f>SUM(I165:I171)</f>
        <v>1.0523000000000001E-2</v>
      </c>
      <c r="J172" s="72">
        <f t="shared" ref="J172:AL172" si="210">SUM(J165:J171)</f>
        <v>1.0555896551724139E-2</v>
      </c>
      <c r="K172" s="72">
        <f t="shared" si="210"/>
        <v>1.0588793103448277E-2</v>
      </c>
      <c r="L172" s="72">
        <f t="shared" si="210"/>
        <v>1.0621689655172415E-2</v>
      </c>
      <c r="M172" s="72">
        <f t="shared" si="210"/>
        <v>1.0654586206896553E-2</v>
      </c>
      <c r="N172" s="72">
        <f t="shared" si="210"/>
        <v>1.068748275862069E-2</v>
      </c>
      <c r="O172" s="72">
        <f t="shared" si="210"/>
        <v>1.0720379310344828E-2</v>
      </c>
      <c r="P172" s="72">
        <f t="shared" si="210"/>
        <v>1.0753275862068966E-2</v>
      </c>
      <c r="Q172" s="72">
        <f t="shared" si="210"/>
        <v>1.0786172413793104E-2</v>
      </c>
      <c r="R172" s="73">
        <f t="shared" si="210"/>
        <v>5.7604398944149773E-2</v>
      </c>
      <c r="S172" s="73">
        <f t="shared" si="210"/>
        <v>5.1519655172414178E-3</v>
      </c>
      <c r="T172" s="73">
        <f t="shared" si="210"/>
        <v>1.0108848620689657</v>
      </c>
      <c r="U172" s="73">
        <f t="shared" si="210"/>
        <v>1.0109177586206897</v>
      </c>
      <c r="V172" s="73">
        <f t="shared" si="210"/>
        <v>1.0109506551724139</v>
      </c>
      <c r="W172" s="73">
        <f t="shared" si="210"/>
        <v>1.0109835517241379</v>
      </c>
      <c r="X172" s="73">
        <f t="shared" si="210"/>
        <v>1.0110164482758621</v>
      </c>
      <c r="Y172" s="73">
        <f t="shared" si="210"/>
        <v>1.0110493448275863</v>
      </c>
      <c r="Z172" s="73">
        <f t="shared" si="210"/>
        <v>1.0110822413793104</v>
      </c>
      <c r="AA172" s="73">
        <f t="shared" si="210"/>
        <v>1.0111151379310346</v>
      </c>
      <c r="AB172" s="73">
        <f t="shared" si="210"/>
        <v>1.0111480344827586</v>
      </c>
      <c r="AC172" s="73">
        <f t="shared" si="210"/>
        <v>5.4809310344827592E-3</v>
      </c>
      <c r="AD172" s="73">
        <f t="shared" si="210"/>
        <v>5.5138275862068971E-3</v>
      </c>
      <c r="AE172" s="73">
        <f t="shared" si="210"/>
        <v>5.5467241379310349E-3</v>
      </c>
      <c r="AF172" s="73">
        <f t="shared" si="210"/>
        <v>5.5796206896551728E-3</v>
      </c>
      <c r="AG172" s="73">
        <f t="shared" si="210"/>
        <v>5.6125172413793107E-3</v>
      </c>
      <c r="AH172" s="73">
        <f t="shared" si="210"/>
        <v>5.6454137931034485E-3</v>
      </c>
      <c r="AI172" s="73">
        <f t="shared" si="210"/>
        <v>5.6783103448275864E-3</v>
      </c>
      <c r="AJ172" s="73">
        <f t="shared" si="210"/>
        <v>5.7112068965517251E-3</v>
      </c>
      <c r="AK172" s="73">
        <f t="shared" si="210"/>
        <v>5.744103448275863E-3</v>
      </c>
      <c r="AL172" s="73">
        <f t="shared" si="210"/>
        <v>5.777E-3</v>
      </c>
      <c r="AM172" s="121">
        <f>(1+$H172)^($AL$134-$I$134+1)-1</f>
        <v>0.17184582384033642</v>
      </c>
    </row>
    <row r="173" spans="1:70" ht="15" thickBot="1" x14ac:dyDescent="0.35">
      <c r="C173" s="178" t="s">
        <v>396</v>
      </c>
      <c r="D173" s="178" t="s">
        <v>396</v>
      </c>
      <c r="E173" s="2"/>
      <c r="G173" s="71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66"/>
      <c r="T173" s="73"/>
      <c r="U173" s="73"/>
      <c r="V173" s="73"/>
      <c r="W173" s="73"/>
      <c r="X173" s="73"/>
      <c r="Y173" s="73"/>
      <c r="Z173" s="73"/>
      <c r="AA173" s="73"/>
      <c r="AB173" s="73"/>
    </row>
    <row r="174" spans="1:70" x14ac:dyDescent="0.3">
      <c r="B174" s="169">
        <v>1</v>
      </c>
      <c r="C174" t="s">
        <v>328</v>
      </c>
      <c r="D174" t="s">
        <v>347</v>
      </c>
      <c r="E174" s="6" t="s">
        <v>460</v>
      </c>
      <c r="F174" t="s">
        <v>389</v>
      </c>
      <c r="G174" s="68" t="s">
        <v>394</v>
      </c>
      <c r="H174" s="174">
        <f>R174/($Q$9-$I$9+1)</f>
        <v>0</v>
      </c>
      <c r="I174" s="421">
        <f>$B$7*(I165+I166+I169+I170+I168)*I$3</f>
        <v>0</v>
      </c>
      <c r="J174" s="421">
        <f t="shared" ref="J174:Q174" si="211">$B$7*(J165+J166+J169+J170+J168)*J$3</f>
        <v>0</v>
      </c>
      <c r="K174" s="421">
        <f t="shared" si="211"/>
        <v>0</v>
      </c>
      <c r="L174" s="421">
        <f t="shared" si="211"/>
        <v>0</v>
      </c>
      <c r="M174" s="421">
        <f t="shared" si="211"/>
        <v>0</v>
      </c>
      <c r="N174" s="421">
        <f t="shared" si="211"/>
        <v>0</v>
      </c>
      <c r="O174" s="421">
        <f t="shared" si="211"/>
        <v>0</v>
      </c>
      <c r="P174" s="421">
        <f t="shared" si="211"/>
        <v>0</v>
      </c>
      <c r="Q174" s="421">
        <f t="shared" si="211"/>
        <v>0</v>
      </c>
      <c r="R174" s="172">
        <f>SUM(I174:Q174)</f>
        <v>0</v>
      </c>
      <c r="S174" s="220">
        <f>R174/(R174+R175)</f>
        <v>0</v>
      </c>
      <c r="T174" s="73"/>
      <c r="U174" s="73"/>
      <c r="V174" s="73"/>
      <c r="W174" s="73"/>
      <c r="X174" s="73"/>
      <c r="Y174" s="73"/>
      <c r="Z174" s="73"/>
      <c r="AA174" s="73"/>
      <c r="AB174" s="73"/>
    </row>
    <row r="175" spans="1:70" ht="15" thickBot="1" x14ac:dyDescent="0.35">
      <c r="B175" s="208">
        <f>1-B174</f>
        <v>0</v>
      </c>
      <c r="C175" t="s">
        <v>328</v>
      </c>
      <c r="D175" t="s">
        <v>347</v>
      </c>
      <c r="E175" s="6" t="s">
        <v>461</v>
      </c>
      <c r="F175" t="s">
        <v>390</v>
      </c>
      <c r="G175" s="68" t="s">
        <v>394</v>
      </c>
      <c r="H175" s="174">
        <f t="shared" ref="H175:H177" si="212">R175/($Q$9-$I$9+1)</f>
        <v>64.750640400271578</v>
      </c>
      <c r="I175" s="421">
        <f>(I165+I166+I169+I170+I168)*I$3-I174</f>
        <v>58.919870319420347</v>
      </c>
      <c r="J175" s="421">
        <f t="shared" ref="J175:Q175" si="213">(J165+J166+J169+J170+J168)*J$3-J174</f>
        <v>60.049159318192686</v>
      </c>
      <c r="K175" s="421">
        <f t="shared" si="213"/>
        <v>61.355254274203688</v>
      </c>
      <c r="L175" s="421">
        <f t="shared" si="213"/>
        <v>62.82557738117292</v>
      </c>
      <c r="M175" s="421">
        <f t="shared" si="213"/>
        <v>64.329129919480863</v>
      </c>
      <c r="N175" s="421">
        <f t="shared" si="213"/>
        <v>65.971380547820729</v>
      </c>
      <c r="O175" s="421">
        <f t="shared" si="213"/>
        <v>67.793400964553328</v>
      </c>
      <c r="P175" s="421">
        <f t="shared" si="213"/>
        <v>69.776334784384161</v>
      </c>
      <c r="Q175" s="421">
        <f t="shared" si="213"/>
        <v>71.735656093215482</v>
      </c>
      <c r="R175" s="172">
        <f>SUM(I175:Q175)</f>
        <v>582.75576360244418</v>
      </c>
      <c r="S175" s="66"/>
      <c r="T175" s="73"/>
      <c r="U175" s="73"/>
      <c r="V175" s="73"/>
      <c r="W175" s="73"/>
      <c r="X175" s="73"/>
      <c r="Y175" s="73"/>
      <c r="Z175" s="73"/>
      <c r="AA175" s="73"/>
      <c r="AB175" s="73"/>
    </row>
    <row r="176" spans="1:70" x14ac:dyDescent="0.3">
      <c r="C176" t="s">
        <v>328</v>
      </c>
      <c r="D176" t="s">
        <v>347</v>
      </c>
      <c r="E176" t="s">
        <v>309</v>
      </c>
      <c r="F176" t="s">
        <v>391</v>
      </c>
      <c r="G176" s="68" t="s">
        <v>394</v>
      </c>
      <c r="H176" s="174">
        <f t="shared" si="212"/>
        <v>0.84319051852852089</v>
      </c>
      <c r="I176" s="188">
        <f>(I167+I171)*I$3</f>
        <v>0</v>
      </c>
      <c r="J176" s="188">
        <f t="shared" ref="J176:Q176" si="214">(J167+J171)*J$3</f>
        <v>0.18772310895200273</v>
      </c>
      <c r="K176" s="188">
        <f t="shared" si="214"/>
        <v>0.38361233408324169</v>
      </c>
      <c r="L176" s="188">
        <f t="shared" si="214"/>
        <v>0.58920788442038918</v>
      </c>
      <c r="M176" s="188">
        <f t="shared" si="214"/>
        <v>0.80441187865247221</v>
      </c>
      <c r="N176" s="188">
        <f t="shared" si="214"/>
        <v>1.0311845160620408</v>
      </c>
      <c r="O176" s="188">
        <f t="shared" si="214"/>
        <v>1.2715969522297732</v>
      </c>
      <c r="P176" s="188">
        <f t="shared" si="214"/>
        <v>1.5269225168190443</v>
      </c>
      <c r="Q176" s="188">
        <f t="shared" si="214"/>
        <v>1.7940554755377236</v>
      </c>
      <c r="R176" s="172">
        <f>SUM(I176:Q176)</f>
        <v>7.5887146667566885</v>
      </c>
      <c r="S176" s="66"/>
      <c r="T176" s="73"/>
      <c r="U176" s="73"/>
      <c r="V176" s="73"/>
      <c r="W176" s="73"/>
      <c r="X176" s="73"/>
      <c r="Y176" s="73"/>
      <c r="Z176" s="73"/>
      <c r="AA176" s="73"/>
      <c r="AB176" s="73"/>
    </row>
    <row r="177" spans="2:39" x14ac:dyDescent="0.3">
      <c r="C177" t="s">
        <v>328</v>
      </c>
      <c r="D177" t="s">
        <v>347</v>
      </c>
      <c r="E177" t="s">
        <v>465</v>
      </c>
      <c r="F177" t="s">
        <v>391</v>
      </c>
      <c r="G177" s="68" t="s">
        <v>394</v>
      </c>
      <c r="H177" s="174">
        <f t="shared" si="212"/>
        <v>0</v>
      </c>
      <c r="I177" s="213"/>
      <c r="J177" s="188"/>
      <c r="K177" s="188"/>
      <c r="L177" s="188"/>
      <c r="M177" s="188"/>
      <c r="N177" s="188"/>
      <c r="O177" s="188"/>
      <c r="P177" s="188"/>
      <c r="Q177" s="188"/>
      <c r="R177" s="172">
        <f>SUM(I177:Q177)</f>
        <v>0</v>
      </c>
      <c r="S177" s="66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2:39" x14ac:dyDescent="0.3">
      <c r="C178" s="178" t="s">
        <v>405</v>
      </c>
      <c r="D178" s="2"/>
      <c r="E178" s="2"/>
      <c r="F178" s="2"/>
      <c r="G178" s="71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66"/>
      <c r="T178" s="73"/>
      <c r="U178" s="73"/>
      <c r="V178" s="73"/>
      <c r="W178" s="73"/>
      <c r="X178" s="73"/>
      <c r="Y178" s="73"/>
      <c r="Z178" s="73"/>
      <c r="AA178" s="73"/>
      <c r="AB178" s="73"/>
    </row>
    <row r="179" spans="2:39" x14ac:dyDescent="0.3">
      <c r="C179" t="s">
        <v>328</v>
      </c>
      <c r="D179" t="s">
        <v>347</v>
      </c>
      <c r="E179" t="s">
        <v>451</v>
      </c>
      <c r="F179" t="s">
        <v>406</v>
      </c>
      <c r="G179" s="71"/>
      <c r="H179" s="72"/>
      <c r="I179" s="171">
        <f>(I174+I175)/NI_Baseline!$J$62</f>
        <v>6.431377682425736E-2</v>
      </c>
      <c r="J179" s="171">
        <f>(J174+J175)/NI_Baseline!$J$62</f>
        <v>6.5546448251458278E-2</v>
      </c>
      <c r="K179" s="171">
        <f>(K174+K175)/NI_Baseline!$J$62</f>
        <v>6.6972111598251033E-2</v>
      </c>
      <c r="L179" s="171">
        <f>(L174+L175)/NI_Baseline!$J$62</f>
        <v>6.8577037604512114E-2</v>
      </c>
      <c r="M179" s="171">
        <f>(M174+M175)/NI_Baseline!$J$62</f>
        <v>7.0218235079456487E-2</v>
      </c>
      <c r="N179" s="171">
        <f>(N174+N175)/NI_Baseline!$J$62</f>
        <v>7.2010827965828361E-2</v>
      </c>
      <c r="O179" s="171">
        <f>(O174+O175)/NI_Baseline!$J$62</f>
        <v>7.3999647931244292E-2</v>
      </c>
      <c r="P179" s="171">
        <f>(P174+P175)/NI_Baseline!$J$62</f>
        <v>7.6164112354782543E-2</v>
      </c>
      <c r="Q179" s="171">
        <f>(Q174+Q175)/NI_Baseline!$J$62</f>
        <v>7.8302802625145468E-2</v>
      </c>
      <c r="R179" s="72"/>
      <c r="S179" s="66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2:39" x14ac:dyDescent="0.3">
      <c r="C180" t="s">
        <v>328</v>
      </c>
      <c r="D180" t="s">
        <v>347</v>
      </c>
      <c r="E180" t="s">
        <v>451</v>
      </c>
      <c r="F180" s="2" t="s">
        <v>443</v>
      </c>
      <c r="G180" s="71"/>
      <c r="H180" s="72"/>
      <c r="I180" s="194">
        <f>'NI_B_NewSI&amp;GovClos'!M$116+FundingParamsTRA!I179</f>
        <v>1.0194667768242573</v>
      </c>
      <c r="J180" s="194">
        <f>'NI_B_NewSI&amp;GovClos'!N$116+FundingParamsTRA!J179</f>
        <v>1.0384784482514582</v>
      </c>
      <c r="K180" s="194">
        <f>'NI_B_NewSI&amp;GovClos'!O$116+FundingParamsTRA!K179</f>
        <v>1.060177111598251</v>
      </c>
      <c r="L180" s="194">
        <f>'NI_B_NewSI&amp;GovClos'!P$116+FundingParamsTRA!L179</f>
        <v>1.0862740376045121</v>
      </c>
      <c r="M180" s="194">
        <f>'NI_B_NewSI&amp;GovClos'!Q$116+FundingParamsTRA!M179</f>
        <v>1.1157402350794565</v>
      </c>
      <c r="N180" s="194">
        <f>'NI_B_NewSI&amp;GovClos'!R$116+FundingParamsTRA!N179</f>
        <v>1.1467938279658285</v>
      </c>
      <c r="O180" s="194">
        <f>'NI_B_NewSI&amp;GovClos'!S$116+FundingParamsTRA!O179</f>
        <v>1.1855266479312443</v>
      </c>
      <c r="P180" s="194">
        <f>'NI_B_NewSI&amp;GovClos'!T$116+FundingParamsTRA!P179</f>
        <v>1.2214271123547824</v>
      </c>
      <c r="Q180" s="194">
        <f>'NI_B_NewSI&amp;GovClos'!U$116+FundingParamsTRA!Q179</f>
        <v>1.2556038026251455</v>
      </c>
      <c r="R180" s="72"/>
      <c r="S180" s="66"/>
      <c r="T180" s="73"/>
      <c r="U180" s="73"/>
      <c r="V180" s="73"/>
      <c r="W180" s="73"/>
      <c r="X180" s="73"/>
      <c r="Y180" s="73"/>
      <c r="Z180" s="73"/>
      <c r="AA180" s="73"/>
      <c r="AB180" s="73"/>
    </row>
    <row r="181" spans="2:39" x14ac:dyDescent="0.3">
      <c r="C181" t="s">
        <v>328</v>
      </c>
      <c r="D181" t="s">
        <v>347</v>
      </c>
      <c r="E181" t="s">
        <v>452</v>
      </c>
      <c r="F181" s="2" t="s">
        <v>450</v>
      </c>
      <c r="G181" s="71"/>
      <c r="H181" s="72"/>
      <c r="I181" s="205">
        <f>I175/I$4</f>
        <v>6.7669451028854646E-2</v>
      </c>
      <c r="J181" s="205">
        <f t="shared" ref="J181:Q181" si="215">J175/J$4</f>
        <v>6.7653019421248642E-2</v>
      </c>
      <c r="K181" s="205">
        <f t="shared" si="215"/>
        <v>6.7614748882523321E-2</v>
      </c>
      <c r="L181" s="205">
        <f t="shared" si="215"/>
        <v>6.7508621275317302E-2</v>
      </c>
      <c r="M181" s="205">
        <f t="shared" si="215"/>
        <v>6.7368446750411079E-2</v>
      </c>
      <c r="N181" s="205">
        <f t="shared" si="215"/>
        <v>6.7220060184141159E-2</v>
      </c>
      <c r="O181" s="205">
        <f t="shared" si="215"/>
        <v>6.6935211564715852E-2</v>
      </c>
      <c r="P181" s="205">
        <f t="shared" si="215"/>
        <v>6.6766518491576471E-2</v>
      </c>
      <c r="Q181" s="205">
        <f t="shared" si="215"/>
        <v>6.6628616914731556E-2</v>
      </c>
      <c r="R181" s="72"/>
      <c r="S181" s="66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2:39" x14ac:dyDescent="0.3">
      <c r="C182" t="s">
        <v>328</v>
      </c>
      <c r="D182" t="s">
        <v>347</v>
      </c>
      <c r="E182" t="s">
        <v>453</v>
      </c>
      <c r="F182" t="s">
        <v>416</v>
      </c>
      <c r="G182" s="71"/>
      <c r="H182" s="72"/>
      <c r="I182" s="65">
        <f>(I176+I177)/'NI_B_NewSI&amp;GovClos'!$J$401</f>
        <v>0</v>
      </c>
      <c r="J182" s="65">
        <f>(J176+J177)/'NI_B_NewSI&amp;GovClos'!$J$401</f>
        <v>1.7374779575220957E-4</v>
      </c>
      <c r="K182" s="65">
        <f>(K176+K177)/'NI_B_NewSI&amp;GovClos'!$J$401</f>
        <v>3.5505376957807084E-4</v>
      </c>
      <c r="L182" s="65">
        <f>(L176+L177)/'NI_B_NewSI&amp;GovClos'!$J$401</f>
        <v>5.453434674579158E-4</v>
      </c>
      <c r="M182" s="65">
        <f>(M176+M177)/'NI_B_NewSI&amp;GovClos'!$J$401</f>
        <v>7.445262949938474E-4</v>
      </c>
      <c r="N182" s="65">
        <f>(N176+N177)/'NI_B_NewSI&amp;GovClos'!$J$401</f>
        <v>9.544165216515667E-4</v>
      </c>
      <c r="O182" s="65">
        <f>(O176+O177)/'NI_B_NewSI&amp;GovClos'!$J$401</f>
        <v>1.1769311128958571E-3</v>
      </c>
      <c r="P182" s="65">
        <f>(P176+P177)/'NI_B_NewSI&amp;GovClos'!$J$401</f>
        <v>1.41324860355662E-3</v>
      </c>
      <c r="Q182" s="65">
        <f>(Q176+Q177)/'NI_B_NewSI&amp;GovClos'!$J$401</f>
        <v>1.6604944701377219E-3</v>
      </c>
      <c r="R182" s="72"/>
      <c r="S182" s="66"/>
      <c r="T182" s="73"/>
      <c r="U182" s="73"/>
      <c r="V182" s="73"/>
      <c r="W182" s="73"/>
      <c r="X182" s="73"/>
      <c r="Y182" s="73"/>
      <c r="Z182" s="73"/>
      <c r="AA182" s="73"/>
      <c r="AB182" s="73"/>
    </row>
    <row r="183" spans="2:39" x14ac:dyDescent="0.3">
      <c r="C183" t="s">
        <v>328</v>
      </c>
      <c r="D183" t="s">
        <v>347</v>
      </c>
      <c r="E183" t="s">
        <v>454</v>
      </c>
      <c r="F183" s="2" t="s">
        <v>447</v>
      </c>
      <c r="G183" s="71"/>
      <c r="H183" s="72"/>
      <c r="I183" s="443">
        <f>I$7+I182</f>
        <v>0.98372940669111897</v>
      </c>
      <c r="J183" s="443">
        <f t="shared" ref="J183" si="216">J$7+J182</f>
        <v>1.0031382061480423</v>
      </c>
      <c r="K183" s="443">
        <f t="shared" ref="K183" si="217">K$7+K182</f>
        <v>1.022260491696938</v>
      </c>
      <c r="L183" s="443">
        <f t="shared" ref="L183" si="218">L$7+L182</f>
        <v>1.0428547047361878</v>
      </c>
      <c r="M183" s="443">
        <f t="shared" ref="M183" si="219">M$7+M182</f>
        <v>1.0640474756235438</v>
      </c>
      <c r="N183" s="443">
        <f t="shared" ref="N183" si="220">N$7+N182</f>
        <v>1.0884205534241915</v>
      </c>
      <c r="O183" s="443">
        <f t="shared" ref="O183" si="221">O$7+O182</f>
        <v>1.123883407643296</v>
      </c>
      <c r="P183" s="443">
        <f t="shared" ref="P183" si="222">P$7+P182</f>
        <v>1.1556879594726666</v>
      </c>
      <c r="Q183" s="443">
        <f t="shared" ref="Q183" si="223">Q$7+Q182</f>
        <v>1.1870670288505778</v>
      </c>
      <c r="R183" s="72"/>
      <c r="S183" s="66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2:39" x14ac:dyDescent="0.3">
      <c r="C184" t="s">
        <v>328</v>
      </c>
      <c r="D184" t="s">
        <v>347</v>
      </c>
      <c r="E184" t="s">
        <v>455</v>
      </c>
      <c r="F184" s="206" t="s">
        <v>444</v>
      </c>
      <c r="G184" s="71"/>
      <c r="H184" s="72"/>
      <c r="I184" s="197">
        <f>0.37+I176</f>
        <v>0.37</v>
      </c>
      <c r="J184" s="197">
        <f t="shared" ref="J184:Q184" si="224">0.37+J176</f>
        <v>0.55772310895200272</v>
      </c>
      <c r="K184" s="197">
        <f t="shared" si="224"/>
        <v>0.75361233408324169</v>
      </c>
      <c r="L184" s="197">
        <f t="shared" si="224"/>
        <v>0.95920788442038918</v>
      </c>
      <c r="M184" s="197">
        <f t="shared" si="224"/>
        <v>1.1744118786524722</v>
      </c>
      <c r="N184" s="197">
        <f t="shared" si="224"/>
        <v>1.4011845160620409</v>
      </c>
      <c r="O184" s="197">
        <f t="shared" si="224"/>
        <v>1.6415969522297731</v>
      </c>
      <c r="P184" s="197">
        <f t="shared" si="224"/>
        <v>1.8969225168190444</v>
      </c>
      <c r="Q184" s="197">
        <f t="shared" si="224"/>
        <v>2.1640554755377237</v>
      </c>
      <c r="R184" s="72"/>
      <c r="S184" s="66"/>
      <c r="T184" s="73"/>
      <c r="U184" s="73"/>
      <c r="V184" s="73"/>
      <c r="W184" s="73"/>
      <c r="X184" s="73"/>
      <c r="Y184" s="73"/>
      <c r="Z184" s="73"/>
      <c r="AA184" s="73"/>
      <c r="AB184" s="73"/>
    </row>
    <row r="185" spans="2:39" x14ac:dyDescent="0.3">
      <c r="C185" t="s">
        <v>328</v>
      </c>
      <c r="D185" t="s">
        <v>347</v>
      </c>
      <c r="E185" t="s">
        <v>456</v>
      </c>
      <c r="F185" s="206"/>
      <c r="G185" s="71"/>
      <c r="H185" s="196">
        <f>AVERAGE(I185:Q185)</f>
        <v>3.2788932933203263</v>
      </c>
      <c r="I185" s="188">
        <f>I184/0.37</f>
        <v>1</v>
      </c>
      <c r="J185" s="188">
        <f t="shared" ref="J185:Q185" si="225">J184/0.37</f>
        <v>1.5073597539243317</v>
      </c>
      <c r="K185" s="188">
        <f t="shared" si="225"/>
        <v>2.0367900921168696</v>
      </c>
      <c r="L185" s="188">
        <f t="shared" si="225"/>
        <v>2.5924537416767275</v>
      </c>
      <c r="M185" s="188">
        <f t="shared" si="225"/>
        <v>3.1740861585201952</v>
      </c>
      <c r="N185" s="188">
        <f t="shared" si="225"/>
        <v>3.7869851785460567</v>
      </c>
      <c r="O185" s="188">
        <f t="shared" si="225"/>
        <v>4.4367485195399272</v>
      </c>
      <c r="P185" s="188">
        <f t="shared" si="225"/>
        <v>5.1268176130244445</v>
      </c>
      <c r="Q185" s="188">
        <f t="shared" si="225"/>
        <v>5.8487985825343882</v>
      </c>
      <c r="R185" s="72"/>
      <c r="S185" s="66"/>
      <c r="T185" s="73"/>
      <c r="U185" s="73"/>
      <c r="V185" s="73"/>
      <c r="W185" s="73"/>
      <c r="X185" s="73"/>
      <c r="Y185" s="73"/>
      <c r="Z185" s="73"/>
      <c r="AA185" s="73"/>
      <c r="AB185" s="73"/>
    </row>
    <row r="186" spans="2:39" x14ac:dyDescent="0.3">
      <c r="E186" s="271" t="s">
        <v>445</v>
      </c>
      <c r="F186" s="271">
        <v>2019</v>
      </c>
      <c r="G186" s="271">
        <v>2020</v>
      </c>
      <c r="H186" s="271">
        <v>2021</v>
      </c>
      <c r="I186" s="271">
        <v>2022</v>
      </c>
      <c r="J186" s="271">
        <v>2023</v>
      </c>
      <c r="K186" s="271">
        <v>2024</v>
      </c>
      <c r="L186" s="271">
        <f t="shared" ref="L186" si="226">K186+1</f>
        <v>2025</v>
      </c>
      <c r="M186" s="271">
        <f t="shared" ref="M186" si="227">L186+1</f>
        <v>2026</v>
      </c>
      <c r="N186" s="271">
        <f t="shared" ref="N186" si="228">M186+1</f>
        <v>2027</v>
      </c>
      <c r="O186" s="271">
        <f t="shared" ref="O186" si="229">N186+1</f>
        <v>2028</v>
      </c>
      <c r="P186" s="271">
        <f t="shared" ref="P186" si="230">O186+1</f>
        <v>2029</v>
      </c>
      <c r="Q186" s="271">
        <f t="shared" ref="Q186" si="231">P186+1</f>
        <v>2030</v>
      </c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</row>
    <row r="187" spans="2:39" x14ac:dyDescent="0.3">
      <c r="C187" s="59" t="s">
        <v>448</v>
      </c>
      <c r="D187" s="59" t="s">
        <v>449</v>
      </c>
      <c r="E187" s="196">
        <f>AVERAGE(I187:Q187)</f>
        <v>3.2933624717453402</v>
      </c>
      <c r="F187" s="32">
        <v>0.37</v>
      </c>
      <c r="G187" s="203">
        <f>F187*$C188</f>
        <v>0.52354999999999996</v>
      </c>
      <c r="H187" s="203">
        <f t="shared" ref="H187" si="232">G187*$C188</f>
        <v>0.74082324999999993</v>
      </c>
      <c r="I187" s="203">
        <f t="shared" ref="I187" si="233">H187*$C188</f>
        <v>1.0482648987499998</v>
      </c>
      <c r="J187" s="203">
        <f t="shared" ref="J187:K187" si="234">I187*$C188</f>
        <v>1.4832948317312498</v>
      </c>
      <c r="K187" s="203">
        <f t="shared" si="234"/>
        <v>2.0988621868997184</v>
      </c>
      <c r="L187" s="204">
        <f t="shared" ref="L187" si="235">K187*$D188</f>
        <v>2.5186346242796618</v>
      </c>
      <c r="M187" s="204">
        <f t="shared" ref="M187" si="236">L187*$D188</f>
        <v>3.022361549135594</v>
      </c>
      <c r="N187" s="204">
        <f t="shared" ref="N187" si="237">M187*$D188</f>
        <v>3.6268338589627125</v>
      </c>
      <c r="O187" s="204">
        <f t="shared" ref="O187" si="238">N187*$D188</f>
        <v>4.352200630755255</v>
      </c>
      <c r="P187" s="204">
        <f t="shared" ref="P187" si="239">O187*$D188</f>
        <v>5.2226407569063058</v>
      </c>
      <c r="Q187" s="204">
        <f t="shared" ref="Q187" si="240">P187*$D188</f>
        <v>6.2671689082875668</v>
      </c>
      <c r="R187" s="72"/>
      <c r="S187" s="66"/>
      <c r="T187" s="73"/>
      <c r="U187" s="73"/>
      <c r="V187" s="73"/>
      <c r="W187" s="73"/>
      <c r="X187" s="73"/>
      <c r="Y187" s="73"/>
      <c r="Z187" s="73"/>
      <c r="AA187" s="73"/>
      <c r="AB187" s="73"/>
    </row>
    <row r="188" spans="2:39" x14ac:dyDescent="0.3">
      <c r="C188" s="202">
        <v>1.415</v>
      </c>
      <c r="D188" s="201">
        <v>1.2</v>
      </c>
      <c r="E188" s="200" t="s">
        <v>457</v>
      </c>
      <c r="F188" s="215" t="s">
        <v>467</v>
      </c>
      <c r="G188" s="272" t="s">
        <v>468</v>
      </c>
      <c r="H188" s="215" t="s">
        <v>469</v>
      </c>
      <c r="I188" s="213" t="s">
        <v>470</v>
      </c>
      <c r="J188" s="188" t="s">
        <v>474</v>
      </c>
      <c r="K188" s="214" t="s">
        <v>482</v>
      </c>
      <c r="L188" s="214" t="s">
        <v>472</v>
      </c>
      <c r="M188" s="213" t="s">
        <v>473</v>
      </c>
      <c r="N188" s="213" t="s">
        <v>475</v>
      </c>
      <c r="O188" s="213" t="s">
        <v>476</v>
      </c>
      <c r="P188" s="213" t="s">
        <v>477</v>
      </c>
      <c r="Q188" s="214" t="s">
        <v>478</v>
      </c>
      <c r="R188" s="72"/>
      <c r="S188" s="66"/>
      <c r="T188" s="73"/>
      <c r="U188" s="73"/>
      <c r="V188" s="73"/>
      <c r="W188" s="73"/>
      <c r="X188" s="73"/>
      <c r="Y188" s="73"/>
      <c r="Z188" s="73"/>
      <c r="AA188" s="73"/>
      <c r="AB188" s="73"/>
    </row>
    <row r="189" spans="2:39" x14ac:dyDescent="0.3">
      <c r="C189" s="273" t="s">
        <v>328</v>
      </c>
      <c r="D189" s="273" t="s">
        <v>323</v>
      </c>
      <c r="E189" s="273" t="s">
        <v>455</v>
      </c>
      <c r="F189" s="274" t="s">
        <v>446</v>
      </c>
      <c r="G189" s="275"/>
      <c r="H189" s="276">
        <f>AVERAGE(I189:Q189)</f>
        <v>35.542820020874274</v>
      </c>
      <c r="I189" s="277">
        <f>30.1276*(1.023629)^(I$9-2019)+I177</f>
        <v>32.314116044006767</v>
      </c>
      <c r="J189" s="277">
        <f t="shared" ref="J189:Q189" si="241">30.1276*(1.023629)^(J$9-2019)+J177</f>
        <v>33.077666292010598</v>
      </c>
      <c r="K189" s="277">
        <f t="shared" si="241"/>
        <v>33.859258468824514</v>
      </c>
      <c r="L189" s="277">
        <f t="shared" si="241"/>
        <v>34.659318887184362</v>
      </c>
      <c r="M189" s="277">
        <f t="shared" si="241"/>
        <v>35.478283933169635</v>
      </c>
      <c r="N189" s="277">
        <f t="shared" si="241"/>
        <v>36.316600304226498</v>
      </c>
      <c r="O189" s="277">
        <f t="shared" si="241"/>
        <v>37.174725252815065</v>
      </c>
      <c r="P189" s="277">
        <f t="shared" si="241"/>
        <v>38.053126835813821</v>
      </c>
      <c r="Q189" s="277">
        <f t="shared" si="241"/>
        <v>38.952284169817261</v>
      </c>
      <c r="R189" s="72"/>
      <c r="S189" s="66"/>
      <c r="T189" s="73"/>
      <c r="U189" s="73"/>
      <c r="V189" s="73"/>
      <c r="W189" s="73"/>
      <c r="X189" s="73"/>
      <c r="Y189" s="73"/>
      <c r="Z189" s="73"/>
      <c r="AA189" s="73"/>
      <c r="AB189" s="73"/>
    </row>
    <row r="190" spans="2:39" x14ac:dyDescent="0.3">
      <c r="B190" s="178"/>
      <c r="C190" s="278" t="s">
        <v>448</v>
      </c>
      <c r="D190" s="278" t="s">
        <v>449</v>
      </c>
      <c r="E190" s="279" t="e">
        <f>AVERAGE(I190:Q190)</f>
        <v>#VALUE!</v>
      </c>
      <c r="F190" s="280">
        <v>30.217588873818368</v>
      </c>
      <c r="G190" s="280">
        <v>30.217588873818368</v>
      </c>
      <c r="H190" s="280">
        <v>30.217588873818368</v>
      </c>
      <c r="I190" s="281" t="e">
        <f>H190*$C191</f>
        <v>#VALUE!</v>
      </c>
      <c r="J190" s="281" t="e">
        <f>I190*$C191</f>
        <v>#VALUE!</v>
      </c>
      <c r="K190" s="281" t="e">
        <f>J190*$C191</f>
        <v>#VALUE!</v>
      </c>
      <c r="L190" s="282" t="e">
        <f t="shared" ref="L190" si="242">K190*$D191</f>
        <v>#VALUE!</v>
      </c>
      <c r="M190" s="282" t="e">
        <f t="shared" ref="M190" si="243">L190*$D191</f>
        <v>#VALUE!</v>
      </c>
      <c r="N190" s="282" t="e">
        <f t="shared" ref="N190" si="244">M190*$D191</f>
        <v>#VALUE!</v>
      </c>
      <c r="O190" s="282" t="e">
        <f t="shared" ref="O190" si="245">N190*$D191</f>
        <v>#VALUE!</v>
      </c>
      <c r="P190" s="282" t="e">
        <f t="shared" ref="P190" si="246">O190*$D191</f>
        <v>#VALUE!</v>
      </c>
      <c r="Q190" s="282" t="e">
        <f t="shared" ref="Q190" si="247">P190*$D191</f>
        <v>#VALUE!</v>
      </c>
      <c r="U190" s="49"/>
      <c r="V190" s="49"/>
      <c r="W190" s="49"/>
      <c r="X190" s="49"/>
      <c r="Y190" s="49"/>
      <c r="Z190" s="49"/>
      <c r="AA190" s="49"/>
      <c r="AB190" s="49"/>
    </row>
    <row r="191" spans="2:39" x14ac:dyDescent="0.3">
      <c r="C191" s="283" t="s">
        <v>480</v>
      </c>
      <c r="D191" s="284" t="s">
        <v>480</v>
      </c>
      <c r="E191" s="285" t="s">
        <v>458</v>
      </c>
      <c r="F191" s="285"/>
      <c r="G191" s="275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72"/>
      <c r="S191" s="66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2:39" x14ac:dyDescent="0.3">
      <c r="C192" s="2"/>
      <c r="D192" s="2"/>
      <c r="E192" s="2"/>
      <c r="F192" s="2"/>
      <c r="G192" s="71"/>
      <c r="H192" s="120"/>
      <c r="I192" s="72"/>
      <c r="J192" s="72"/>
      <c r="K192" s="72"/>
      <c r="L192" s="72"/>
      <c r="M192" s="72"/>
      <c r="N192" s="72"/>
      <c r="O192" s="72"/>
      <c r="P192" s="72"/>
      <c r="Q192" s="72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121"/>
    </row>
    <row r="193" spans="1:70" ht="15" thickBot="1" x14ac:dyDescent="0.35">
      <c r="H193" s="122"/>
      <c r="I193" s="32"/>
      <c r="J193" s="32"/>
      <c r="K193" s="32"/>
      <c r="L193" s="32"/>
      <c r="M193" s="32"/>
      <c r="N193" s="32"/>
      <c r="O193" s="32"/>
      <c r="P193" s="32"/>
      <c r="Q193" s="3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 spans="1:70" ht="57.6" x14ac:dyDescent="0.3">
      <c r="A194" s="100" t="s">
        <v>345</v>
      </c>
      <c r="C194" s="60" t="s">
        <v>348</v>
      </c>
      <c r="H194" s="122"/>
      <c r="I194" s="32"/>
      <c r="J194" s="32"/>
      <c r="K194" s="32"/>
      <c r="L194" s="32"/>
      <c r="M194" s="32"/>
      <c r="N194" s="32"/>
      <c r="O194" s="32"/>
      <c r="P194" s="32"/>
      <c r="Q194" s="3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03" t="s">
        <v>337</v>
      </c>
    </row>
    <row r="195" spans="1:70" x14ac:dyDescent="0.3">
      <c r="A195" s="461">
        <f>(1242*1000-'[1]Roads TFP'!$Q$19*A199)/'[1]Roads TFP'!$Q$20</f>
        <v>19.432171717275136</v>
      </c>
      <c r="B195" s="105">
        <f>'[1]Roads TFP'!$Q$16</f>
        <v>0.85442751419285445</v>
      </c>
      <c r="C195" t="s">
        <v>328</v>
      </c>
      <c r="D195" t="s">
        <v>349</v>
      </c>
      <c r="E195" t="s">
        <v>321</v>
      </c>
      <c r="F195" s="106" t="s">
        <v>339</v>
      </c>
      <c r="G195" s="68" t="s">
        <v>311</v>
      </c>
      <c r="H195" s="107">
        <f>$B$135*A135*$A$195/($B$135*$A$195+(1-$B$135)*$A$199)*$H$142</f>
        <v>0</v>
      </c>
      <c r="I195" s="65">
        <f>H195</f>
        <v>0</v>
      </c>
      <c r="J195" s="65">
        <f t="shared" ref="J195:Y196" si="248">I195</f>
        <v>0</v>
      </c>
      <c r="K195" s="65">
        <f t="shared" si="248"/>
        <v>0</v>
      </c>
      <c r="L195" s="65">
        <f t="shared" si="248"/>
        <v>0</v>
      </c>
      <c r="M195" s="65">
        <f t="shared" si="248"/>
        <v>0</v>
      </c>
      <c r="N195" s="65">
        <f t="shared" si="248"/>
        <v>0</v>
      </c>
      <c r="O195" s="65">
        <f t="shared" si="248"/>
        <v>0</v>
      </c>
      <c r="P195" s="65">
        <f t="shared" si="248"/>
        <v>0</v>
      </c>
      <c r="Q195" s="65">
        <f t="shared" si="248"/>
        <v>0</v>
      </c>
      <c r="R195" s="108">
        <f t="shared" si="248"/>
        <v>0</v>
      </c>
      <c r="S195" s="108">
        <f t="shared" si="248"/>
        <v>0</v>
      </c>
      <c r="T195" s="108">
        <f t="shared" si="248"/>
        <v>0</v>
      </c>
      <c r="U195" s="108">
        <f t="shared" si="248"/>
        <v>0</v>
      </c>
      <c r="V195" s="108">
        <f t="shared" si="248"/>
        <v>0</v>
      </c>
      <c r="W195" s="108">
        <f t="shared" si="248"/>
        <v>0</v>
      </c>
      <c r="X195" s="108">
        <f t="shared" si="248"/>
        <v>0</v>
      </c>
      <c r="Y195" s="108">
        <f t="shared" si="248"/>
        <v>0</v>
      </c>
      <c r="Z195" s="108">
        <f t="shared" ref="Z195:AL196" si="249">Y195</f>
        <v>0</v>
      </c>
      <c r="AA195" s="108">
        <f t="shared" si="249"/>
        <v>0</v>
      </c>
      <c r="AB195" s="108">
        <f t="shared" si="249"/>
        <v>0</v>
      </c>
      <c r="AC195" s="108">
        <f t="shared" si="249"/>
        <v>0</v>
      </c>
      <c r="AD195" s="108">
        <f t="shared" si="249"/>
        <v>0</v>
      </c>
      <c r="AE195" s="108">
        <f t="shared" si="249"/>
        <v>0</v>
      </c>
      <c r="AF195" s="108">
        <f t="shared" si="249"/>
        <v>0</v>
      </c>
      <c r="AG195" s="108">
        <f t="shared" si="249"/>
        <v>0</v>
      </c>
      <c r="AH195" s="108">
        <f t="shared" si="249"/>
        <v>0</v>
      </c>
      <c r="AI195" s="108">
        <f t="shared" si="249"/>
        <v>0</v>
      </c>
      <c r="AJ195" s="108">
        <f t="shared" si="249"/>
        <v>0</v>
      </c>
      <c r="AK195" s="108">
        <f t="shared" si="249"/>
        <v>0</v>
      </c>
      <c r="AL195" s="108">
        <f t="shared" si="249"/>
        <v>0</v>
      </c>
      <c r="AM195" s="109">
        <f>(1+$H195)^($AL$134-$I$134+1)-1</f>
        <v>0</v>
      </c>
    </row>
    <row r="196" spans="1:70" x14ac:dyDescent="0.3">
      <c r="A196" s="462"/>
      <c r="B196" s="110">
        <f>B195</f>
        <v>0.85442751419285445</v>
      </c>
      <c r="C196" t="s">
        <v>328</v>
      </c>
      <c r="D196" t="s">
        <v>349</v>
      </c>
      <c r="E196" t="s">
        <v>321</v>
      </c>
      <c r="F196" s="106" t="s">
        <v>340</v>
      </c>
      <c r="G196" s="68" t="s">
        <v>311</v>
      </c>
      <c r="H196" s="107">
        <f>$B$135*A136*$A$195/($B$135*$A$195+(1-$B$135)*$A$199)*$H$142</f>
        <v>4.1923339237220992E-3</v>
      </c>
      <c r="I196" s="65">
        <f>H196</f>
        <v>4.1923339237220992E-3</v>
      </c>
      <c r="J196" s="65">
        <f t="shared" si="248"/>
        <v>4.1923339237220992E-3</v>
      </c>
      <c r="K196" s="65">
        <f t="shared" si="248"/>
        <v>4.1923339237220992E-3</v>
      </c>
      <c r="L196" s="65">
        <f t="shared" si="248"/>
        <v>4.1923339237220992E-3</v>
      </c>
      <c r="M196" s="65">
        <f t="shared" si="248"/>
        <v>4.1923339237220992E-3</v>
      </c>
      <c r="N196" s="65">
        <f t="shared" si="248"/>
        <v>4.1923339237220992E-3</v>
      </c>
      <c r="O196" s="65">
        <f t="shared" si="248"/>
        <v>4.1923339237220992E-3</v>
      </c>
      <c r="P196" s="65">
        <f t="shared" si="248"/>
        <v>4.1923339237220992E-3</v>
      </c>
      <c r="Q196" s="65">
        <f t="shared" si="248"/>
        <v>4.1923339237220992E-3</v>
      </c>
      <c r="R196" s="108">
        <f t="shared" si="248"/>
        <v>4.1923339237220992E-3</v>
      </c>
      <c r="S196" s="108">
        <f t="shared" si="248"/>
        <v>4.1923339237220992E-3</v>
      </c>
      <c r="T196" s="108">
        <f t="shared" si="248"/>
        <v>4.1923339237220992E-3</v>
      </c>
      <c r="U196" s="108">
        <f t="shared" si="248"/>
        <v>4.1923339237220992E-3</v>
      </c>
      <c r="V196" s="108">
        <f t="shared" si="248"/>
        <v>4.1923339237220992E-3</v>
      </c>
      <c r="W196" s="108">
        <f t="shared" si="248"/>
        <v>4.1923339237220992E-3</v>
      </c>
      <c r="X196" s="108">
        <f t="shared" si="248"/>
        <v>4.1923339237220992E-3</v>
      </c>
      <c r="Y196" s="108">
        <f t="shared" si="248"/>
        <v>4.1923339237220992E-3</v>
      </c>
      <c r="Z196" s="108">
        <f t="shared" si="249"/>
        <v>4.1923339237220992E-3</v>
      </c>
      <c r="AA196" s="108">
        <f t="shared" si="249"/>
        <v>4.1923339237220992E-3</v>
      </c>
      <c r="AB196" s="108">
        <f t="shared" si="249"/>
        <v>4.1923339237220992E-3</v>
      </c>
      <c r="AC196" s="108">
        <f t="shared" si="249"/>
        <v>4.1923339237220992E-3</v>
      </c>
      <c r="AD196" s="108">
        <f t="shared" si="249"/>
        <v>4.1923339237220992E-3</v>
      </c>
      <c r="AE196" s="108">
        <f t="shared" si="249"/>
        <v>4.1923339237220992E-3</v>
      </c>
      <c r="AF196" s="108">
        <f t="shared" si="249"/>
        <v>4.1923339237220992E-3</v>
      </c>
      <c r="AG196" s="108">
        <f t="shared" si="249"/>
        <v>4.1923339237220992E-3</v>
      </c>
      <c r="AH196" s="108">
        <f t="shared" si="249"/>
        <v>4.1923339237220992E-3</v>
      </c>
      <c r="AI196" s="108">
        <f t="shared" si="249"/>
        <v>4.1923339237220992E-3</v>
      </c>
      <c r="AJ196" s="108">
        <f t="shared" si="249"/>
        <v>4.1923339237220992E-3</v>
      </c>
      <c r="AK196" s="108">
        <f t="shared" si="249"/>
        <v>4.1923339237220992E-3</v>
      </c>
      <c r="AL196" s="108">
        <f t="shared" si="249"/>
        <v>4.1923339237220992E-3</v>
      </c>
      <c r="AM196" s="109">
        <f>(1+$H196)^($AL$134-$I$134+1)-1</f>
        <v>0.13372323795438956</v>
      </c>
    </row>
    <row r="197" spans="1:70" x14ac:dyDescent="0.3">
      <c r="A197" s="463"/>
      <c r="B197" s="110">
        <f>B196</f>
        <v>0.85442751419285445</v>
      </c>
      <c r="C197" t="s">
        <v>328</v>
      </c>
      <c r="D197" t="s">
        <v>349</v>
      </c>
      <c r="E197" t="s">
        <v>309</v>
      </c>
      <c r="F197" s="106" t="s">
        <v>341</v>
      </c>
      <c r="G197" s="68" t="s">
        <v>311</v>
      </c>
      <c r="H197" s="107">
        <f>$B$135*A137*$A$195/($B$135*$A$195+(1-$B$135)*$A$199)*$H$142</f>
        <v>4.1462643201647129E-4</v>
      </c>
      <c r="I197" s="112">
        <v>0</v>
      </c>
      <c r="J197" s="65">
        <f>($AL197-$I197)/($AL$134-$I$134)+I197</f>
        <v>2.8586206896551724E-5</v>
      </c>
      <c r="K197" s="65">
        <f t="shared" ref="K197:AK197" si="250">($AL197-$I197)/($AL$134-$I$134)+J197</f>
        <v>5.7172413793103448E-5</v>
      </c>
      <c r="L197" s="65">
        <f t="shared" si="250"/>
        <v>8.5758620689655178E-5</v>
      </c>
      <c r="M197" s="65">
        <f t="shared" si="250"/>
        <v>1.143448275862069E-4</v>
      </c>
      <c r="N197" s="65">
        <f t="shared" si="250"/>
        <v>1.4293103448275861E-4</v>
      </c>
      <c r="O197" s="65">
        <f t="shared" si="250"/>
        <v>1.7151724137931033E-4</v>
      </c>
      <c r="P197" s="65">
        <f t="shared" si="250"/>
        <v>2.0010344827586205E-4</v>
      </c>
      <c r="Q197" s="65">
        <f t="shared" si="250"/>
        <v>2.2868965517241376E-4</v>
      </c>
      <c r="R197" s="67">
        <f t="shared" si="250"/>
        <v>2.5727586206896548E-4</v>
      </c>
      <c r="S197" s="67">
        <f t="shared" si="250"/>
        <v>2.8586206896551722E-4</v>
      </c>
      <c r="T197" s="67">
        <f t="shared" si="250"/>
        <v>3.1444827586206897E-4</v>
      </c>
      <c r="U197" s="67">
        <f t="shared" si="250"/>
        <v>3.4303448275862071E-4</v>
      </c>
      <c r="V197" s="67">
        <f t="shared" si="250"/>
        <v>3.7162068965517246E-4</v>
      </c>
      <c r="W197" s="67">
        <f t="shared" si="250"/>
        <v>4.002068965517242E-4</v>
      </c>
      <c r="X197" s="67">
        <f t="shared" si="250"/>
        <v>4.2879310344827595E-4</v>
      </c>
      <c r="Y197" s="67">
        <f t="shared" si="250"/>
        <v>4.5737931034482769E-4</v>
      </c>
      <c r="Z197" s="67">
        <f t="shared" si="250"/>
        <v>4.8596551724137943E-4</v>
      </c>
      <c r="AA197" s="67">
        <f t="shared" si="250"/>
        <v>5.1455172413793118E-4</v>
      </c>
      <c r="AB197" s="67">
        <f t="shared" si="250"/>
        <v>5.4313793103448287E-4</v>
      </c>
      <c r="AC197" s="67">
        <f t="shared" si="250"/>
        <v>5.7172413793103456E-4</v>
      </c>
      <c r="AD197" s="67">
        <f t="shared" si="250"/>
        <v>6.0031034482758625E-4</v>
      </c>
      <c r="AE197" s="67">
        <f t="shared" si="250"/>
        <v>6.2889655172413794E-4</v>
      </c>
      <c r="AF197" s="67">
        <f t="shared" si="250"/>
        <v>6.5748275862068963E-4</v>
      </c>
      <c r="AG197" s="67">
        <f t="shared" si="250"/>
        <v>6.8606896551724132E-4</v>
      </c>
      <c r="AH197" s="67">
        <f t="shared" si="250"/>
        <v>7.1465517241379301E-4</v>
      </c>
      <c r="AI197" s="67">
        <f t="shared" si="250"/>
        <v>7.432413793103447E-4</v>
      </c>
      <c r="AJ197" s="67">
        <f t="shared" si="250"/>
        <v>7.7182758620689639E-4</v>
      </c>
      <c r="AK197" s="67">
        <f t="shared" si="250"/>
        <v>8.0041379310344808E-4</v>
      </c>
      <c r="AL197" s="113">
        <v>8.2899999999999998E-4</v>
      </c>
      <c r="AM197" s="114">
        <f>PRODUCT(AO197:BR197)-1</f>
        <v>1.250909839038572E-2</v>
      </c>
      <c r="AN197" s="115">
        <f>(1+$H197)^($AL$134-$I$134+1)-1</f>
        <v>1.2513866230149162E-2</v>
      </c>
      <c r="AO197" s="20">
        <f t="shared" ref="AO197:BR197" si="251">1+I197</f>
        <v>1</v>
      </c>
      <c r="AP197" s="20">
        <f t="shared" si="251"/>
        <v>1.0000285862068965</v>
      </c>
      <c r="AQ197" s="20">
        <f t="shared" si="251"/>
        <v>1.000057172413793</v>
      </c>
      <c r="AR197" s="20">
        <f t="shared" si="251"/>
        <v>1.0000857586206897</v>
      </c>
      <c r="AS197" s="20">
        <f t="shared" si="251"/>
        <v>1.0001143448275862</v>
      </c>
      <c r="AT197" s="20">
        <f t="shared" si="251"/>
        <v>1.0001429310344827</v>
      </c>
      <c r="AU197" s="20">
        <f t="shared" si="251"/>
        <v>1.0001715172413792</v>
      </c>
      <c r="AV197" s="20">
        <f t="shared" si="251"/>
        <v>1.0002001034482759</v>
      </c>
      <c r="AW197" s="20">
        <f t="shared" si="251"/>
        <v>1.0002286896551724</v>
      </c>
      <c r="AX197" s="20">
        <f t="shared" si="251"/>
        <v>1.0002572758620689</v>
      </c>
      <c r="AY197" s="20">
        <f t="shared" si="251"/>
        <v>1.0002858620689654</v>
      </c>
      <c r="AZ197" s="20">
        <f t="shared" si="251"/>
        <v>1.0003144482758621</v>
      </c>
      <c r="BA197" s="20">
        <f t="shared" si="251"/>
        <v>1.0003430344827586</v>
      </c>
      <c r="BB197" s="20">
        <f t="shared" si="251"/>
        <v>1.0003716206896551</v>
      </c>
      <c r="BC197" s="20">
        <f t="shared" si="251"/>
        <v>1.0004002068965516</v>
      </c>
      <c r="BD197" s="20">
        <f t="shared" si="251"/>
        <v>1.0004287931034483</v>
      </c>
      <c r="BE197" s="20">
        <f t="shared" si="251"/>
        <v>1.0004573793103448</v>
      </c>
      <c r="BF197" s="20">
        <f t="shared" si="251"/>
        <v>1.0004859655172413</v>
      </c>
      <c r="BG197" s="20">
        <f t="shared" si="251"/>
        <v>1.0005145517241378</v>
      </c>
      <c r="BH197" s="20">
        <f t="shared" si="251"/>
        <v>1.0005431379310346</v>
      </c>
      <c r="BI197" s="20">
        <f t="shared" si="251"/>
        <v>1.0005717241379311</v>
      </c>
      <c r="BJ197" s="20">
        <f t="shared" si="251"/>
        <v>1.0006003103448275</v>
      </c>
      <c r="BK197" s="20">
        <f t="shared" si="251"/>
        <v>1.000628896551724</v>
      </c>
      <c r="BL197" s="20">
        <f t="shared" si="251"/>
        <v>1.0006574827586208</v>
      </c>
      <c r="BM197" s="20">
        <f t="shared" si="251"/>
        <v>1.0006860689655173</v>
      </c>
      <c r="BN197" s="20">
        <f t="shared" si="251"/>
        <v>1.0007146551724138</v>
      </c>
      <c r="BO197" s="20">
        <f t="shared" si="251"/>
        <v>1.0007432413793103</v>
      </c>
      <c r="BP197" s="20">
        <f t="shared" si="251"/>
        <v>1.000771827586207</v>
      </c>
      <c r="BQ197" s="20">
        <f t="shared" si="251"/>
        <v>1.0008004137931035</v>
      </c>
      <c r="BR197" s="20">
        <f t="shared" si="251"/>
        <v>1.000829</v>
      </c>
    </row>
    <row r="198" spans="1:70" x14ac:dyDescent="0.3">
      <c r="C198" s="420" t="s">
        <v>527</v>
      </c>
      <c r="D198" s="420" t="s">
        <v>528</v>
      </c>
      <c r="E198" s="420" t="s">
        <v>525</v>
      </c>
      <c r="F198" s="420" t="s">
        <v>526</v>
      </c>
      <c r="G198" s="68" t="s">
        <v>311</v>
      </c>
      <c r="H198" s="417">
        <v>5.7000000000000002E-3</v>
      </c>
      <c r="I198" s="64">
        <f t="shared" ref="I198:Q198" si="252">$H198</f>
        <v>5.7000000000000002E-3</v>
      </c>
      <c r="J198" s="64">
        <f t="shared" si="252"/>
        <v>5.7000000000000002E-3</v>
      </c>
      <c r="K198" s="64">
        <f t="shared" si="252"/>
        <v>5.7000000000000002E-3</v>
      </c>
      <c r="L198" s="64">
        <f t="shared" si="252"/>
        <v>5.7000000000000002E-3</v>
      </c>
      <c r="M198" s="64">
        <f t="shared" si="252"/>
        <v>5.7000000000000002E-3</v>
      </c>
      <c r="N198" s="64">
        <f t="shared" si="252"/>
        <v>5.7000000000000002E-3</v>
      </c>
      <c r="O198" s="64">
        <f t="shared" si="252"/>
        <v>5.7000000000000002E-3</v>
      </c>
      <c r="P198" s="64">
        <f t="shared" si="252"/>
        <v>5.7000000000000002E-3</v>
      </c>
      <c r="Q198" s="64">
        <f t="shared" si="252"/>
        <v>5.7000000000000002E-3</v>
      </c>
      <c r="R198" s="65">
        <f t="shared" ref="R198" si="253">PRODUCT(T198:AB198)-1</f>
        <v>5.2485329978632533E-2</v>
      </c>
      <c r="S198" s="66">
        <f t="shared" ref="S198" si="254">(1+R198)^(1/($Q$9-$I$9+1))-1-H198</f>
        <v>3.8163916471489756E-17</v>
      </c>
      <c r="T198" s="67">
        <f t="shared" ref="T198" si="255">1+I198</f>
        <v>1.0057</v>
      </c>
      <c r="U198" s="67">
        <f t="shared" ref="U198" si="256">1+J198</f>
        <v>1.0057</v>
      </c>
      <c r="V198" s="67">
        <f t="shared" ref="V198" si="257">1+K198</f>
        <v>1.0057</v>
      </c>
      <c r="W198" s="67">
        <f t="shared" ref="W198" si="258">1+L198</f>
        <v>1.0057</v>
      </c>
      <c r="X198" s="67">
        <f t="shared" ref="X198" si="259">1+M198</f>
        <v>1.0057</v>
      </c>
      <c r="Y198" s="67">
        <f t="shared" ref="Y198" si="260">1+N198</f>
        <v>1.0057</v>
      </c>
      <c r="Z198" s="67">
        <f t="shared" ref="Z198" si="261">1+O198</f>
        <v>1.0057</v>
      </c>
      <c r="AA198" s="67">
        <f t="shared" ref="AA198" si="262">1+P198</f>
        <v>1.0057</v>
      </c>
      <c r="AB198" s="67">
        <f t="shared" ref="AB198" si="263">1+Q198</f>
        <v>1.0057</v>
      </c>
    </row>
    <row r="199" spans="1:70" x14ac:dyDescent="0.3">
      <c r="A199" s="464">
        <f>A229</f>
        <v>29.544644747837093</v>
      </c>
      <c r="B199" s="117">
        <f>1-B197</f>
        <v>0.14557248580714555</v>
      </c>
      <c r="C199" t="s">
        <v>328</v>
      </c>
      <c r="D199" t="s">
        <v>349</v>
      </c>
      <c r="E199" t="s">
        <v>321</v>
      </c>
      <c r="F199" s="118" t="s">
        <v>342</v>
      </c>
      <c r="G199" s="68" t="s">
        <v>311</v>
      </c>
      <c r="H199" s="107">
        <f>(1-$B$135)*A139*$A$199/($B$135*$A$195+(1-$B$135)*$A$199)*$H$142</f>
        <v>8.828493367534577E-4</v>
      </c>
      <c r="I199" s="65">
        <f>H199</f>
        <v>8.828493367534577E-4</v>
      </c>
      <c r="J199" s="65">
        <f t="shared" ref="J199:Y200" si="264">I199</f>
        <v>8.828493367534577E-4</v>
      </c>
      <c r="K199" s="65">
        <f t="shared" si="264"/>
        <v>8.828493367534577E-4</v>
      </c>
      <c r="L199" s="65">
        <f t="shared" si="264"/>
        <v>8.828493367534577E-4</v>
      </c>
      <c r="M199" s="65">
        <f t="shared" si="264"/>
        <v>8.828493367534577E-4</v>
      </c>
      <c r="N199" s="65">
        <f t="shared" si="264"/>
        <v>8.828493367534577E-4</v>
      </c>
      <c r="O199" s="65">
        <f t="shared" si="264"/>
        <v>8.828493367534577E-4</v>
      </c>
      <c r="P199" s="65">
        <f t="shared" si="264"/>
        <v>8.828493367534577E-4</v>
      </c>
      <c r="Q199" s="65">
        <f t="shared" si="264"/>
        <v>8.828493367534577E-4</v>
      </c>
      <c r="R199" s="108">
        <f t="shared" si="264"/>
        <v>8.828493367534577E-4</v>
      </c>
      <c r="S199" s="108">
        <f t="shared" si="264"/>
        <v>8.828493367534577E-4</v>
      </c>
      <c r="T199" s="108">
        <f t="shared" si="264"/>
        <v>8.828493367534577E-4</v>
      </c>
      <c r="U199" s="108">
        <f t="shared" si="264"/>
        <v>8.828493367534577E-4</v>
      </c>
      <c r="V199" s="108">
        <f t="shared" si="264"/>
        <v>8.828493367534577E-4</v>
      </c>
      <c r="W199" s="108">
        <f t="shared" si="264"/>
        <v>8.828493367534577E-4</v>
      </c>
      <c r="X199" s="108">
        <f t="shared" si="264"/>
        <v>8.828493367534577E-4</v>
      </c>
      <c r="Y199" s="108">
        <f t="shared" si="264"/>
        <v>8.828493367534577E-4</v>
      </c>
      <c r="Z199" s="108">
        <f t="shared" ref="Z199:AL200" si="265">Y199</f>
        <v>8.828493367534577E-4</v>
      </c>
      <c r="AA199" s="108">
        <f t="shared" si="265"/>
        <v>8.828493367534577E-4</v>
      </c>
      <c r="AB199" s="108">
        <f t="shared" si="265"/>
        <v>8.828493367534577E-4</v>
      </c>
      <c r="AC199" s="108">
        <f t="shared" si="265"/>
        <v>8.828493367534577E-4</v>
      </c>
      <c r="AD199" s="108">
        <f t="shared" si="265"/>
        <v>8.828493367534577E-4</v>
      </c>
      <c r="AE199" s="108">
        <f t="shared" si="265"/>
        <v>8.828493367534577E-4</v>
      </c>
      <c r="AF199" s="108">
        <f t="shared" si="265"/>
        <v>8.828493367534577E-4</v>
      </c>
      <c r="AG199" s="108">
        <f t="shared" si="265"/>
        <v>8.828493367534577E-4</v>
      </c>
      <c r="AH199" s="108">
        <f t="shared" si="265"/>
        <v>8.828493367534577E-4</v>
      </c>
      <c r="AI199" s="108">
        <f t="shared" si="265"/>
        <v>8.828493367534577E-4</v>
      </c>
      <c r="AJ199" s="108">
        <f t="shared" si="265"/>
        <v>8.828493367534577E-4</v>
      </c>
      <c r="AK199" s="108">
        <f t="shared" si="265"/>
        <v>8.828493367534577E-4</v>
      </c>
      <c r="AL199" s="108">
        <f t="shared" si="265"/>
        <v>8.828493367534577E-4</v>
      </c>
      <c r="AM199" s="109">
        <f>(1+$H199)^($AL$134-$I$134+1)-1</f>
        <v>2.6827339550644203E-2</v>
      </c>
    </row>
    <row r="200" spans="1:70" x14ac:dyDescent="0.3">
      <c r="A200" s="464"/>
      <c r="B200" s="117">
        <f>B199</f>
        <v>0.14557248580714555</v>
      </c>
      <c r="C200" t="s">
        <v>328</v>
      </c>
      <c r="D200" t="s">
        <v>349</v>
      </c>
      <c r="E200" t="s">
        <v>321</v>
      </c>
      <c r="F200" s="118" t="s">
        <v>343</v>
      </c>
      <c r="G200" s="68" t="s">
        <v>311</v>
      </c>
      <c r="H200" s="107">
        <f>(1-$B$135)*A140*$A$199/($B$135*$A$195+(1-$B$135)*$A$199)*$H$142</f>
        <v>2.0281673952444299E-4</v>
      </c>
      <c r="I200" s="65">
        <f>H200</f>
        <v>2.0281673952444299E-4</v>
      </c>
      <c r="J200" s="65">
        <f t="shared" si="264"/>
        <v>2.0281673952444299E-4</v>
      </c>
      <c r="K200" s="65">
        <f t="shared" si="264"/>
        <v>2.0281673952444299E-4</v>
      </c>
      <c r="L200" s="65">
        <f t="shared" si="264"/>
        <v>2.0281673952444299E-4</v>
      </c>
      <c r="M200" s="65">
        <f t="shared" si="264"/>
        <v>2.0281673952444299E-4</v>
      </c>
      <c r="N200" s="65">
        <f t="shared" si="264"/>
        <v>2.0281673952444299E-4</v>
      </c>
      <c r="O200" s="65">
        <f t="shared" si="264"/>
        <v>2.0281673952444299E-4</v>
      </c>
      <c r="P200" s="65">
        <f t="shared" si="264"/>
        <v>2.0281673952444299E-4</v>
      </c>
      <c r="Q200" s="65">
        <f t="shared" si="264"/>
        <v>2.0281673952444299E-4</v>
      </c>
      <c r="R200" s="108">
        <f t="shared" si="264"/>
        <v>2.0281673952444299E-4</v>
      </c>
      <c r="S200" s="108">
        <f t="shared" si="264"/>
        <v>2.0281673952444299E-4</v>
      </c>
      <c r="T200" s="108">
        <f t="shared" si="264"/>
        <v>2.0281673952444299E-4</v>
      </c>
      <c r="U200" s="108">
        <f t="shared" si="264"/>
        <v>2.0281673952444299E-4</v>
      </c>
      <c r="V200" s="108">
        <f t="shared" si="264"/>
        <v>2.0281673952444299E-4</v>
      </c>
      <c r="W200" s="108">
        <f t="shared" si="264"/>
        <v>2.0281673952444299E-4</v>
      </c>
      <c r="X200" s="108">
        <f t="shared" si="264"/>
        <v>2.0281673952444299E-4</v>
      </c>
      <c r="Y200" s="108">
        <f t="shared" si="264"/>
        <v>2.0281673952444299E-4</v>
      </c>
      <c r="Z200" s="108">
        <f t="shared" si="265"/>
        <v>2.0281673952444299E-4</v>
      </c>
      <c r="AA200" s="108">
        <f t="shared" si="265"/>
        <v>2.0281673952444299E-4</v>
      </c>
      <c r="AB200" s="108">
        <f t="shared" si="265"/>
        <v>2.0281673952444299E-4</v>
      </c>
      <c r="AC200" s="108">
        <f t="shared" si="265"/>
        <v>2.0281673952444299E-4</v>
      </c>
      <c r="AD200" s="108">
        <f t="shared" si="265"/>
        <v>2.0281673952444299E-4</v>
      </c>
      <c r="AE200" s="108">
        <f t="shared" si="265"/>
        <v>2.0281673952444299E-4</v>
      </c>
      <c r="AF200" s="108">
        <f t="shared" si="265"/>
        <v>2.0281673952444299E-4</v>
      </c>
      <c r="AG200" s="108">
        <f t="shared" si="265"/>
        <v>2.0281673952444299E-4</v>
      </c>
      <c r="AH200" s="108">
        <f t="shared" si="265"/>
        <v>2.0281673952444299E-4</v>
      </c>
      <c r="AI200" s="108">
        <f t="shared" si="265"/>
        <v>2.0281673952444299E-4</v>
      </c>
      <c r="AJ200" s="108">
        <f t="shared" si="265"/>
        <v>2.0281673952444299E-4</v>
      </c>
      <c r="AK200" s="108">
        <f t="shared" si="265"/>
        <v>2.0281673952444299E-4</v>
      </c>
      <c r="AL200" s="108">
        <f t="shared" si="265"/>
        <v>2.0281673952444299E-4</v>
      </c>
      <c r="AM200" s="109">
        <f>(1+$H200)^($AL$134-$I$134+1)-1</f>
        <v>6.102429667865561E-3</v>
      </c>
    </row>
    <row r="201" spans="1:70" ht="15" thickBot="1" x14ac:dyDescent="0.35">
      <c r="A201" s="465"/>
      <c r="B201" s="117">
        <f>B200</f>
        <v>0.14557248580714555</v>
      </c>
      <c r="C201" t="s">
        <v>328</v>
      </c>
      <c r="D201" t="s">
        <v>349</v>
      </c>
      <c r="E201" t="s">
        <v>309</v>
      </c>
      <c r="F201" s="118" t="s">
        <v>344</v>
      </c>
      <c r="G201" s="68" t="s">
        <v>311</v>
      </c>
      <c r="H201" s="107">
        <f>(1-$B$135)*A141*$A$199/($B$135*$A$195+(1-$B$135)*$A$199)*$H$142</f>
        <v>1.0737356798352864E-4</v>
      </c>
      <c r="I201" s="112">
        <v>0</v>
      </c>
      <c r="J201" s="65">
        <f>($AL201-$I201)/($AL$134-$I$134)+I201</f>
        <v>7.4137931034482754E-6</v>
      </c>
      <c r="K201" s="65">
        <f t="shared" ref="K201:AK201" si="266">($AL201-$I201)/($AL$134-$I$134)+J201</f>
        <v>1.4827586206896551E-5</v>
      </c>
      <c r="L201" s="65">
        <f t="shared" si="266"/>
        <v>2.2241379310344824E-5</v>
      </c>
      <c r="M201" s="65">
        <f t="shared" si="266"/>
        <v>2.9655172413793102E-5</v>
      </c>
      <c r="N201" s="65">
        <f t="shared" si="266"/>
        <v>3.7068965517241379E-5</v>
      </c>
      <c r="O201" s="65">
        <f t="shared" si="266"/>
        <v>4.4482758620689656E-5</v>
      </c>
      <c r="P201" s="65">
        <f t="shared" si="266"/>
        <v>5.1896551724137933E-5</v>
      </c>
      <c r="Q201" s="65">
        <f t="shared" si="266"/>
        <v>5.931034482758621E-5</v>
      </c>
      <c r="R201" s="67">
        <f t="shared" si="266"/>
        <v>6.672413793103448E-5</v>
      </c>
      <c r="S201" s="67">
        <f t="shared" si="266"/>
        <v>7.4137931034482757E-5</v>
      </c>
      <c r="T201" s="67">
        <f t="shared" si="266"/>
        <v>8.1551724137931034E-5</v>
      </c>
      <c r="U201" s="67">
        <f t="shared" si="266"/>
        <v>8.8965517241379311E-5</v>
      </c>
      <c r="V201" s="67">
        <f t="shared" si="266"/>
        <v>9.6379310344827589E-5</v>
      </c>
      <c r="W201" s="67">
        <f t="shared" si="266"/>
        <v>1.0379310344827587E-4</v>
      </c>
      <c r="X201" s="67">
        <f t="shared" si="266"/>
        <v>1.1120689655172414E-4</v>
      </c>
      <c r="Y201" s="67">
        <f t="shared" si="266"/>
        <v>1.1862068965517242E-4</v>
      </c>
      <c r="Z201" s="67">
        <f t="shared" si="266"/>
        <v>1.260344827586207E-4</v>
      </c>
      <c r="AA201" s="67">
        <f t="shared" si="266"/>
        <v>1.3344827586206896E-4</v>
      </c>
      <c r="AB201" s="67">
        <f t="shared" si="266"/>
        <v>1.4086206896551722E-4</v>
      </c>
      <c r="AC201" s="67">
        <f t="shared" si="266"/>
        <v>1.4827586206896549E-4</v>
      </c>
      <c r="AD201" s="67">
        <f t="shared" si="266"/>
        <v>1.5568965517241375E-4</v>
      </c>
      <c r="AE201" s="67">
        <f t="shared" si="266"/>
        <v>1.6310344827586201E-4</v>
      </c>
      <c r="AF201" s="67">
        <f t="shared" si="266"/>
        <v>1.7051724137931028E-4</v>
      </c>
      <c r="AG201" s="67">
        <f t="shared" si="266"/>
        <v>1.7793103448275854E-4</v>
      </c>
      <c r="AH201" s="67">
        <f t="shared" si="266"/>
        <v>1.8534482758620681E-4</v>
      </c>
      <c r="AI201" s="67">
        <f t="shared" si="266"/>
        <v>1.9275862068965507E-4</v>
      </c>
      <c r="AJ201" s="67">
        <f t="shared" si="266"/>
        <v>2.0017241379310333E-4</v>
      </c>
      <c r="AK201" s="67">
        <f t="shared" si="266"/>
        <v>2.075862068965516E-4</v>
      </c>
      <c r="AL201" s="113">
        <v>2.1499999999999999E-4</v>
      </c>
      <c r="AM201" s="114">
        <f>PRODUCT(AO201:BR201)-1</f>
        <v>3.2299700637885564E-3</v>
      </c>
      <c r="AN201" s="115">
        <f>(1+$H201)^($AL$134-$I$134+1)-1</f>
        <v>3.2262272202481235E-3</v>
      </c>
      <c r="AO201" s="20">
        <f t="shared" ref="AO201:BR201" si="267">1+I201</f>
        <v>1</v>
      </c>
      <c r="AP201" s="20">
        <f t="shared" si="267"/>
        <v>1.0000074137931034</v>
      </c>
      <c r="AQ201" s="20">
        <f t="shared" si="267"/>
        <v>1.0000148275862069</v>
      </c>
      <c r="AR201" s="20">
        <f t="shared" si="267"/>
        <v>1.0000222413793103</v>
      </c>
      <c r="AS201" s="20">
        <f t="shared" si="267"/>
        <v>1.0000296551724137</v>
      </c>
      <c r="AT201" s="20">
        <f t="shared" si="267"/>
        <v>1.0000370689655171</v>
      </c>
      <c r="AU201" s="20">
        <f t="shared" si="267"/>
        <v>1.0000444827586208</v>
      </c>
      <c r="AV201" s="20">
        <f t="shared" si="267"/>
        <v>1.0000518965517242</v>
      </c>
      <c r="AW201" s="20">
        <f t="shared" si="267"/>
        <v>1.0000593103448276</v>
      </c>
      <c r="AX201" s="20">
        <f t="shared" si="267"/>
        <v>1.0000667241379311</v>
      </c>
      <c r="AY201" s="20">
        <f t="shared" si="267"/>
        <v>1.0000741379310345</v>
      </c>
      <c r="AZ201" s="20">
        <f t="shared" si="267"/>
        <v>1.0000815517241379</v>
      </c>
      <c r="BA201" s="20">
        <f t="shared" si="267"/>
        <v>1.0000889655172414</v>
      </c>
      <c r="BB201" s="20">
        <f t="shared" si="267"/>
        <v>1.0000963793103448</v>
      </c>
      <c r="BC201" s="20">
        <f t="shared" si="267"/>
        <v>1.0001037931034482</v>
      </c>
      <c r="BD201" s="20">
        <f t="shared" si="267"/>
        <v>1.0001112068965516</v>
      </c>
      <c r="BE201" s="20">
        <f t="shared" si="267"/>
        <v>1.0001186206896551</v>
      </c>
      <c r="BF201" s="20">
        <f t="shared" si="267"/>
        <v>1.0001260344827587</v>
      </c>
      <c r="BG201" s="20">
        <f t="shared" si="267"/>
        <v>1.0001334482758621</v>
      </c>
      <c r="BH201" s="20">
        <f t="shared" si="267"/>
        <v>1.0001408620689656</v>
      </c>
      <c r="BI201" s="20">
        <f t="shared" si="267"/>
        <v>1.000148275862069</v>
      </c>
      <c r="BJ201" s="20">
        <f t="shared" si="267"/>
        <v>1.0001556896551724</v>
      </c>
      <c r="BK201" s="20">
        <f t="shared" si="267"/>
        <v>1.0001631034482759</v>
      </c>
      <c r="BL201" s="20">
        <f t="shared" si="267"/>
        <v>1.0001705172413793</v>
      </c>
      <c r="BM201" s="20">
        <f t="shared" si="267"/>
        <v>1.0001779310344827</v>
      </c>
      <c r="BN201" s="20">
        <f t="shared" si="267"/>
        <v>1.0001853448275861</v>
      </c>
      <c r="BO201" s="20">
        <f t="shared" si="267"/>
        <v>1.0001927586206896</v>
      </c>
      <c r="BP201" s="20">
        <f t="shared" si="267"/>
        <v>1.000200172413793</v>
      </c>
      <c r="BQ201" s="20">
        <f t="shared" si="267"/>
        <v>1.0002075862068966</v>
      </c>
      <c r="BR201" s="20">
        <f t="shared" si="267"/>
        <v>1.0002150000000001</v>
      </c>
    </row>
    <row r="202" spans="1:70" x14ac:dyDescent="0.3">
      <c r="C202" s="2" t="s">
        <v>328</v>
      </c>
      <c r="D202" s="2" t="s">
        <v>349</v>
      </c>
      <c r="E202" s="2" t="s">
        <v>318</v>
      </c>
      <c r="F202" s="2" t="s">
        <v>36</v>
      </c>
      <c r="G202" s="71" t="s">
        <v>311</v>
      </c>
      <c r="H202" s="120">
        <v>5.0000000000000001E-3</v>
      </c>
      <c r="I202" s="72">
        <f t="shared" ref="I202:AL202" si="268">SUM(I195:I201)</f>
        <v>1.0978E-2</v>
      </c>
      <c r="J202" s="72">
        <f t="shared" si="268"/>
        <v>1.1014000000000001E-2</v>
      </c>
      <c r="K202" s="72">
        <f t="shared" si="268"/>
        <v>1.1050000000000001E-2</v>
      </c>
      <c r="L202" s="72">
        <f t="shared" si="268"/>
        <v>1.1086E-2</v>
      </c>
      <c r="M202" s="72">
        <f t="shared" si="268"/>
        <v>1.1122E-2</v>
      </c>
      <c r="N202" s="72">
        <f t="shared" si="268"/>
        <v>1.1158000000000001E-2</v>
      </c>
      <c r="O202" s="72">
        <f t="shared" si="268"/>
        <v>1.1194000000000001E-2</v>
      </c>
      <c r="P202" s="72">
        <f t="shared" si="268"/>
        <v>1.123E-2</v>
      </c>
      <c r="Q202" s="72">
        <f t="shared" si="268"/>
        <v>1.1266E-2</v>
      </c>
      <c r="R202" s="73">
        <f t="shared" si="268"/>
        <v>5.8087329978632529E-2</v>
      </c>
      <c r="S202" s="73">
        <f t="shared" si="268"/>
        <v>5.6380000000000379E-3</v>
      </c>
      <c r="T202" s="73">
        <f t="shared" si="268"/>
        <v>1.011374</v>
      </c>
      <c r="U202" s="73">
        <f t="shared" si="268"/>
        <v>1.0114099999999999</v>
      </c>
      <c r="V202" s="73">
        <f t="shared" si="268"/>
        <v>1.0114460000000001</v>
      </c>
      <c r="W202" s="73">
        <f t="shared" si="268"/>
        <v>1.011482</v>
      </c>
      <c r="X202" s="73">
        <f t="shared" si="268"/>
        <v>1.0115179999999999</v>
      </c>
      <c r="Y202" s="73">
        <f t="shared" si="268"/>
        <v>1.0115539999999998</v>
      </c>
      <c r="Z202" s="73">
        <f t="shared" si="268"/>
        <v>1.0115900000000002</v>
      </c>
      <c r="AA202" s="73">
        <f t="shared" si="268"/>
        <v>1.0116260000000001</v>
      </c>
      <c r="AB202" s="73">
        <f t="shared" si="268"/>
        <v>1.0116620000000001</v>
      </c>
      <c r="AC202" s="73">
        <f t="shared" si="268"/>
        <v>5.9979999999999999E-3</v>
      </c>
      <c r="AD202" s="73">
        <f t="shared" si="268"/>
        <v>6.0339999999999994E-3</v>
      </c>
      <c r="AE202" s="73">
        <f t="shared" si="268"/>
        <v>6.0699999999999999E-3</v>
      </c>
      <c r="AF202" s="73">
        <f t="shared" si="268"/>
        <v>6.1059999999999994E-3</v>
      </c>
      <c r="AG202" s="73">
        <f t="shared" si="268"/>
        <v>6.1419999999999999E-3</v>
      </c>
      <c r="AH202" s="73">
        <f t="shared" si="268"/>
        <v>6.1779999999999995E-3</v>
      </c>
      <c r="AI202" s="73">
        <f t="shared" si="268"/>
        <v>6.2139999999999999E-3</v>
      </c>
      <c r="AJ202" s="73">
        <f t="shared" si="268"/>
        <v>6.2499999999999995E-3</v>
      </c>
      <c r="AK202" s="73">
        <f t="shared" si="268"/>
        <v>6.2859999999999999E-3</v>
      </c>
      <c r="AL202" s="73">
        <f t="shared" si="268"/>
        <v>6.3219999999999995E-3</v>
      </c>
      <c r="AM202" s="121">
        <f>(1+$H202)^($AL$134-$I$134+1)-1</f>
        <v>0.16140008289534058</v>
      </c>
    </row>
    <row r="203" spans="1:70" ht="15" thickBot="1" x14ac:dyDescent="0.35">
      <c r="C203" s="178" t="s">
        <v>396</v>
      </c>
      <c r="D203" s="178" t="s">
        <v>396</v>
      </c>
      <c r="E203" s="2"/>
      <c r="G203" s="71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66"/>
      <c r="T203" s="73"/>
      <c r="U203" s="73"/>
      <c r="V203" s="73"/>
      <c r="W203" s="73"/>
      <c r="X203" s="73"/>
      <c r="Y203" s="73"/>
      <c r="Z203" s="73"/>
      <c r="AA203" s="73"/>
      <c r="AB203" s="73"/>
    </row>
    <row r="204" spans="1:70" x14ac:dyDescent="0.3">
      <c r="B204" s="169">
        <v>1</v>
      </c>
      <c r="C204" t="s">
        <v>328</v>
      </c>
      <c r="D204" t="s">
        <v>349</v>
      </c>
      <c r="E204" s="6" t="s">
        <v>460</v>
      </c>
      <c r="F204" t="s">
        <v>389</v>
      </c>
      <c r="G204" s="68" t="s">
        <v>394</v>
      </c>
      <c r="H204" s="174">
        <f>R204/($Q$9-$I$9+1)</f>
        <v>0</v>
      </c>
      <c r="I204" s="421">
        <f>$B$7*(I195+I196+I199+I200+I198)*I$3</f>
        <v>0</v>
      </c>
      <c r="J204" s="421">
        <f t="shared" ref="J204:Q204" si="269">$B$7*(J195+J196+J199+J200+J198)*J$3</f>
        <v>0</v>
      </c>
      <c r="K204" s="421">
        <f t="shared" si="269"/>
        <v>0</v>
      </c>
      <c r="L204" s="421">
        <f t="shared" si="269"/>
        <v>0</v>
      </c>
      <c r="M204" s="421">
        <f t="shared" si="269"/>
        <v>0</v>
      </c>
      <c r="N204" s="421">
        <f t="shared" si="269"/>
        <v>0</v>
      </c>
      <c r="O204" s="421">
        <f t="shared" si="269"/>
        <v>0</v>
      </c>
      <c r="P204" s="421">
        <f t="shared" si="269"/>
        <v>0</v>
      </c>
      <c r="Q204" s="421">
        <f t="shared" si="269"/>
        <v>0</v>
      </c>
      <c r="R204" s="172">
        <f>SUM(I204:Q204)</f>
        <v>0</v>
      </c>
      <c r="S204" s="220">
        <f>R204/(R204+R205)</f>
        <v>0</v>
      </c>
      <c r="T204" s="73"/>
      <c r="U204" s="73"/>
      <c r="V204" s="73"/>
      <c r="W204" s="73"/>
      <c r="X204" s="73"/>
      <c r="Y204" s="73"/>
      <c r="Z204" s="73"/>
      <c r="AA204" s="73"/>
      <c r="AB204" s="73"/>
    </row>
    <row r="205" spans="1:70" ht="15" thickBot="1" x14ac:dyDescent="0.35">
      <c r="B205" s="208">
        <f>1-B204</f>
        <v>0</v>
      </c>
      <c r="C205" t="s">
        <v>328</v>
      </c>
      <c r="D205" t="s">
        <v>349</v>
      </c>
      <c r="E205" s="6" t="s">
        <v>461</v>
      </c>
      <c r="F205" t="s">
        <v>390</v>
      </c>
      <c r="G205" s="68" t="s">
        <v>394</v>
      </c>
      <c r="H205" s="174">
        <f t="shared" ref="H205:H207" si="270">R205/($Q$9-$I$9+1)</f>
        <v>67.550368746002221</v>
      </c>
      <c r="I205" s="421">
        <f>(I195+I196+I199+I200+I198)*I$3-I204</f>
        <v>61.467484212353561</v>
      </c>
      <c r="J205" s="421">
        <f t="shared" ref="J205:Q205" si="271">(J195+J196+J199+J200+J198)*J$3-J204</f>
        <v>62.645602109200723</v>
      </c>
      <c r="K205" s="421">
        <f t="shared" si="271"/>
        <v>64.008170808914571</v>
      </c>
      <c r="L205" s="421">
        <f t="shared" si="271"/>
        <v>65.542068658226384</v>
      </c>
      <c r="M205" s="421">
        <f t="shared" si="271"/>
        <v>67.110632733636876</v>
      </c>
      <c r="N205" s="421">
        <f t="shared" si="271"/>
        <v>68.823892013111831</v>
      </c>
      <c r="O205" s="421">
        <f t="shared" si="271"/>
        <v>70.724694078577059</v>
      </c>
      <c r="P205" s="421">
        <f t="shared" si="271"/>
        <v>72.793367220656577</v>
      </c>
      <c r="Q205" s="421">
        <f t="shared" si="271"/>
        <v>74.837406879342339</v>
      </c>
      <c r="R205" s="172">
        <f>SUM(I205:Q205)</f>
        <v>607.95331871401993</v>
      </c>
      <c r="S205" s="66"/>
      <c r="T205" s="73"/>
      <c r="U205" s="73"/>
      <c r="V205" s="73"/>
      <c r="W205" s="73"/>
      <c r="X205" s="73"/>
      <c r="Y205" s="73"/>
      <c r="Z205" s="73"/>
      <c r="AA205" s="73"/>
      <c r="AB205" s="73"/>
    </row>
    <row r="206" spans="1:70" x14ac:dyDescent="0.3">
      <c r="C206" t="s">
        <v>328</v>
      </c>
      <c r="D206" t="s">
        <v>349</v>
      </c>
      <c r="E206" t="s">
        <v>309</v>
      </c>
      <c r="F206" t="s">
        <v>391</v>
      </c>
      <c r="G206" s="68" t="s">
        <v>394</v>
      </c>
      <c r="H206" s="174">
        <f t="shared" si="270"/>
        <v>0.92273679386140017</v>
      </c>
      <c r="I206" s="188">
        <f>(I197+I201)*I$3</f>
        <v>0</v>
      </c>
      <c r="J206" s="188">
        <f t="shared" ref="J206:Q206" si="272">(J197+J201)*J$3</f>
        <v>0.20543283621162564</v>
      </c>
      <c r="K206" s="188">
        <f t="shared" si="272"/>
        <v>0.41980217692128335</v>
      </c>
      <c r="L206" s="188">
        <f t="shared" si="272"/>
        <v>0.64479353389401062</v>
      </c>
      <c r="M206" s="188">
        <f t="shared" si="272"/>
        <v>0.88029979173289408</v>
      </c>
      <c r="N206" s="188">
        <f t="shared" si="272"/>
        <v>1.1284660741811012</v>
      </c>
      <c r="O206" s="188">
        <f t="shared" si="272"/>
        <v>1.3915589288552235</v>
      </c>
      <c r="P206" s="188">
        <f t="shared" si="272"/>
        <v>1.6709718108585769</v>
      </c>
      <c r="Q206" s="188">
        <f t="shared" si="272"/>
        <v>1.9633059920978859</v>
      </c>
      <c r="R206" s="172">
        <f>SUM(I206:Q206)</f>
        <v>8.3046311447526016</v>
      </c>
      <c r="S206" s="66"/>
      <c r="T206" s="73"/>
      <c r="U206" s="73"/>
      <c r="V206" s="73"/>
      <c r="W206" s="73"/>
      <c r="X206" s="73"/>
      <c r="Y206" s="73"/>
      <c r="Z206" s="73"/>
      <c r="AA206" s="73"/>
      <c r="AB206" s="73"/>
    </row>
    <row r="207" spans="1:70" x14ac:dyDescent="0.3">
      <c r="C207" t="s">
        <v>328</v>
      </c>
      <c r="D207" t="s">
        <v>349</v>
      </c>
      <c r="E207" t="s">
        <v>465</v>
      </c>
      <c r="F207" t="s">
        <v>391</v>
      </c>
      <c r="G207" s="68" t="s">
        <v>394</v>
      </c>
      <c r="H207" s="174">
        <f t="shared" si="270"/>
        <v>0</v>
      </c>
      <c r="I207" s="213"/>
      <c r="J207" s="188"/>
      <c r="K207" s="188"/>
      <c r="L207" s="188"/>
      <c r="M207" s="188"/>
      <c r="N207" s="188"/>
      <c r="O207" s="188"/>
      <c r="P207" s="188"/>
      <c r="Q207" s="188"/>
      <c r="R207" s="172">
        <f>SUM(I207:Q207)</f>
        <v>0</v>
      </c>
      <c r="S207" s="66"/>
      <c r="T207" s="73"/>
      <c r="U207" s="73"/>
      <c r="V207" s="73"/>
      <c r="W207" s="73"/>
      <c r="X207" s="73"/>
      <c r="Y207" s="73"/>
      <c r="Z207" s="73"/>
      <c r="AA207" s="73"/>
      <c r="AB207" s="73"/>
    </row>
    <row r="208" spans="1:70" x14ac:dyDescent="0.3">
      <c r="C208" s="178" t="s">
        <v>405</v>
      </c>
      <c r="D208" s="2"/>
      <c r="E208" s="2"/>
      <c r="F208" s="2"/>
      <c r="G208" s="71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66"/>
      <c r="T208" s="73"/>
      <c r="U208" s="73"/>
      <c r="V208" s="73"/>
      <c r="W208" s="73"/>
      <c r="X208" s="73"/>
      <c r="Y208" s="73"/>
      <c r="Z208" s="73"/>
      <c r="AA208" s="73"/>
      <c r="AB208" s="73"/>
    </row>
    <row r="209" spans="1:39" x14ac:dyDescent="0.3">
      <c r="C209" t="s">
        <v>328</v>
      </c>
      <c r="D209" t="s">
        <v>349</v>
      </c>
      <c r="E209" t="s">
        <v>451</v>
      </c>
      <c r="F209" t="s">
        <v>406</v>
      </c>
      <c r="G209" s="71"/>
      <c r="H209" s="72"/>
      <c r="I209" s="171">
        <f>(I204+I205)/NI_Baseline!$J$62</f>
        <v>6.709461579176064E-2</v>
      </c>
      <c r="J209" s="171">
        <f>(J204+J205)/NI_Baseline!$J$62</f>
        <v>6.8380586230590984E-2</v>
      </c>
      <c r="K209" s="171">
        <f>(K204+K205)/NI_Baseline!$J$62</f>
        <v>6.9867893293319369E-2</v>
      </c>
      <c r="L209" s="171">
        <f>(L204+L205)/NI_Baseline!$J$62</f>
        <v>7.1542214085558664E-2</v>
      </c>
      <c r="M209" s="171">
        <f>(M204+M205)/NI_Baseline!$J$62</f>
        <v>7.3254374674738498E-2</v>
      </c>
      <c r="N209" s="171">
        <f>(N204+N205)/NI_Baseline!$J$62</f>
        <v>7.5124476804035306E-2</v>
      </c>
      <c r="O209" s="171">
        <f>(O204+O205)/NI_Baseline!$J$62</f>
        <v>7.7199290600513143E-2</v>
      </c>
      <c r="P209" s="171">
        <f>(P204+P205)/NI_Baseline!$J$62</f>
        <v>7.9457343479122172E-2</v>
      </c>
      <c r="Q209" s="171">
        <f>(Q204+Q205)/NI_Baseline!$J$62</f>
        <v>8.1688507765736648E-2</v>
      </c>
      <c r="R209" s="72"/>
      <c r="S209" s="66"/>
      <c r="T209" s="73"/>
      <c r="U209" s="73"/>
      <c r="V209" s="73"/>
      <c r="W209" s="73"/>
      <c r="X209" s="73"/>
      <c r="Y209" s="73"/>
      <c r="Z209" s="73"/>
      <c r="AA209" s="73"/>
      <c r="AB209" s="73"/>
    </row>
    <row r="210" spans="1:39" x14ac:dyDescent="0.3">
      <c r="C210" t="s">
        <v>328</v>
      </c>
      <c r="D210" t="s">
        <v>349</v>
      </c>
      <c r="E210" t="s">
        <v>451</v>
      </c>
      <c r="F210" s="2" t="s">
        <v>443</v>
      </c>
      <c r="G210" s="71"/>
      <c r="H210" s="72"/>
      <c r="I210" s="194">
        <f>'NI_B_NewSI&amp;GovClos'!M$116+FundingParamsTRA!I209</f>
        <v>1.0222476157917606</v>
      </c>
      <c r="J210" s="194">
        <f>'NI_B_NewSI&amp;GovClos'!N$116+FundingParamsTRA!J209</f>
        <v>1.041312586230591</v>
      </c>
      <c r="K210" s="194">
        <f>'NI_B_NewSI&amp;GovClos'!O$116+FundingParamsTRA!K209</f>
        <v>1.0630728932933193</v>
      </c>
      <c r="L210" s="194">
        <f>'NI_B_NewSI&amp;GovClos'!P$116+FundingParamsTRA!L209</f>
        <v>1.0892392140855587</v>
      </c>
      <c r="M210" s="194">
        <f>'NI_B_NewSI&amp;GovClos'!Q$116+FundingParamsTRA!M209</f>
        <v>1.1187763746747386</v>
      </c>
      <c r="N210" s="194">
        <f>'NI_B_NewSI&amp;GovClos'!R$116+FundingParamsTRA!N209</f>
        <v>1.1499074768040354</v>
      </c>
      <c r="O210" s="194">
        <f>'NI_B_NewSI&amp;GovClos'!S$116+FundingParamsTRA!O209</f>
        <v>1.1887262906005132</v>
      </c>
      <c r="P210" s="194">
        <f>'NI_B_NewSI&amp;GovClos'!T$116+FundingParamsTRA!P209</f>
        <v>1.2247203434791221</v>
      </c>
      <c r="Q210" s="194">
        <f>'NI_B_NewSI&amp;GovClos'!U$116+FundingParamsTRA!Q209</f>
        <v>1.2589895077657365</v>
      </c>
      <c r="R210" s="72"/>
      <c r="S210" s="66"/>
      <c r="T210" s="73"/>
      <c r="U210" s="73"/>
      <c r="V210" s="73"/>
      <c r="W210" s="73"/>
      <c r="X210" s="73"/>
      <c r="Y210" s="73"/>
      <c r="Z210" s="73"/>
      <c r="AA210" s="73"/>
      <c r="AB210" s="73"/>
    </row>
    <row r="211" spans="1:39" x14ac:dyDescent="0.3">
      <c r="C211" t="s">
        <v>328</v>
      </c>
      <c r="D211" t="s">
        <v>349</v>
      </c>
      <c r="E211" t="s">
        <v>452</v>
      </c>
      <c r="F211" s="2" t="s">
        <v>450</v>
      </c>
      <c r="G211" s="71"/>
      <c r="H211" s="72"/>
      <c r="I211" s="205">
        <f>I205/I$4</f>
        <v>7.0595384718689175E-2</v>
      </c>
      <c r="J211" s="205">
        <f t="shared" ref="J211:Q211" si="273">J205/J$4</f>
        <v>7.0578242631043189E-2</v>
      </c>
      <c r="K211" s="205">
        <f t="shared" si="273"/>
        <v>7.0538317327030406E-2</v>
      </c>
      <c r="L211" s="205">
        <f t="shared" si="273"/>
        <v>7.0427600908527344E-2</v>
      </c>
      <c r="M211" s="205">
        <f t="shared" si="273"/>
        <v>7.0281365430581846E-2</v>
      </c>
      <c r="N211" s="205">
        <f t="shared" si="273"/>
        <v>7.0126562833935341E-2</v>
      </c>
      <c r="O211" s="205">
        <f t="shared" si="273"/>
        <v>6.9829397753250075E-2</v>
      </c>
      <c r="P211" s="205">
        <f t="shared" si="273"/>
        <v>6.9653410624396686E-2</v>
      </c>
      <c r="Q211" s="205">
        <f t="shared" si="273"/>
        <v>6.9509546373650366E-2</v>
      </c>
      <c r="R211" s="72"/>
      <c r="S211" s="66"/>
      <c r="T211" s="73"/>
      <c r="U211" s="73"/>
      <c r="V211" s="73"/>
      <c r="W211" s="73"/>
      <c r="X211" s="73"/>
      <c r="Y211" s="73"/>
      <c r="Z211" s="73"/>
      <c r="AA211" s="73"/>
      <c r="AB211" s="73"/>
    </row>
    <row r="212" spans="1:39" x14ac:dyDescent="0.3">
      <c r="C212" t="s">
        <v>328</v>
      </c>
      <c r="D212" t="s">
        <v>349</v>
      </c>
      <c r="E212" t="s">
        <v>453</v>
      </c>
      <c r="F212" t="s">
        <v>416</v>
      </c>
      <c r="G212" s="71"/>
      <c r="H212" s="72"/>
      <c r="I212" s="65">
        <f>(I206+I207)/'NI_B_NewSI&amp;GovClos'!$J$401</f>
        <v>0</v>
      </c>
      <c r="J212" s="65">
        <f>(J206+J207)/'NI_B_NewSI&amp;GovClos'!$J$401</f>
        <v>1.9013909723826708E-4</v>
      </c>
      <c r="K212" s="65">
        <f>(K206+K207)/'NI_B_NewSI&amp;GovClos'!$J$401</f>
        <v>3.8854940821751147E-4</v>
      </c>
      <c r="L212" s="65">
        <f>(L206+L207)/'NI_B_NewSI&amp;GovClos'!$J$401</f>
        <v>5.9679096438790768E-4</v>
      </c>
      <c r="M212" s="65">
        <f>(M206+M207)/'NI_B_NewSI&amp;GovClos'!$J$401</f>
        <v>8.147646247102481E-4</v>
      </c>
      <c r="N212" s="65">
        <f>(N206+N207)/'NI_B_NewSI&amp;GovClos'!$J$401</f>
        <v>1.0444558161469975E-3</v>
      </c>
      <c r="O212" s="65">
        <f>(O206+O207)/'NI_B_NewSI&amp;GovClos'!$J$401</f>
        <v>1.2879623499615041E-3</v>
      </c>
      <c r="P212" s="65">
        <f>(P206+P207)/'NI_B_NewSI&amp;GovClos'!$J$401</f>
        <v>1.546573943514792E-3</v>
      </c>
      <c r="Q212" s="65">
        <f>(Q206+Q207)/'NI_B_NewSI&amp;GovClos'!$J$401</f>
        <v>1.8171448918488276E-3</v>
      </c>
      <c r="R212" s="72"/>
      <c r="S212" s="66"/>
      <c r="T212" s="73"/>
      <c r="U212" s="73"/>
      <c r="V212" s="73"/>
      <c r="W212" s="73"/>
      <c r="X212" s="73"/>
      <c r="Y212" s="73"/>
      <c r="Z212" s="73"/>
      <c r="AA212" s="73"/>
      <c r="AB212" s="73"/>
    </row>
    <row r="213" spans="1:39" x14ac:dyDescent="0.3">
      <c r="C213" t="s">
        <v>328</v>
      </c>
      <c r="D213" t="s">
        <v>349</v>
      </c>
      <c r="E213" t="s">
        <v>454</v>
      </c>
      <c r="F213" s="2" t="s">
        <v>447</v>
      </c>
      <c r="G213" s="71"/>
      <c r="H213" s="72"/>
      <c r="I213" s="443">
        <f>I$7+I212</f>
        <v>0.98372940669111897</v>
      </c>
      <c r="J213" s="443">
        <f t="shared" ref="J213" si="274">J$7+J212</f>
        <v>1.0031545974495284</v>
      </c>
      <c r="K213" s="443">
        <f t="shared" ref="K213" si="275">K$7+K212</f>
        <v>1.0222939873355774</v>
      </c>
      <c r="L213" s="443">
        <f t="shared" ref="L213" si="276">L$7+L212</f>
        <v>1.0429061522331178</v>
      </c>
      <c r="M213" s="443">
        <f t="shared" ref="M213" si="277">M$7+M212</f>
        <v>1.0641177139532603</v>
      </c>
      <c r="N213" s="443">
        <f t="shared" ref="N213" si="278">N$7+N212</f>
        <v>1.0885105927186871</v>
      </c>
      <c r="O213" s="443">
        <f t="shared" ref="O213" si="279">O$7+O212</f>
        <v>1.1239944388803615</v>
      </c>
      <c r="P213" s="443">
        <f t="shared" ref="P213" si="280">P$7+P212</f>
        <v>1.1558212848126248</v>
      </c>
      <c r="Q213" s="443">
        <f t="shared" ref="Q213" si="281">Q$7+Q212</f>
        <v>1.187223679272289</v>
      </c>
      <c r="R213" s="72"/>
      <c r="S213" s="66"/>
      <c r="T213" s="73"/>
      <c r="U213" s="73"/>
      <c r="V213" s="73"/>
      <c r="W213" s="73"/>
      <c r="X213" s="73"/>
      <c r="Y213" s="73"/>
      <c r="Z213" s="73"/>
      <c r="AA213" s="73"/>
      <c r="AB213" s="73"/>
    </row>
    <row r="214" spans="1:39" x14ac:dyDescent="0.3">
      <c r="C214" t="s">
        <v>328</v>
      </c>
      <c r="D214" t="s">
        <v>349</v>
      </c>
      <c r="E214" t="s">
        <v>455</v>
      </c>
      <c r="F214" s="206" t="s">
        <v>444</v>
      </c>
      <c r="G214" s="71"/>
      <c r="H214" s="72"/>
      <c r="I214" s="197">
        <f>0.37+I206</f>
        <v>0.37</v>
      </c>
      <c r="J214" s="197">
        <f t="shared" ref="J214:Q214" si="282">0.37+J206</f>
        <v>0.57543283621162566</v>
      </c>
      <c r="K214" s="197">
        <f t="shared" si="282"/>
        <v>0.78980217692128329</v>
      </c>
      <c r="L214" s="197">
        <f t="shared" si="282"/>
        <v>1.0147935338940106</v>
      </c>
      <c r="M214" s="197">
        <f t="shared" si="282"/>
        <v>1.250299791732894</v>
      </c>
      <c r="N214" s="197">
        <f t="shared" si="282"/>
        <v>1.4984660741811013</v>
      </c>
      <c r="O214" s="197">
        <f t="shared" si="282"/>
        <v>1.7615589288552234</v>
      </c>
      <c r="P214" s="197">
        <f t="shared" si="282"/>
        <v>2.040971810858577</v>
      </c>
      <c r="Q214" s="197">
        <f t="shared" si="282"/>
        <v>2.3333059920978858</v>
      </c>
      <c r="R214" s="72"/>
      <c r="S214" s="66"/>
      <c r="T214" s="73"/>
      <c r="U214" s="73"/>
      <c r="V214" s="73"/>
      <c r="W214" s="73"/>
      <c r="X214" s="73"/>
      <c r="Y214" s="73"/>
      <c r="Z214" s="73"/>
      <c r="AA214" s="73"/>
      <c r="AB214" s="73"/>
    </row>
    <row r="215" spans="1:39" x14ac:dyDescent="0.3">
      <c r="C215" t="s">
        <v>328</v>
      </c>
      <c r="D215" t="s">
        <v>349</v>
      </c>
      <c r="E215" t="s">
        <v>456</v>
      </c>
      <c r="F215" s="206"/>
      <c r="G215" s="71"/>
      <c r="H215" s="196">
        <f>AVERAGE(I215:Q215)</f>
        <v>3.4938832266524331</v>
      </c>
      <c r="I215" s="188">
        <f>I214/0.37</f>
        <v>1</v>
      </c>
      <c r="J215" s="188">
        <f t="shared" ref="J215:Q215" si="283">J214/0.37</f>
        <v>1.5552238816530424</v>
      </c>
      <c r="K215" s="188">
        <f t="shared" si="283"/>
        <v>2.1346004781656305</v>
      </c>
      <c r="L215" s="188">
        <f t="shared" si="283"/>
        <v>2.7426852267405692</v>
      </c>
      <c r="M215" s="188">
        <f t="shared" si="283"/>
        <v>3.379188626305119</v>
      </c>
      <c r="N215" s="188">
        <f t="shared" si="283"/>
        <v>4.0499083085975709</v>
      </c>
      <c r="O215" s="188">
        <f t="shared" si="283"/>
        <v>4.76097007798709</v>
      </c>
      <c r="P215" s="188">
        <f t="shared" si="283"/>
        <v>5.5161400293475058</v>
      </c>
      <c r="Q215" s="188">
        <f t="shared" si="283"/>
        <v>6.3062324110753671</v>
      </c>
      <c r="R215" s="72"/>
      <c r="S215" s="66"/>
      <c r="T215" s="73"/>
      <c r="U215" s="73"/>
      <c r="V215" s="73"/>
      <c r="W215" s="73"/>
      <c r="X215" s="73"/>
      <c r="Y215" s="73"/>
      <c r="Z215" s="73"/>
      <c r="AA215" s="73"/>
      <c r="AB215" s="73"/>
    </row>
    <row r="216" spans="1:39" x14ac:dyDescent="0.3">
      <c r="E216" s="271" t="s">
        <v>445</v>
      </c>
      <c r="F216" s="271">
        <v>2019</v>
      </c>
      <c r="G216" s="271">
        <v>2020</v>
      </c>
      <c r="H216" s="271">
        <v>2021</v>
      </c>
      <c r="I216" s="271">
        <v>2022</v>
      </c>
      <c r="J216" s="271">
        <v>2023</v>
      </c>
      <c r="K216" s="271">
        <v>2024</v>
      </c>
      <c r="L216" s="271">
        <f t="shared" ref="L216" si="284">K216+1</f>
        <v>2025</v>
      </c>
      <c r="M216" s="271">
        <f t="shared" ref="M216" si="285">L216+1</f>
        <v>2026</v>
      </c>
      <c r="N216" s="271">
        <f t="shared" ref="N216" si="286">M216+1</f>
        <v>2027</v>
      </c>
      <c r="O216" s="271">
        <f t="shared" ref="O216" si="287">N216+1</f>
        <v>2028</v>
      </c>
      <c r="P216" s="271">
        <f t="shared" ref="P216" si="288">O216+1</f>
        <v>2029</v>
      </c>
      <c r="Q216" s="271">
        <f t="shared" ref="Q216" si="289">P216+1</f>
        <v>2030</v>
      </c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</row>
    <row r="217" spans="1:39" x14ac:dyDescent="0.3">
      <c r="C217" s="59" t="s">
        <v>448</v>
      </c>
      <c r="D217" s="59" t="s">
        <v>449</v>
      </c>
      <c r="E217" s="196">
        <f>AVERAGE(I217:Q217)</f>
        <v>3.467278011261909</v>
      </c>
      <c r="F217" s="32">
        <v>0.37</v>
      </c>
      <c r="G217" s="203">
        <f>F217*$C218</f>
        <v>0.52910000000000001</v>
      </c>
      <c r="H217" s="203">
        <f t="shared" ref="H217" si="290">G217*$C218</f>
        <v>0.75661299999999998</v>
      </c>
      <c r="I217" s="203">
        <f t="shared" ref="I217" si="291">H217*$C218</f>
        <v>1.0819565899999999</v>
      </c>
      <c r="J217" s="203">
        <f t="shared" ref="J217" si="292">I217*$C218</f>
        <v>1.5471979236999998</v>
      </c>
      <c r="K217" s="203">
        <f t="shared" ref="K217" si="293">J217*$C218</f>
        <v>2.2124930308909994</v>
      </c>
      <c r="L217" s="204">
        <f t="shared" ref="L217" si="294">K217*$D218</f>
        <v>2.6549916370691991</v>
      </c>
      <c r="M217" s="204">
        <f t="shared" ref="M217" si="295">L217*$D218</f>
        <v>3.1859899644830389</v>
      </c>
      <c r="N217" s="204">
        <f t="shared" ref="N217" si="296">M217*$D218</f>
        <v>3.8231879573796466</v>
      </c>
      <c r="O217" s="204">
        <f t="shared" ref="O217" si="297">N217*$D218</f>
        <v>4.5878255488555757</v>
      </c>
      <c r="P217" s="204">
        <f t="shared" ref="P217" si="298">O217*$D218</f>
        <v>5.5053906586266903</v>
      </c>
      <c r="Q217" s="204">
        <f t="shared" ref="Q217" si="299">P217*$D218</f>
        <v>6.6064687903520278</v>
      </c>
      <c r="R217" s="72"/>
      <c r="S217" s="66"/>
      <c r="T217" s="73"/>
      <c r="U217" s="73"/>
      <c r="V217" s="73"/>
      <c r="W217" s="73"/>
      <c r="X217" s="73"/>
      <c r="Y217" s="73"/>
      <c r="Z217" s="73"/>
      <c r="AA217" s="73"/>
      <c r="AB217" s="73"/>
    </row>
    <row r="218" spans="1:39" x14ac:dyDescent="0.3">
      <c r="C218" s="202">
        <v>1.43</v>
      </c>
      <c r="D218" s="201">
        <v>1.2</v>
      </c>
      <c r="E218" s="200" t="s">
        <v>457</v>
      </c>
      <c r="F218" s="215" t="s">
        <v>467</v>
      </c>
      <c r="G218" s="272" t="s">
        <v>468</v>
      </c>
      <c r="H218" s="215" t="s">
        <v>469</v>
      </c>
      <c r="I218" s="213" t="s">
        <v>470</v>
      </c>
      <c r="J218" s="188" t="s">
        <v>474</v>
      </c>
      <c r="K218" s="214" t="s">
        <v>482</v>
      </c>
      <c r="L218" s="214" t="s">
        <v>472</v>
      </c>
      <c r="M218" s="213" t="s">
        <v>473</v>
      </c>
      <c r="N218" s="213" t="s">
        <v>475</v>
      </c>
      <c r="O218" s="213" t="s">
        <v>476</v>
      </c>
      <c r="P218" s="213" t="s">
        <v>477</v>
      </c>
      <c r="Q218" s="214" t="s">
        <v>478</v>
      </c>
      <c r="R218" s="72"/>
      <c r="S218" s="66"/>
      <c r="T218" s="73"/>
      <c r="U218" s="73"/>
      <c r="V218" s="73"/>
      <c r="W218" s="73"/>
      <c r="X218" s="73"/>
      <c r="Y218" s="73"/>
      <c r="Z218" s="73"/>
      <c r="AA218" s="73"/>
      <c r="AB218" s="73"/>
    </row>
    <row r="219" spans="1:39" x14ac:dyDescent="0.3">
      <c r="C219" s="273" t="s">
        <v>328</v>
      </c>
      <c r="D219" s="273" t="s">
        <v>323</v>
      </c>
      <c r="E219" s="273" t="s">
        <v>455</v>
      </c>
      <c r="F219" s="274" t="s">
        <v>446</v>
      </c>
      <c r="G219" s="275"/>
      <c r="H219" s="276">
        <f>AVERAGE(I219:Q219)</f>
        <v>35.542820020874274</v>
      </c>
      <c r="I219" s="277">
        <f>30.1276*(1.023629)^(I$9-2019)+I207</f>
        <v>32.314116044006767</v>
      </c>
      <c r="J219" s="277">
        <f t="shared" ref="J219:Q219" si="300">30.1276*(1.023629)^(J$9-2019)+J207</f>
        <v>33.077666292010598</v>
      </c>
      <c r="K219" s="277">
        <f t="shared" si="300"/>
        <v>33.859258468824514</v>
      </c>
      <c r="L219" s="277">
        <f t="shared" si="300"/>
        <v>34.659318887184362</v>
      </c>
      <c r="M219" s="277">
        <f t="shared" si="300"/>
        <v>35.478283933169635</v>
      </c>
      <c r="N219" s="277">
        <f t="shared" si="300"/>
        <v>36.316600304226498</v>
      </c>
      <c r="O219" s="277">
        <f t="shared" si="300"/>
        <v>37.174725252815065</v>
      </c>
      <c r="P219" s="277">
        <f t="shared" si="300"/>
        <v>38.053126835813821</v>
      </c>
      <c r="Q219" s="277">
        <f t="shared" si="300"/>
        <v>38.952284169817261</v>
      </c>
      <c r="R219" s="72"/>
      <c r="S219" s="66"/>
      <c r="T219" s="73"/>
      <c r="U219" s="73"/>
      <c r="V219" s="73"/>
      <c r="W219" s="73"/>
      <c r="X219" s="73"/>
      <c r="Y219" s="73"/>
      <c r="Z219" s="73"/>
      <c r="AA219" s="73"/>
      <c r="AB219" s="73"/>
    </row>
    <row r="220" spans="1:39" x14ac:dyDescent="0.3">
      <c r="B220" s="178"/>
      <c r="C220" s="278" t="s">
        <v>448</v>
      </c>
      <c r="D220" s="278" t="s">
        <v>449</v>
      </c>
      <c r="E220" s="279" t="e">
        <f>AVERAGE(I220:Q220)</f>
        <v>#VALUE!</v>
      </c>
      <c r="F220" s="280">
        <v>30.217588873818368</v>
      </c>
      <c r="G220" s="280">
        <v>30.217588873818368</v>
      </c>
      <c r="H220" s="280">
        <v>30.217588873818368</v>
      </c>
      <c r="I220" s="281" t="e">
        <f>H220*$C221</f>
        <v>#VALUE!</v>
      </c>
      <c r="J220" s="281" t="e">
        <f>I220*$C221</f>
        <v>#VALUE!</v>
      </c>
      <c r="K220" s="281" t="e">
        <f>J220*$C221</f>
        <v>#VALUE!</v>
      </c>
      <c r="L220" s="282" t="e">
        <f t="shared" ref="L220" si="301">K220*$D221</f>
        <v>#VALUE!</v>
      </c>
      <c r="M220" s="282" t="e">
        <f t="shared" ref="M220" si="302">L220*$D221</f>
        <v>#VALUE!</v>
      </c>
      <c r="N220" s="282" t="e">
        <f t="shared" ref="N220" si="303">M220*$D221</f>
        <v>#VALUE!</v>
      </c>
      <c r="O220" s="282" t="e">
        <f t="shared" ref="O220" si="304">N220*$D221</f>
        <v>#VALUE!</v>
      </c>
      <c r="P220" s="282" t="e">
        <f t="shared" ref="P220" si="305">O220*$D221</f>
        <v>#VALUE!</v>
      </c>
      <c r="Q220" s="282" t="e">
        <f t="shared" ref="Q220" si="306">P220*$D221</f>
        <v>#VALUE!</v>
      </c>
      <c r="U220" s="49"/>
      <c r="V220" s="49"/>
      <c r="W220" s="49"/>
      <c r="X220" s="49"/>
      <c r="Y220" s="49"/>
      <c r="Z220" s="49"/>
      <c r="AA220" s="49"/>
      <c r="AB220" s="49"/>
    </row>
    <row r="221" spans="1:39" x14ac:dyDescent="0.3">
      <c r="C221" s="283" t="s">
        <v>480</v>
      </c>
      <c r="D221" s="284" t="s">
        <v>480</v>
      </c>
      <c r="E221" s="285" t="s">
        <v>458</v>
      </c>
      <c r="F221" s="285"/>
      <c r="G221" s="275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72"/>
      <c r="S221" s="66"/>
      <c r="T221" s="73"/>
      <c r="U221" s="73"/>
      <c r="V221" s="73"/>
      <c r="W221" s="73"/>
      <c r="X221" s="73"/>
      <c r="Y221" s="73"/>
      <c r="Z221" s="73"/>
      <c r="AA221" s="73"/>
      <c r="AB221" s="73"/>
    </row>
    <row r="222" spans="1:39" x14ac:dyDescent="0.3">
      <c r="C222" s="2"/>
      <c r="D222" s="2"/>
      <c r="E222" s="2"/>
      <c r="F222" s="2"/>
      <c r="G222" s="71"/>
      <c r="H222" s="120"/>
      <c r="I222" s="72"/>
      <c r="J222" s="72"/>
      <c r="K222" s="72"/>
      <c r="L222" s="72"/>
      <c r="M222" s="72"/>
      <c r="N222" s="72"/>
      <c r="O222" s="72"/>
      <c r="P222" s="72"/>
      <c r="Q222" s="72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121"/>
    </row>
    <row r="223" spans="1:39" ht="15" thickBot="1" x14ac:dyDescent="0.35">
      <c r="H223" s="122"/>
      <c r="I223" s="32"/>
      <c r="J223" s="32"/>
      <c r="K223" s="32"/>
      <c r="L223" s="32"/>
      <c r="M223" s="32"/>
      <c r="N223" s="32"/>
      <c r="O223" s="32"/>
      <c r="P223" s="32"/>
      <c r="Q223" s="3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 spans="1:39" ht="57.6" x14ac:dyDescent="0.3">
      <c r="A224" s="100" t="s">
        <v>345</v>
      </c>
      <c r="C224" s="60" t="s">
        <v>350</v>
      </c>
      <c r="H224" s="122"/>
      <c r="I224" s="32"/>
      <c r="J224" s="32"/>
      <c r="K224" s="32"/>
      <c r="L224" s="32"/>
      <c r="M224" s="32"/>
      <c r="N224" s="32"/>
      <c r="O224" s="32"/>
      <c r="P224" s="32"/>
      <c r="Q224" s="3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03" t="s">
        <v>337</v>
      </c>
    </row>
    <row r="225" spans="1:70" x14ac:dyDescent="0.3">
      <c r="A225" s="458" t="s">
        <v>6</v>
      </c>
      <c r="B225" s="105">
        <v>0</v>
      </c>
      <c r="C225" t="s">
        <v>328</v>
      </c>
      <c r="D225" t="s">
        <v>351</v>
      </c>
      <c r="E225" t="s">
        <v>321</v>
      </c>
      <c r="F225" s="106" t="s">
        <v>339</v>
      </c>
      <c r="G225" s="68" t="s">
        <v>311</v>
      </c>
      <c r="H225" s="122"/>
      <c r="I225" s="32"/>
      <c r="J225" s="32"/>
      <c r="K225" s="32"/>
      <c r="L225" s="32"/>
      <c r="M225" s="32"/>
      <c r="N225" s="32"/>
      <c r="O225" s="32"/>
      <c r="P225" s="32"/>
      <c r="Q225" s="3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09">
        <f>(1+$H225)^($AL$134-$I$134+1)-1</f>
        <v>0</v>
      </c>
    </row>
    <row r="226" spans="1:70" x14ac:dyDescent="0.3">
      <c r="A226" s="459"/>
      <c r="B226" s="110">
        <f>B225</f>
        <v>0</v>
      </c>
      <c r="C226" t="s">
        <v>328</v>
      </c>
      <c r="D226" t="s">
        <v>351</v>
      </c>
      <c r="E226" t="s">
        <v>321</v>
      </c>
      <c r="F226" s="106" t="s">
        <v>340</v>
      </c>
      <c r="G226" s="68" t="s">
        <v>311</v>
      </c>
      <c r="H226" s="122"/>
      <c r="I226" s="32"/>
      <c r="J226" s="32"/>
      <c r="K226" s="32"/>
      <c r="L226" s="32"/>
      <c r="M226" s="32"/>
      <c r="N226" s="32"/>
      <c r="O226" s="32"/>
      <c r="P226" s="32"/>
      <c r="Q226" s="3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09">
        <f>(1+$H226)^($AL$134-$I$134+1)-1</f>
        <v>0</v>
      </c>
    </row>
    <row r="227" spans="1:70" x14ac:dyDescent="0.3">
      <c r="A227" s="460"/>
      <c r="B227" s="110">
        <f>B226</f>
        <v>0</v>
      </c>
      <c r="C227" t="s">
        <v>328</v>
      </c>
      <c r="D227" t="s">
        <v>351</v>
      </c>
      <c r="E227" t="s">
        <v>309</v>
      </c>
      <c r="F227" s="106" t="s">
        <v>341</v>
      </c>
      <c r="G227" s="68" t="s">
        <v>311</v>
      </c>
      <c r="H227" s="122"/>
      <c r="I227" s="32"/>
      <c r="J227" s="32"/>
      <c r="K227" s="32"/>
      <c r="L227" s="32"/>
      <c r="M227" s="32"/>
      <c r="N227" s="32"/>
      <c r="O227" s="32"/>
      <c r="P227" s="32"/>
      <c r="Q227" s="3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09">
        <f>(1+$H227)^($AL$134-$I$134+1)-1</f>
        <v>0</v>
      </c>
    </row>
    <row r="228" spans="1:70" x14ac:dyDescent="0.3">
      <c r="C228" s="420" t="s">
        <v>527</v>
      </c>
      <c r="D228" s="420" t="s">
        <v>528</v>
      </c>
      <c r="E228" s="420" t="s">
        <v>525</v>
      </c>
      <c r="F228" s="420" t="s">
        <v>526</v>
      </c>
      <c r="G228" s="68" t="s">
        <v>311</v>
      </c>
      <c r="H228" s="417">
        <v>5.7000000000000002E-3</v>
      </c>
      <c r="I228" s="64">
        <f t="shared" ref="I228:Q228" si="307">$H228</f>
        <v>5.7000000000000002E-3</v>
      </c>
      <c r="J228" s="64">
        <f t="shared" si="307"/>
        <v>5.7000000000000002E-3</v>
      </c>
      <c r="K228" s="64">
        <f t="shared" si="307"/>
        <v>5.7000000000000002E-3</v>
      </c>
      <c r="L228" s="64">
        <f t="shared" si="307"/>
        <v>5.7000000000000002E-3</v>
      </c>
      <c r="M228" s="64">
        <f t="shared" si="307"/>
        <v>5.7000000000000002E-3</v>
      </c>
      <c r="N228" s="64">
        <f t="shared" si="307"/>
        <v>5.7000000000000002E-3</v>
      </c>
      <c r="O228" s="64">
        <f t="shared" si="307"/>
        <v>5.7000000000000002E-3</v>
      </c>
      <c r="P228" s="64">
        <f t="shared" si="307"/>
        <v>5.7000000000000002E-3</v>
      </c>
      <c r="Q228" s="64">
        <f t="shared" si="307"/>
        <v>5.7000000000000002E-3</v>
      </c>
      <c r="R228" s="65">
        <f t="shared" ref="R228" si="308">PRODUCT(T228:AB228)-1</f>
        <v>5.2485329978632533E-2</v>
      </c>
      <c r="S228" s="66">
        <f t="shared" ref="S228" si="309">(1+R228)^(1/($Q$9-$I$9+1))-1-H228</f>
        <v>3.8163916471489756E-17</v>
      </c>
      <c r="T228" s="67">
        <f t="shared" ref="T228" si="310">1+I228</f>
        <v>1.0057</v>
      </c>
      <c r="U228" s="67">
        <f t="shared" ref="U228" si="311">1+J228</f>
        <v>1.0057</v>
      </c>
      <c r="V228" s="67">
        <f t="shared" ref="V228" si="312">1+K228</f>
        <v>1.0057</v>
      </c>
      <c r="W228" s="67">
        <f t="shared" ref="W228" si="313">1+L228</f>
        <v>1.0057</v>
      </c>
      <c r="X228" s="67">
        <f t="shared" ref="X228" si="314">1+M228</f>
        <v>1.0057</v>
      </c>
      <c r="Y228" s="67">
        <f t="shared" ref="Y228" si="315">1+N228</f>
        <v>1.0057</v>
      </c>
      <c r="Z228" s="67">
        <f t="shared" ref="Z228" si="316">1+O228</f>
        <v>1.0057</v>
      </c>
      <c r="AA228" s="67">
        <f t="shared" ref="AA228" si="317">1+P228</f>
        <v>1.0057</v>
      </c>
      <c r="AB228" s="67">
        <f t="shared" ref="AB228" si="318">1+Q228</f>
        <v>1.0057</v>
      </c>
    </row>
    <row r="229" spans="1:70" x14ac:dyDescent="0.3">
      <c r="A229" s="456">
        <f>1165/'[1]Roads TFP'!$R$21*1000</f>
        <v>29.544644747837093</v>
      </c>
      <c r="B229" s="117">
        <f>1-B227</f>
        <v>1</v>
      </c>
      <c r="C229" t="s">
        <v>328</v>
      </c>
      <c r="D229" t="s">
        <v>351</v>
      </c>
      <c r="E229" t="s">
        <v>321</v>
      </c>
      <c r="F229" s="118" t="s">
        <v>342</v>
      </c>
      <c r="G229" s="68" t="s">
        <v>311</v>
      </c>
      <c r="H229" s="124">
        <f>A139*$H$232</f>
        <v>3.4780000000000002E-3</v>
      </c>
      <c r="I229" s="65">
        <f>H229</f>
        <v>3.4780000000000002E-3</v>
      </c>
      <c r="J229" s="65">
        <f t="shared" ref="J229:AL230" si="319">I229</f>
        <v>3.4780000000000002E-3</v>
      </c>
      <c r="K229" s="65">
        <f t="shared" si="319"/>
        <v>3.4780000000000002E-3</v>
      </c>
      <c r="L229" s="65">
        <f t="shared" si="319"/>
        <v>3.4780000000000002E-3</v>
      </c>
      <c r="M229" s="65">
        <f t="shared" si="319"/>
        <v>3.4780000000000002E-3</v>
      </c>
      <c r="N229" s="65">
        <f t="shared" si="319"/>
        <v>3.4780000000000002E-3</v>
      </c>
      <c r="O229" s="65">
        <f t="shared" si="319"/>
        <v>3.4780000000000002E-3</v>
      </c>
      <c r="P229" s="65">
        <f t="shared" si="319"/>
        <v>3.4780000000000002E-3</v>
      </c>
      <c r="Q229" s="65">
        <f t="shared" si="319"/>
        <v>3.4780000000000002E-3</v>
      </c>
      <c r="R229" s="108">
        <f t="shared" si="319"/>
        <v>3.4780000000000002E-3</v>
      </c>
      <c r="S229" s="108">
        <f t="shared" si="319"/>
        <v>3.4780000000000002E-3</v>
      </c>
      <c r="T229" s="108">
        <f t="shared" si="319"/>
        <v>3.4780000000000002E-3</v>
      </c>
      <c r="U229" s="108">
        <f t="shared" si="319"/>
        <v>3.4780000000000002E-3</v>
      </c>
      <c r="V229" s="108">
        <f t="shared" si="319"/>
        <v>3.4780000000000002E-3</v>
      </c>
      <c r="W229" s="108">
        <f t="shared" si="319"/>
        <v>3.4780000000000002E-3</v>
      </c>
      <c r="X229" s="108">
        <f t="shared" si="319"/>
        <v>3.4780000000000002E-3</v>
      </c>
      <c r="Y229" s="108">
        <f t="shared" si="319"/>
        <v>3.4780000000000002E-3</v>
      </c>
      <c r="Z229" s="108">
        <f t="shared" si="319"/>
        <v>3.4780000000000002E-3</v>
      </c>
      <c r="AA229" s="108">
        <f t="shared" si="319"/>
        <v>3.4780000000000002E-3</v>
      </c>
      <c r="AB229" s="108">
        <f t="shared" si="319"/>
        <v>3.4780000000000002E-3</v>
      </c>
      <c r="AC229" s="108">
        <f t="shared" si="319"/>
        <v>3.4780000000000002E-3</v>
      </c>
      <c r="AD229" s="108">
        <f t="shared" si="319"/>
        <v>3.4780000000000002E-3</v>
      </c>
      <c r="AE229" s="108">
        <f t="shared" si="319"/>
        <v>3.4780000000000002E-3</v>
      </c>
      <c r="AF229" s="108">
        <f t="shared" si="319"/>
        <v>3.4780000000000002E-3</v>
      </c>
      <c r="AG229" s="108">
        <f t="shared" si="319"/>
        <v>3.4780000000000002E-3</v>
      </c>
      <c r="AH229" s="108">
        <f t="shared" si="319"/>
        <v>3.4780000000000002E-3</v>
      </c>
      <c r="AI229" s="108">
        <f t="shared" si="319"/>
        <v>3.4780000000000002E-3</v>
      </c>
      <c r="AJ229" s="108">
        <f t="shared" si="319"/>
        <v>3.4780000000000002E-3</v>
      </c>
      <c r="AK229" s="108">
        <f t="shared" si="319"/>
        <v>3.4780000000000002E-3</v>
      </c>
      <c r="AL229" s="108">
        <f t="shared" si="319"/>
        <v>3.4780000000000002E-3</v>
      </c>
      <c r="AM229" s="109">
        <f>(1+$H229)^($AL$134-$I$134+1)-1</f>
        <v>0.1097768647417996</v>
      </c>
    </row>
    <row r="230" spans="1:70" x14ac:dyDescent="0.3">
      <c r="A230" s="456"/>
      <c r="B230" s="117">
        <f>B229</f>
        <v>1</v>
      </c>
      <c r="C230" t="s">
        <v>328</v>
      </c>
      <c r="D230" t="s">
        <v>351</v>
      </c>
      <c r="E230" t="s">
        <v>321</v>
      </c>
      <c r="F230" s="118" t="s">
        <v>343</v>
      </c>
      <c r="G230" s="68" t="s">
        <v>311</v>
      </c>
      <c r="H230" s="124">
        <f>A140*$H$232</f>
        <v>7.9900000000000012E-4</v>
      </c>
      <c r="I230" s="65">
        <f>H230</f>
        <v>7.9900000000000012E-4</v>
      </c>
      <c r="J230" s="65">
        <f t="shared" si="319"/>
        <v>7.9900000000000012E-4</v>
      </c>
      <c r="K230" s="65">
        <f t="shared" si="319"/>
        <v>7.9900000000000012E-4</v>
      </c>
      <c r="L230" s="65">
        <f t="shared" si="319"/>
        <v>7.9900000000000012E-4</v>
      </c>
      <c r="M230" s="65">
        <f t="shared" si="319"/>
        <v>7.9900000000000012E-4</v>
      </c>
      <c r="N230" s="65">
        <f t="shared" si="319"/>
        <v>7.9900000000000012E-4</v>
      </c>
      <c r="O230" s="65">
        <f t="shared" si="319"/>
        <v>7.9900000000000012E-4</v>
      </c>
      <c r="P230" s="65">
        <f t="shared" si="319"/>
        <v>7.9900000000000012E-4</v>
      </c>
      <c r="Q230" s="65">
        <f t="shared" si="319"/>
        <v>7.9900000000000012E-4</v>
      </c>
      <c r="R230" s="108">
        <f t="shared" si="319"/>
        <v>7.9900000000000012E-4</v>
      </c>
      <c r="S230" s="108">
        <f t="shared" si="319"/>
        <v>7.9900000000000012E-4</v>
      </c>
      <c r="T230" s="108">
        <f t="shared" si="319"/>
        <v>7.9900000000000012E-4</v>
      </c>
      <c r="U230" s="108">
        <f t="shared" si="319"/>
        <v>7.9900000000000012E-4</v>
      </c>
      <c r="V230" s="108">
        <f t="shared" si="319"/>
        <v>7.9900000000000012E-4</v>
      </c>
      <c r="W230" s="108">
        <f t="shared" si="319"/>
        <v>7.9900000000000012E-4</v>
      </c>
      <c r="X230" s="108">
        <f t="shared" si="319"/>
        <v>7.9900000000000012E-4</v>
      </c>
      <c r="Y230" s="108">
        <f t="shared" si="319"/>
        <v>7.9900000000000012E-4</v>
      </c>
      <c r="Z230" s="108">
        <f t="shared" si="319"/>
        <v>7.9900000000000012E-4</v>
      </c>
      <c r="AA230" s="108">
        <f t="shared" si="319"/>
        <v>7.9900000000000012E-4</v>
      </c>
      <c r="AB230" s="108">
        <f t="shared" si="319"/>
        <v>7.9900000000000012E-4</v>
      </c>
      <c r="AC230" s="108">
        <f t="shared" si="319"/>
        <v>7.9900000000000012E-4</v>
      </c>
      <c r="AD230" s="108">
        <f t="shared" si="319"/>
        <v>7.9900000000000012E-4</v>
      </c>
      <c r="AE230" s="108">
        <f t="shared" si="319"/>
        <v>7.9900000000000012E-4</v>
      </c>
      <c r="AF230" s="108">
        <f t="shared" si="319"/>
        <v>7.9900000000000012E-4</v>
      </c>
      <c r="AG230" s="108">
        <f t="shared" si="319"/>
        <v>7.9900000000000012E-4</v>
      </c>
      <c r="AH230" s="108">
        <f t="shared" si="319"/>
        <v>7.9900000000000012E-4</v>
      </c>
      <c r="AI230" s="108">
        <f t="shared" si="319"/>
        <v>7.9900000000000012E-4</v>
      </c>
      <c r="AJ230" s="108">
        <f t="shared" si="319"/>
        <v>7.9900000000000012E-4</v>
      </c>
      <c r="AK230" s="108">
        <f t="shared" si="319"/>
        <v>7.9900000000000012E-4</v>
      </c>
      <c r="AL230" s="108">
        <f t="shared" si="319"/>
        <v>7.9900000000000012E-4</v>
      </c>
      <c r="AM230" s="109">
        <f>(1+$H230)^($AL$134-$I$134+1)-1</f>
        <v>2.4249786585168742E-2</v>
      </c>
    </row>
    <row r="231" spans="1:70" ht="15" thickBot="1" x14ac:dyDescent="0.35">
      <c r="A231" s="457"/>
      <c r="B231" s="117">
        <f>B230</f>
        <v>1</v>
      </c>
      <c r="C231" t="s">
        <v>328</v>
      </c>
      <c r="D231" t="s">
        <v>351</v>
      </c>
      <c r="E231" t="s">
        <v>309</v>
      </c>
      <c r="F231" s="118" t="s">
        <v>344</v>
      </c>
      <c r="G231" s="68" t="s">
        <v>311</v>
      </c>
      <c r="H231" s="124">
        <f>A141*$H$232</f>
        <v>4.2299999999999998E-4</v>
      </c>
      <c r="I231" s="112">
        <v>0</v>
      </c>
      <c r="J231" s="114">
        <f>($AL231-$I231)/($AL$134-$I$134)+I231</f>
        <v>2.9172413793103448E-5</v>
      </c>
      <c r="K231" s="114">
        <f t="shared" ref="K231:AK231" si="320">($AL231-$I231)/($AL$134-$I$134)+J231</f>
        <v>5.8344827586206896E-5</v>
      </c>
      <c r="L231" s="114">
        <f t="shared" si="320"/>
        <v>8.7517241379310348E-5</v>
      </c>
      <c r="M231" s="114">
        <f t="shared" si="320"/>
        <v>1.1668965517241379E-4</v>
      </c>
      <c r="N231" s="114">
        <f t="shared" si="320"/>
        <v>1.4586206896551724E-4</v>
      </c>
      <c r="O231" s="114">
        <f t="shared" si="320"/>
        <v>1.750344827586207E-4</v>
      </c>
      <c r="P231" s="114">
        <f t="shared" si="320"/>
        <v>2.0420689655172415E-4</v>
      </c>
      <c r="Q231" s="114">
        <f t="shared" si="320"/>
        <v>2.3337931034482761E-4</v>
      </c>
      <c r="R231" s="67">
        <f t="shared" si="320"/>
        <v>2.6255172413793107E-4</v>
      </c>
      <c r="S231" s="67">
        <f t="shared" si="320"/>
        <v>2.9172413793103453E-4</v>
      </c>
      <c r="T231" s="67">
        <f t="shared" si="320"/>
        <v>3.2089655172413799E-4</v>
      </c>
      <c r="U231" s="67">
        <f t="shared" si="320"/>
        <v>3.5006896551724144E-4</v>
      </c>
      <c r="V231" s="67">
        <f t="shared" si="320"/>
        <v>3.792413793103449E-4</v>
      </c>
      <c r="W231" s="67">
        <f t="shared" si="320"/>
        <v>4.0841379310344836E-4</v>
      </c>
      <c r="X231" s="67">
        <f t="shared" si="320"/>
        <v>4.3758620689655182E-4</v>
      </c>
      <c r="Y231" s="67">
        <f t="shared" si="320"/>
        <v>4.6675862068965528E-4</v>
      </c>
      <c r="Z231" s="67">
        <f t="shared" si="320"/>
        <v>4.9593103448275868E-4</v>
      </c>
      <c r="AA231" s="67">
        <f t="shared" si="320"/>
        <v>5.2510344827586214E-4</v>
      </c>
      <c r="AB231" s="67">
        <f t="shared" si="320"/>
        <v>5.542758620689656E-4</v>
      </c>
      <c r="AC231" s="67">
        <f t="shared" si="320"/>
        <v>5.8344827586206906E-4</v>
      </c>
      <c r="AD231" s="67">
        <f t="shared" si="320"/>
        <v>6.1262068965517251E-4</v>
      </c>
      <c r="AE231" s="67">
        <f t="shared" si="320"/>
        <v>6.4179310344827597E-4</v>
      </c>
      <c r="AF231" s="67">
        <f t="shared" si="320"/>
        <v>6.7096551724137943E-4</v>
      </c>
      <c r="AG231" s="67">
        <f t="shared" si="320"/>
        <v>7.0013793103448289E-4</v>
      </c>
      <c r="AH231" s="67">
        <f t="shared" si="320"/>
        <v>7.2931034482758635E-4</v>
      </c>
      <c r="AI231" s="67">
        <f t="shared" si="320"/>
        <v>7.5848275862068981E-4</v>
      </c>
      <c r="AJ231" s="67">
        <f t="shared" si="320"/>
        <v>7.8765517241379326E-4</v>
      </c>
      <c r="AK231" s="67">
        <f t="shared" si="320"/>
        <v>8.1682758620689672E-4</v>
      </c>
      <c r="AL231" s="113">
        <v>8.4599999999999996E-4</v>
      </c>
      <c r="AM231" s="114">
        <f>PRODUCT(AO231:BR231)-1</f>
        <v>1.2767174547290372E-2</v>
      </c>
      <c r="AN231" s="115">
        <f>(1+$H231)^($AL$134-$I$134+1)-1</f>
        <v>1.2768142283408945E-2</v>
      </c>
      <c r="AO231" s="20">
        <f t="shared" ref="AO231:BR231" si="321">1+I231</f>
        <v>1</v>
      </c>
      <c r="AP231" s="20">
        <f t="shared" si="321"/>
        <v>1.0000291724137931</v>
      </c>
      <c r="AQ231" s="20">
        <f t="shared" si="321"/>
        <v>1.0000583448275862</v>
      </c>
      <c r="AR231" s="20">
        <f t="shared" si="321"/>
        <v>1.0000875172413792</v>
      </c>
      <c r="AS231" s="20">
        <f t="shared" si="321"/>
        <v>1.0001166896551723</v>
      </c>
      <c r="AT231" s="20">
        <f t="shared" si="321"/>
        <v>1.0001458620689656</v>
      </c>
      <c r="AU231" s="20">
        <f t="shared" si="321"/>
        <v>1.0001750344827587</v>
      </c>
      <c r="AV231" s="20">
        <f t="shared" si="321"/>
        <v>1.0002042068965518</v>
      </c>
      <c r="AW231" s="20">
        <f t="shared" si="321"/>
        <v>1.0002333793103448</v>
      </c>
      <c r="AX231" s="20">
        <f t="shared" si="321"/>
        <v>1.0002625517241379</v>
      </c>
      <c r="AY231" s="20">
        <f t="shared" si="321"/>
        <v>1.000291724137931</v>
      </c>
      <c r="AZ231" s="20">
        <f t="shared" si="321"/>
        <v>1.0003208965517241</v>
      </c>
      <c r="BA231" s="20">
        <f t="shared" si="321"/>
        <v>1.0003500689655171</v>
      </c>
      <c r="BB231" s="20">
        <f t="shared" si="321"/>
        <v>1.0003792413793104</v>
      </c>
      <c r="BC231" s="20">
        <f t="shared" si="321"/>
        <v>1.0004084137931035</v>
      </c>
      <c r="BD231" s="20">
        <f t="shared" si="321"/>
        <v>1.0004375862068966</v>
      </c>
      <c r="BE231" s="20">
        <f t="shared" si="321"/>
        <v>1.0004667586206897</v>
      </c>
      <c r="BF231" s="20">
        <f t="shared" si="321"/>
        <v>1.0004959310344828</v>
      </c>
      <c r="BG231" s="20">
        <f t="shared" si="321"/>
        <v>1.0005251034482758</v>
      </c>
      <c r="BH231" s="20">
        <f t="shared" si="321"/>
        <v>1.0005542758620689</v>
      </c>
      <c r="BI231" s="20">
        <f t="shared" si="321"/>
        <v>1.000583448275862</v>
      </c>
      <c r="BJ231" s="20">
        <f t="shared" si="321"/>
        <v>1.0006126206896551</v>
      </c>
      <c r="BK231" s="20">
        <f t="shared" si="321"/>
        <v>1.0006417931034484</v>
      </c>
      <c r="BL231" s="20">
        <f t="shared" si="321"/>
        <v>1.0006709655172414</v>
      </c>
      <c r="BM231" s="20">
        <f t="shared" si="321"/>
        <v>1.0007001379310345</v>
      </c>
      <c r="BN231" s="20">
        <f t="shared" si="321"/>
        <v>1.0007293103448276</v>
      </c>
      <c r="BO231" s="20">
        <f t="shared" si="321"/>
        <v>1.0007584827586207</v>
      </c>
      <c r="BP231" s="20">
        <f t="shared" si="321"/>
        <v>1.0007876551724137</v>
      </c>
      <c r="BQ231" s="20">
        <f t="shared" si="321"/>
        <v>1.0008168275862068</v>
      </c>
      <c r="BR231" s="20">
        <f t="shared" si="321"/>
        <v>1.0008459999999999</v>
      </c>
    </row>
    <row r="232" spans="1:70" x14ac:dyDescent="0.3">
      <c r="C232" s="2" t="s">
        <v>328</v>
      </c>
      <c r="D232" s="2" t="s">
        <v>351</v>
      </c>
      <c r="E232" s="2" t="s">
        <v>318</v>
      </c>
      <c r="F232" s="2" t="s">
        <v>36</v>
      </c>
      <c r="G232" s="71" t="s">
        <v>311</v>
      </c>
      <c r="H232" s="120">
        <v>4.7000000000000002E-3</v>
      </c>
      <c r="I232" s="72">
        <f t="shared" ref="I232" si="322">SUM(I225:I231)</f>
        <v>9.9769999999999998E-3</v>
      </c>
      <c r="J232" s="72">
        <f t="shared" ref="J232:AL232" si="323">SUM(J225:J231)</f>
        <v>1.0006172413793103E-2</v>
      </c>
      <c r="K232" s="72">
        <f t="shared" si="323"/>
        <v>1.0035344827586206E-2</v>
      </c>
      <c r="L232" s="72">
        <f t="shared" si="323"/>
        <v>1.0064517241379311E-2</v>
      </c>
      <c r="M232" s="72">
        <f t="shared" si="323"/>
        <v>1.0093689655172414E-2</v>
      </c>
      <c r="N232" s="72">
        <f t="shared" si="323"/>
        <v>1.0122862068965517E-2</v>
      </c>
      <c r="O232" s="72">
        <f t="shared" si="323"/>
        <v>1.015203448275862E-2</v>
      </c>
      <c r="P232" s="72">
        <f t="shared" si="323"/>
        <v>1.0181206896551723E-2</v>
      </c>
      <c r="Q232" s="72">
        <f t="shared" si="323"/>
        <v>1.0210379310344827E-2</v>
      </c>
      <c r="R232" s="73">
        <f t="shared" si="323"/>
        <v>5.7024881702770466E-2</v>
      </c>
      <c r="S232" s="73">
        <f t="shared" si="323"/>
        <v>4.5687241379310734E-3</v>
      </c>
      <c r="T232" s="73">
        <f t="shared" si="323"/>
        <v>1.0102978965517242</v>
      </c>
      <c r="U232" s="73">
        <f t="shared" si="323"/>
        <v>1.0103270689655173</v>
      </c>
      <c r="V232" s="73">
        <f t="shared" si="323"/>
        <v>1.0103562413793106</v>
      </c>
      <c r="W232" s="73">
        <f t="shared" si="323"/>
        <v>1.0103854137931036</v>
      </c>
      <c r="X232" s="73">
        <f t="shared" si="323"/>
        <v>1.0104145862068967</v>
      </c>
      <c r="Y232" s="73">
        <f t="shared" si="323"/>
        <v>1.0104437586206898</v>
      </c>
      <c r="Z232" s="73">
        <f t="shared" si="323"/>
        <v>1.0104729310344829</v>
      </c>
      <c r="AA232" s="73">
        <f t="shared" si="323"/>
        <v>1.010502103448276</v>
      </c>
      <c r="AB232" s="73">
        <f t="shared" si="323"/>
        <v>1.010531275862069</v>
      </c>
      <c r="AC232" s="73">
        <f t="shared" si="323"/>
        <v>4.8604482758620692E-3</v>
      </c>
      <c r="AD232" s="73">
        <f t="shared" si="323"/>
        <v>4.8896206896551732E-3</v>
      </c>
      <c r="AE232" s="73">
        <f t="shared" si="323"/>
        <v>4.9187931034482763E-3</v>
      </c>
      <c r="AF232" s="73">
        <f t="shared" si="323"/>
        <v>4.9479655172413803E-3</v>
      </c>
      <c r="AG232" s="73">
        <f t="shared" si="323"/>
        <v>4.9771379310344834E-3</v>
      </c>
      <c r="AH232" s="73">
        <f t="shared" si="323"/>
        <v>5.0063103448275866E-3</v>
      </c>
      <c r="AI232" s="73">
        <f t="shared" si="323"/>
        <v>5.0354827586206906E-3</v>
      </c>
      <c r="AJ232" s="73">
        <f t="shared" si="323"/>
        <v>5.0646551724137937E-3</v>
      </c>
      <c r="AK232" s="73">
        <f t="shared" si="323"/>
        <v>5.0938275862068968E-3</v>
      </c>
      <c r="AL232" s="73">
        <f t="shared" si="323"/>
        <v>5.1230000000000008E-3</v>
      </c>
      <c r="AM232" s="121">
        <f>(1+$H232)^($AL$134-$I$134+1)-1</f>
        <v>0.15104437748115207</v>
      </c>
    </row>
    <row r="233" spans="1:70" ht="15" thickBot="1" x14ac:dyDescent="0.35">
      <c r="C233" s="178" t="s">
        <v>396</v>
      </c>
      <c r="D233" s="178" t="s">
        <v>396</v>
      </c>
      <c r="E233" s="2"/>
      <c r="G233" s="71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66"/>
      <c r="T233" s="73"/>
      <c r="U233" s="73"/>
      <c r="V233" s="73"/>
      <c r="W233" s="73"/>
      <c r="X233" s="73"/>
      <c r="Y233" s="73"/>
      <c r="Z233" s="73"/>
      <c r="AA233" s="73"/>
      <c r="AB233" s="73"/>
    </row>
    <row r="234" spans="1:70" x14ac:dyDescent="0.3">
      <c r="B234" s="169">
        <v>1</v>
      </c>
      <c r="C234" t="s">
        <v>328</v>
      </c>
      <c r="D234" t="s">
        <v>351</v>
      </c>
      <c r="E234" s="6" t="s">
        <v>460</v>
      </c>
      <c r="F234" t="s">
        <v>389</v>
      </c>
      <c r="G234" s="68" t="s">
        <v>394</v>
      </c>
      <c r="H234" s="174">
        <f>R234/($Q$9-$I$9+1)</f>
        <v>0</v>
      </c>
      <c r="I234" s="421">
        <f>$B$7*(I225+I226+I229+I230+I228)*I$3</f>
        <v>0</v>
      </c>
      <c r="J234" s="421">
        <f t="shared" ref="J234:Q234" si="324">$B$7*(J225+J226+J229+J230+J228)*J$3</f>
        <v>0</v>
      </c>
      <c r="K234" s="421">
        <f t="shared" si="324"/>
        <v>0</v>
      </c>
      <c r="L234" s="421">
        <f t="shared" si="324"/>
        <v>0</v>
      </c>
      <c r="M234" s="421">
        <f t="shared" si="324"/>
        <v>0</v>
      </c>
      <c r="N234" s="421">
        <f t="shared" si="324"/>
        <v>0</v>
      </c>
      <c r="O234" s="421">
        <f t="shared" si="324"/>
        <v>0</v>
      </c>
      <c r="P234" s="421">
        <f t="shared" si="324"/>
        <v>0</v>
      </c>
      <c r="Q234" s="421">
        <f t="shared" si="324"/>
        <v>0</v>
      </c>
      <c r="R234" s="172">
        <f>SUM(I234:Q234)</f>
        <v>0</v>
      </c>
      <c r="S234" s="220">
        <f>R234/(R234+R235)</f>
        <v>0</v>
      </c>
      <c r="T234" s="73"/>
      <c r="U234" s="73"/>
      <c r="V234" s="73"/>
      <c r="W234" s="73"/>
      <c r="X234" s="73"/>
      <c r="Y234" s="73"/>
      <c r="Z234" s="73"/>
      <c r="AA234" s="73"/>
      <c r="AB234" s="73"/>
    </row>
    <row r="235" spans="1:70" ht="15" thickBot="1" x14ac:dyDescent="0.35">
      <c r="B235" s="208">
        <f>1-B234</f>
        <v>0</v>
      </c>
      <c r="C235" t="s">
        <v>328</v>
      </c>
      <c r="D235" t="s">
        <v>351</v>
      </c>
      <c r="E235" s="6" t="s">
        <v>461</v>
      </c>
      <c r="F235" t="s">
        <v>390</v>
      </c>
      <c r="G235" s="68" t="s">
        <v>394</v>
      </c>
      <c r="H235" s="174">
        <f t="shared" ref="H235:H237" si="325">R235/($Q$9-$I$9+1)</f>
        <v>61.390966385394805</v>
      </c>
      <c r="I235" s="421">
        <f>(I225+I226+I229+I230+I228)*I$3-I234</f>
        <v>55.862733647900477</v>
      </c>
      <c r="J235" s="421">
        <f t="shared" ref="J235:Q235" si="326">(J225+J226+J229+J230+J228)*J$3-J234</f>
        <v>56.933427968983025</v>
      </c>
      <c r="K235" s="421">
        <f t="shared" si="326"/>
        <v>58.171754432550614</v>
      </c>
      <c r="L235" s="421">
        <f t="shared" si="326"/>
        <v>59.565787848708744</v>
      </c>
      <c r="M235" s="421">
        <f t="shared" si="326"/>
        <v>60.991326542493638</v>
      </c>
      <c r="N235" s="421">
        <f t="shared" si="326"/>
        <v>62.548366789471373</v>
      </c>
      <c r="O235" s="421">
        <f t="shared" si="326"/>
        <v>64.275849227724834</v>
      </c>
      <c r="P235" s="421">
        <f t="shared" si="326"/>
        <v>66.155895860857228</v>
      </c>
      <c r="Q235" s="421">
        <f t="shared" si="326"/>
        <v>68.013555149863237</v>
      </c>
      <c r="R235" s="172">
        <f>SUM(I235:Q235)</f>
        <v>552.51869746855323</v>
      </c>
      <c r="S235" s="66"/>
      <c r="T235" s="73"/>
      <c r="U235" s="73"/>
      <c r="V235" s="73"/>
      <c r="W235" s="73"/>
      <c r="X235" s="73"/>
      <c r="Y235" s="73"/>
      <c r="Z235" s="73"/>
      <c r="AA235" s="73"/>
      <c r="AB235" s="73"/>
    </row>
    <row r="236" spans="1:70" x14ac:dyDescent="0.3">
      <c r="C236" t="s">
        <v>328</v>
      </c>
      <c r="D236" t="s">
        <v>351</v>
      </c>
      <c r="E236" t="s">
        <v>309</v>
      </c>
      <c r="F236" t="s">
        <v>391</v>
      </c>
      <c r="G236" s="68" t="s">
        <v>394</v>
      </c>
      <c r="H236" s="174">
        <f t="shared" si="325"/>
        <v>0.74773498812906569</v>
      </c>
      <c r="I236" s="188">
        <f>(I227+I231)*I$3</f>
        <v>0</v>
      </c>
      <c r="J236" s="188">
        <f t="shared" ref="J236:P236" si="327">(J227+J231)*J$3</f>
        <v>0.16647143624045524</v>
      </c>
      <c r="K236" s="188">
        <f t="shared" si="327"/>
        <v>0.34018452267759169</v>
      </c>
      <c r="L236" s="188">
        <f t="shared" si="327"/>
        <v>0.52250510505204317</v>
      </c>
      <c r="M236" s="188">
        <f t="shared" si="327"/>
        <v>0.71334638295596586</v>
      </c>
      <c r="N236" s="188">
        <f t="shared" si="327"/>
        <v>0.91444664631916828</v>
      </c>
      <c r="O236" s="188">
        <f t="shared" si="327"/>
        <v>1.1276425802792329</v>
      </c>
      <c r="P236" s="188">
        <f t="shared" si="327"/>
        <v>1.3540633639716055</v>
      </c>
      <c r="Q236" s="188">
        <f>(Q227+Q231)*Q$3</f>
        <v>1.5909548556655286</v>
      </c>
      <c r="R236" s="172">
        <f>SUM(I236:Q236)</f>
        <v>6.7296148931615916</v>
      </c>
      <c r="S236" s="66"/>
      <c r="T236" s="73"/>
      <c r="U236" s="73"/>
      <c r="V236" s="73"/>
      <c r="W236" s="73"/>
      <c r="X236" s="73"/>
      <c r="Y236" s="73"/>
      <c r="Z236" s="73"/>
      <c r="AA236" s="73"/>
      <c r="AB236" s="73"/>
    </row>
    <row r="237" spans="1:70" x14ac:dyDescent="0.3">
      <c r="C237" t="s">
        <v>328</v>
      </c>
      <c r="D237" t="s">
        <v>351</v>
      </c>
      <c r="E237" t="s">
        <v>465</v>
      </c>
      <c r="F237" t="s">
        <v>391</v>
      </c>
      <c r="G237" s="68" t="s">
        <v>394</v>
      </c>
      <c r="H237" s="174">
        <f t="shared" si="325"/>
        <v>0</v>
      </c>
      <c r="I237" s="213"/>
      <c r="J237" s="188"/>
      <c r="K237" s="188"/>
      <c r="L237" s="188"/>
      <c r="M237" s="188"/>
      <c r="N237" s="188"/>
      <c r="O237" s="188"/>
      <c r="P237" s="188"/>
      <c r="Q237" s="188"/>
      <c r="R237" s="172">
        <f>SUM(I237:Q237)</f>
        <v>0</v>
      </c>
      <c r="S237" s="66"/>
      <c r="T237" s="73"/>
      <c r="U237" s="73"/>
      <c r="V237" s="73"/>
      <c r="W237" s="73"/>
      <c r="X237" s="73"/>
      <c r="Y237" s="73"/>
      <c r="Z237" s="73"/>
      <c r="AA237" s="73"/>
      <c r="AB237" s="73"/>
    </row>
    <row r="238" spans="1:70" x14ac:dyDescent="0.3">
      <c r="C238" s="178" t="s">
        <v>405</v>
      </c>
      <c r="D238" s="2"/>
      <c r="E238" s="2"/>
      <c r="F238" s="2"/>
      <c r="G238" s="71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66"/>
      <c r="T238" s="73"/>
      <c r="U238" s="73"/>
      <c r="V238" s="73"/>
      <c r="W238" s="73"/>
      <c r="X238" s="73"/>
      <c r="Y238" s="73"/>
      <c r="Z238" s="73"/>
      <c r="AA238" s="73"/>
      <c r="AB238" s="73"/>
    </row>
    <row r="239" spans="1:70" x14ac:dyDescent="0.3">
      <c r="C239" t="s">
        <v>328</v>
      </c>
      <c r="D239" t="s">
        <v>351</v>
      </c>
      <c r="E239" t="s">
        <v>451</v>
      </c>
      <c r="F239" t="s">
        <v>406</v>
      </c>
      <c r="G239" s="71"/>
      <c r="H239" s="72"/>
      <c r="I239" s="171">
        <f>(I234+I235)/NI_Baseline!$J$62</f>
        <v>6.0976770063253402E-2</v>
      </c>
      <c r="J239" s="171">
        <f>(J234+J235)/NI_Baseline!$J$62</f>
        <v>6.2145482676499018E-2</v>
      </c>
      <c r="K239" s="171">
        <f>(K234+K235)/NI_Baseline!$J$62</f>
        <v>6.3497173564169007E-2</v>
      </c>
      <c r="L239" s="171">
        <f>(L234+L235)/NI_Baseline!$J$62</f>
        <v>6.5018825827256224E-2</v>
      </c>
      <c r="M239" s="171">
        <f>(M234+M235)/NI_Baseline!$J$62</f>
        <v>6.6574867565118059E-2</v>
      </c>
      <c r="N239" s="171">
        <f>(N234+N235)/NI_Baseline!$J$62</f>
        <v>6.8274449359979991E-2</v>
      </c>
      <c r="O239" s="171">
        <f>(O234+O235)/NI_Baseline!$J$62</f>
        <v>7.0160076728121662E-2</v>
      </c>
      <c r="P239" s="171">
        <f>(P234+P235)/NI_Baseline!$J$62</f>
        <v>7.2212235005574957E-2</v>
      </c>
      <c r="Q239" s="171">
        <f>(Q234+Q235)/NI_Baseline!$J$62</f>
        <v>7.4239956456436024E-2</v>
      </c>
      <c r="R239" s="72"/>
      <c r="S239" s="66"/>
      <c r="T239" s="73"/>
      <c r="U239" s="73"/>
      <c r="V239" s="73"/>
      <c r="W239" s="73"/>
      <c r="X239" s="73"/>
      <c r="Y239" s="73"/>
      <c r="Z239" s="73"/>
      <c r="AA239" s="73"/>
      <c r="AB239" s="73"/>
    </row>
    <row r="240" spans="1:70" x14ac:dyDescent="0.3">
      <c r="C240" t="s">
        <v>328</v>
      </c>
      <c r="D240" t="s">
        <v>351</v>
      </c>
      <c r="E240" t="s">
        <v>451</v>
      </c>
      <c r="F240" s="2" t="s">
        <v>443</v>
      </c>
      <c r="G240" s="71"/>
      <c r="H240" s="72"/>
      <c r="I240" s="194">
        <f>'NI_B_NewSI&amp;GovClos'!M$116+FundingParamsTRA!I239</f>
        <v>1.0161297700632534</v>
      </c>
      <c r="J240" s="194">
        <f>'NI_B_NewSI&amp;GovClos'!N$116+FundingParamsTRA!J239</f>
        <v>1.035077482676499</v>
      </c>
      <c r="K240" s="194">
        <f>'NI_B_NewSI&amp;GovClos'!O$116+FundingParamsTRA!K239</f>
        <v>1.0567021735641691</v>
      </c>
      <c r="L240" s="194">
        <f>'NI_B_NewSI&amp;GovClos'!P$116+FundingParamsTRA!L239</f>
        <v>1.0827158258272562</v>
      </c>
      <c r="M240" s="194">
        <f>'NI_B_NewSI&amp;GovClos'!Q$116+FundingParamsTRA!M239</f>
        <v>1.1120968675651182</v>
      </c>
      <c r="N240" s="194">
        <f>'NI_B_NewSI&amp;GovClos'!R$116+FundingParamsTRA!N239</f>
        <v>1.1430574493599801</v>
      </c>
      <c r="O240" s="194">
        <f>'NI_B_NewSI&amp;GovClos'!S$116+FundingParamsTRA!O239</f>
        <v>1.1816870767281216</v>
      </c>
      <c r="P240" s="194">
        <f>'NI_B_NewSI&amp;GovClos'!T$116+FundingParamsTRA!P239</f>
        <v>1.2174752350055749</v>
      </c>
      <c r="Q240" s="194">
        <f>'NI_B_NewSI&amp;GovClos'!U$116+FundingParamsTRA!Q239</f>
        <v>1.2515409564564359</v>
      </c>
      <c r="R240" s="72"/>
      <c r="S240" s="66"/>
      <c r="T240" s="73"/>
      <c r="U240" s="73"/>
      <c r="V240" s="73"/>
      <c r="W240" s="73"/>
      <c r="X240" s="73"/>
      <c r="Y240" s="73"/>
      <c r="Z240" s="73"/>
      <c r="AA240" s="73"/>
      <c r="AB240" s="73"/>
    </row>
    <row r="241" spans="2:39" x14ac:dyDescent="0.3">
      <c r="C241" t="s">
        <v>328</v>
      </c>
      <c r="D241" t="s">
        <v>351</v>
      </c>
      <c r="E241" t="s">
        <v>452</v>
      </c>
      <c r="F241" s="2" t="s">
        <v>450</v>
      </c>
      <c r="G241" s="71"/>
      <c r="H241" s="72"/>
      <c r="I241" s="205">
        <f>I235/I$4</f>
        <v>6.4158330601053193E-2</v>
      </c>
      <c r="J241" s="205">
        <f t="shared" ref="J241:Q241" si="328">J235/J$4</f>
        <v>6.4142751569495157E-2</v>
      </c>
      <c r="K241" s="205">
        <f t="shared" si="328"/>
        <v>6.4106466749114799E-2</v>
      </c>
      <c r="L241" s="205">
        <f t="shared" si="328"/>
        <v>6.4005845715465234E-2</v>
      </c>
      <c r="M241" s="205">
        <f t="shared" si="328"/>
        <v>6.387294433420615E-2</v>
      </c>
      <c r="N241" s="205">
        <f t="shared" si="328"/>
        <v>6.3732257004388129E-2</v>
      </c>
      <c r="O241" s="205">
        <f t="shared" si="328"/>
        <v>6.3462188138474762E-2</v>
      </c>
      <c r="P241" s="205">
        <f t="shared" si="328"/>
        <v>6.3302247932192177E-2</v>
      </c>
      <c r="Q241" s="205">
        <f t="shared" si="328"/>
        <v>6.3171501564028953E-2</v>
      </c>
      <c r="R241" s="72"/>
      <c r="S241" s="66"/>
      <c r="T241" s="73"/>
      <c r="U241" s="73"/>
      <c r="V241" s="73"/>
      <c r="W241" s="73"/>
      <c r="X241" s="73"/>
      <c r="Y241" s="73"/>
      <c r="Z241" s="73"/>
      <c r="AA241" s="73"/>
      <c r="AB241" s="73"/>
    </row>
    <row r="242" spans="2:39" x14ac:dyDescent="0.3">
      <c r="C242" t="s">
        <v>328</v>
      </c>
      <c r="D242" t="s">
        <v>351</v>
      </c>
      <c r="E242" t="s">
        <v>453</v>
      </c>
      <c r="F242" t="s">
        <v>416</v>
      </c>
      <c r="G242" s="71"/>
      <c r="H242" s="72"/>
      <c r="I242" s="65">
        <f>(I236+I237)/'NI_B_NewSI&amp;GovClos'!$J$401</f>
        <v>0</v>
      </c>
      <c r="J242" s="65">
        <f>(J236+J237)/'NI_B_NewSI&amp;GovClos'!$J$401</f>
        <v>1.5407823396894056E-4</v>
      </c>
      <c r="K242" s="65">
        <f>(K236+K237)/'NI_B_NewSI&amp;GovClos'!$J$401</f>
        <v>3.1485900321074207E-4</v>
      </c>
      <c r="L242" s="65">
        <f>(L236+L237)/'NI_B_NewSI&amp;GovClos'!$J$401</f>
        <v>4.8360647114192531E-4</v>
      </c>
      <c r="M242" s="65">
        <f>(M236+M237)/'NI_B_NewSI&amp;GovClos'!$J$401</f>
        <v>6.6024029933416648E-4</v>
      </c>
      <c r="N242" s="65">
        <f>(N236+N237)/'NI_B_NewSI&amp;GovClos'!$J$401</f>
        <v>8.4636936825704977E-4</v>
      </c>
      <c r="O242" s="65">
        <f>(O236+O237)/'NI_B_NewSI&amp;GovClos'!$J$401</f>
        <v>1.043693628417081E-3</v>
      </c>
      <c r="P242" s="65">
        <f>(P236+P237)/'NI_B_NewSI&amp;GovClos'!$J$401</f>
        <v>1.2532581956068143E-3</v>
      </c>
      <c r="Q242" s="65">
        <f>(Q236+Q237)/'NI_B_NewSI&amp;GovClos'!$J$401</f>
        <v>1.4725139640843952E-3</v>
      </c>
      <c r="R242" s="72"/>
      <c r="S242" s="66"/>
      <c r="T242" s="73"/>
      <c r="U242" s="73"/>
      <c r="V242" s="73"/>
      <c r="W242" s="73"/>
      <c r="X242" s="73"/>
      <c r="Y242" s="73"/>
      <c r="Z242" s="73"/>
      <c r="AA242" s="73"/>
      <c r="AB242" s="73"/>
    </row>
    <row r="243" spans="2:39" x14ac:dyDescent="0.3">
      <c r="C243" t="s">
        <v>328</v>
      </c>
      <c r="D243" t="s">
        <v>351</v>
      </c>
      <c r="E243" t="s">
        <v>454</v>
      </c>
      <c r="F243" s="2" t="s">
        <v>447</v>
      </c>
      <c r="G243" s="71"/>
      <c r="H243" s="72"/>
      <c r="I243" s="443">
        <f>I$7+I242</f>
        <v>0.98372940669111897</v>
      </c>
      <c r="J243" s="443">
        <f t="shared" ref="J243" si="329">J$7+J242</f>
        <v>1.0031185365862589</v>
      </c>
      <c r="K243" s="443">
        <f t="shared" ref="K243" si="330">K$7+K242</f>
        <v>1.0222202969305707</v>
      </c>
      <c r="L243" s="443">
        <f t="shared" ref="L243" si="331">L$7+L242</f>
        <v>1.042792967739872</v>
      </c>
      <c r="M243" s="443">
        <f t="shared" ref="M243" si="332">M$7+M242</f>
        <v>1.0639631896278841</v>
      </c>
      <c r="N243" s="443">
        <f t="shared" ref="N243" si="333">N$7+N242</f>
        <v>1.088312506270797</v>
      </c>
      <c r="O243" s="443">
        <f t="shared" ref="O243" si="334">O$7+O242</f>
        <v>1.1237501701588171</v>
      </c>
      <c r="P243" s="443">
        <f t="shared" ref="P243" si="335">P$7+P242</f>
        <v>1.1555279690647169</v>
      </c>
      <c r="Q243" s="443">
        <f t="shared" ref="Q243" si="336">Q$7+Q242</f>
        <v>1.1868790483445244</v>
      </c>
      <c r="R243" s="72"/>
      <c r="S243" s="66"/>
      <c r="T243" s="73"/>
      <c r="U243" s="73"/>
      <c r="V243" s="73"/>
      <c r="W243" s="73"/>
      <c r="X243" s="73"/>
      <c r="Y243" s="73"/>
      <c r="Z243" s="73"/>
      <c r="AA243" s="73"/>
      <c r="AB243" s="73"/>
    </row>
    <row r="244" spans="2:39" x14ac:dyDescent="0.3">
      <c r="C244" t="s">
        <v>328</v>
      </c>
      <c r="D244" t="s">
        <v>351</v>
      </c>
      <c r="E244" t="s">
        <v>455</v>
      </c>
      <c r="F244" s="206" t="s">
        <v>444</v>
      </c>
      <c r="G244" s="71"/>
      <c r="H244" s="72"/>
      <c r="I244" s="197">
        <f>0.37+I236</f>
        <v>0.37</v>
      </c>
      <c r="J244" s="197">
        <f t="shared" ref="J244:Q244" si="337">0.37+J236</f>
        <v>0.53647143624045524</v>
      </c>
      <c r="K244" s="197">
        <f t="shared" si="337"/>
        <v>0.71018452267759169</v>
      </c>
      <c r="L244" s="197">
        <f t="shared" si="337"/>
        <v>0.89250510505204317</v>
      </c>
      <c r="M244" s="197">
        <f t="shared" si="337"/>
        <v>1.0833463829559657</v>
      </c>
      <c r="N244" s="197">
        <f t="shared" si="337"/>
        <v>1.2844466463191684</v>
      </c>
      <c r="O244" s="197">
        <f t="shared" si="337"/>
        <v>1.497642580279233</v>
      </c>
      <c r="P244" s="197">
        <f t="shared" si="337"/>
        <v>1.7240633639716054</v>
      </c>
      <c r="Q244" s="197">
        <f t="shared" si="337"/>
        <v>1.9609548556655287</v>
      </c>
      <c r="R244" s="72"/>
      <c r="S244" s="66"/>
      <c r="T244" s="73"/>
      <c r="U244" s="73"/>
      <c r="V244" s="73"/>
      <c r="W244" s="73"/>
      <c r="X244" s="73"/>
      <c r="Y244" s="73"/>
      <c r="Z244" s="73"/>
      <c r="AA244" s="73"/>
      <c r="AB244" s="73"/>
    </row>
    <row r="245" spans="2:39" x14ac:dyDescent="0.3">
      <c r="C245" t="s">
        <v>328</v>
      </c>
      <c r="D245" t="s">
        <v>351</v>
      </c>
      <c r="E245" t="s">
        <v>456</v>
      </c>
      <c r="F245" s="206"/>
      <c r="G245" s="71"/>
      <c r="H245" s="196">
        <f>AVERAGE(I245:Q245)</f>
        <v>3.0209053733217996</v>
      </c>
      <c r="I245" s="188">
        <f>I244/0.37</f>
        <v>1</v>
      </c>
      <c r="J245" s="188">
        <f t="shared" ref="J245:Q245" si="338">J244/0.37</f>
        <v>1.449922800649879</v>
      </c>
      <c r="K245" s="188">
        <f t="shared" si="338"/>
        <v>1.919417628858356</v>
      </c>
      <c r="L245" s="188">
        <f t="shared" si="338"/>
        <v>2.4121759596001167</v>
      </c>
      <c r="M245" s="188">
        <f t="shared" si="338"/>
        <v>2.9279631971782858</v>
      </c>
      <c r="N245" s="188">
        <f t="shared" si="338"/>
        <v>3.4714774224842389</v>
      </c>
      <c r="O245" s="188">
        <f t="shared" si="338"/>
        <v>4.0476826494033329</v>
      </c>
      <c r="P245" s="188">
        <f t="shared" si="338"/>
        <v>4.6596307134367718</v>
      </c>
      <c r="Q245" s="188">
        <f t="shared" si="338"/>
        <v>5.2998779882852132</v>
      </c>
      <c r="R245" s="72"/>
      <c r="S245" s="66"/>
      <c r="T245" s="73"/>
      <c r="U245" s="73"/>
      <c r="V245" s="73"/>
      <c r="W245" s="73"/>
      <c r="X245" s="73"/>
      <c r="Y245" s="73"/>
      <c r="Z245" s="73"/>
      <c r="AA245" s="73"/>
      <c r="AB245" s="73"/>
    </row>
    <row r="246" spans="2:39" x14ac:dyDescent="0.3">
      <c r="E246" s="271" t="s">
        <v>445</v>
      </c>
      <c r="F246" s="271">
        <v>2019</v>
      </c>
      <c r="G246" s="271">
        <v>2020</v>
      </c>
      <c r="H246" s="271">
        <v>2021</v>
      </c>
      <c r="I246" s="271">
        <v>2022</v>
      </c>
      <c r="J246" s="271">
        <v>2023</v>
      </c>
      <c r="K246" s="271">
        <v>2024</v>
      </c>
      <c r="L246" s="271">
        <f t="shared" ref="L246" si="339">K246+1</f>
        <v>2025</v>
      </c>
      <c r="M246" s="271">
        <f t="shared" ref="M246" si="340">L246+1</f>
        <v>2026</v>
      </c>
      <c r="N246" s="271">
        <f t="shared" ref="N246" si="341">M246+1</f>
        <v>2027</v>
      </c>
      <c r="O246" s="271">
        <f t="shared" ref="O246" si="342">N246+1</f>
        <v>2028</v>
      </c>
      <c r="P246" s="271">
        <f t="shared" ref="P246" si="343">O246+1</f>
        <v>2029</v>
      </c>
      <c r="Q246" s="271">
        <f t="shared" ref="Q246" si="344">P246+1</f>
        <v>2030</v>
      </c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</row>
    <row r="247" spans="2:39" x14ac:dyDescent="0.3">
      <c r="C247" s="59" t="s">
        <v>448</v>
      </c>
      <c r="D247" s="59" t="s">
        <v>449</v>
      </c>
      <c r="E247" s="196">
        <f>AVERAGE(I247:Q247)</f>
        <v>3.0395810178020719</v>
      </c>
      <c r="F247" s="32">
        <v>0.37</v>
      </c>
      <c r="G247" s="203">
        <f>F247*$C248</f>
        <v>0.51800000000000002</v>
      </c>
      <c r="H247" s="203">
        <f t="shared" ref="H247" si="345">G247*$C248</f>
        <v>0.72519999999999996</v>
      </c>
      <c r="I247" s="203">
        <f t="shared" ref="I247" si="346">H247*$C248</f>
        <v>1.01528</v>
      </c>
      <c r="J247" s="203">
        <f t="shared" ref="J247" si="347">I247*$C248</f>
        <v>1.4213919999999998</v>
      </c>
      <c r="K247" s="203">
        <f t="shared" ref="K247" si="348">J247*$C248</f>
        <v>1.9899487999999996</v>
      </c>
      <c r="L247" s="204">
        <f t="shared" ref="L247" si="349">K247*$D248</f>
        <v>2.3680390719999993</v>
      </c>
      <c r="M247" s="204">
        <f t="shared" ref="M247" si="350">L247*$D248</f>
        <v>2.817966495679999</v>
      </c>
      <c r="N247" s="204">
        <f t="shared" ref="N247" si="351">M247*$D248</f>
        <v>3.3533801298591985</v>
      </c>
      <c r="O247" s="204">
        <f t="shared" ref="O247" si="352">N247*$D248</f>
        <v>3.990522354532446</v>
      </c>
      <c r="P247" s="204">
        <f t="shared" ref="P247" si="353">O247*$D248</f>
        <v>4.7487216018936103</v>
      </c>
      <c r="Q247" s="204">
        <f t="shared" ref="Q247" si="354">P247*$D248</f>
        <v>5.6509787062533956</v>
      </c>
      <c r="R247" s="72"/>
      <c r="S247" s="66"/>
      <c r="T247" s="73"/>
      <c r="U247" s="73"/>
      <c r="V247" s="73"/>
      <c r="W247" s="73"/>
      <c r="X247" s="73"/>
      <c r="Y247" s="73"/>
      <c r="Z247" s="73"/>
      <c r="AA247" s="73"/>
      <c r="AB247" s="73"/>
    </row>
    <row r="248" spans="2:39" x14ac:dyDescent="0.3">
      <c r="C248" s="202">
        <v>1.4</v>
      </c>
      <c r="D248" s="201">
        <v>1.19</v>
      </c>
      <c r="E248" s="200" t="s">
        <v>457</v>
      </c>
      <c r="F248" s="215" t="s">
        <v>467</v>
      </c>
      <c r="G248" s="272" t="s">
        <v>468</v>
      </c>
      <c r="H248" s="215" t="s">
        <v>469</v>
      </c>
      <c r="I248" s="213" t="s">
        <v>470</v>
      </c>
      <c r="J248" s="188" t="s">
        <v>474</v>
      </c>
      <c r="K248" s="214" t="s">
        <v>482</v>
      </c>
      <c r="L248" s="214" t="s">
        <v>472</v>
      </c>
      <c r="M248" s="213" t="s">
        <v>473</v>
      </c>
      <c r="N248" s="213" t="s">
        <v>475</v>
      </c>
      <c r="O248" s="213" t="s">
        <v>476</v>
      </c>
      <c r="P248" s="213" t="s">
        <v>477</v>
      </c>
      <c r="Q248" s="214" t="s">
        <v>478</v>
      </c>
      <c r="R248" s="72"/>
      <c r="S248" s="66"/>
      <c r="T248" s="73"/>
      <c r="U248" s="73"/>
      <c r="V248" s="73"/>
      <c r="W248" s="73"/>
      <c r="X248" s="73"/>
      <c r="Y248" s="73"/>
      <c r="Z248" s="73"/>
      <c r="AA248" s="73"/>
      <c r="AB248" s="73"/>
    </row>
    <row r="249" spans="2:39" x14ac:dyDescent="0.3">
      <c r="C249" s="273" t="s">
        <v>328</v>
      </c>
      <c r="D249" s="273" t="s">
        <v>323</v>
      </c>
      <c r="E249" s="273" t="s">
        <v>455</v>
      </c>
      <c r="F249" s="274" t="s">
        <v>446</v>
      </c>
      <c r="G249" s="275"/>
      <c r="H249" s="276">
        <f>AVERAGE(I249:Q249)</f>
        <v>35.542820020874274</v>
      </c>
      <c r="I249" s="277">
        <f>30.1276*(1.023629)^(I$9-2019)+I237</f>
        <v>32.314116044006767</v>
      </c>
      <c r="J249" s="277">
        <f t="shared" ref="J249:Q249" si="355">30.1276*(1.023629)^(J$9-2019)+J237</f>
        <v>33.077666292010598</v>
      </c>
      <c r="K249" s="277">
        <f t="shared" si="355"/>
        <v>33.859258468824514</v>
      </c>
      <c r="L249" s="277">
        <f t="shared" si="355"/>
        <v>34.659318887184362</v>
      </c>
      <c r="M249" s="277">
        <f t="shared" si="355"/>
        <v>35.478283933169635</v>
      </c>
      <c r="N249" s="277">
        <f t="shared" si="355"/>
        <v>36.316600304226498</v>
      </c>
      <c r="O249" s="277">
        <f t="shared" si="355"/>
        <v>37.174725252815065</v>
      </c>
      <c r="P249" s="277">
        <f t="shared" si="355"/>
        <v>38.053126835813821</v>
      </c>
      <c r="Q249" s="277">
        <f t="shared" si="355"/>
        <v>38.952284169817261</v>
      </c>
      <c r="R249" s="72"/>
      <c r="S249" s="66"/>
      <c r="T249" s="73"/>
      <c r="U249" s="73"/>
      <c r="V249" s="73"/>
      <c r="W249" s="73"/>
      <c r="X249" s="73"/>
      <c r="Y249" s="73"/>
      <c r="Z249" s="73"/>
      <c r="AA249" s="73"/>
      <c r="AB249" s="73"/>
    </row>
    <row r="250" spans="2:39" x14ac:dyDescent="0.3">
      <c r="B250" s="178"/>
      <c r="C250" s="278" t="s">
        <v>448</v>
      </c>
      <c r="D250" s="278" t="s">
        <v>449</v>
      </c>
      <c r="E250" s="279" t="e">
        <f>AVERAGE(I250:Q250)</f>
        <v>#VALUE!</v>
      </c>
      <c r="F250" s="280">
        <v>30.217588873818368</v>
      </c>
      <c r="G250" s="280">
        <v>30.217588873818368</v>
      </c>
      <c r="H250" s="280">
        <v>30.217588873818368</v>
      </c>
      <c r="I250" s="281" t="e">
        <f>H250*$C251</f>
        <v>#VALUE!</v>
      </c>
      <c r="J250" s="281" t="e">
        <f>I250*$C251</f>
        <v>#VALUE!</v>
      </c>
      <c r="K250" s="281" t="e">
        <f>J250*$C251</f>
        <v>#VALUE!</v>
      </c>
      <c r="L250" s="282" t="e">
        <f t="shared" ref="L250" si="356">K250*$D251</f>
        <v>#VALUE!</v>
      </c>
      <c r="M250" s="282" t="e">
        <f t="shared" ref="M250" si="357">L250*$D251</f>
        <v>#VALUE!</v>
      </c>
      <c r="N250" s="282" t="e">
        <f t="shared" ref="N250" si="358">M250*$D251</f>
        <v>#VALUE!</v>
      </c>
      <c r="O250" s="282" t="e">
        <f t="shared" ref="O250" si="359">N250*$D251</f>
        <v>#VALUE!</v>
      </c>
      <c r="P250" s="282" t="e">
        <f t="shared" ref="P250" si="360">O250*$D251</f>
        <v>#VALUE!</v>
      </c>
      <c r="Q250" s="282" t="e">
        <f t="shared" ref="Q250" si="361">P250*$D251</f>
        <v>#VALUE!</v>
      </c>
      <c r="U250" s="49"/>
      <c r="V250" s="49"/>
      <c r="W250" s="49"/>
      <c r="X250" s="49"/>
      <c r="Y250" s="49"/>
      <c r="Z250" s="49"/>
      <c r="AA250" s="49"/>
      <c r="AB250" s="49"/>
    </row>
    <row r="251" spans="2:39" x14ac:dyDescent="0.3">
      <c r="C251" s="283" t="s">
        <v>480</v>
      </c>
      <c r="D251" s="284" t="s">
        <v>480</v>
      </c>
      <c r="E251" s="285" t="s">
        <v>458</v>
      </c>
      <c r="F251" s="285"/>
      <c r="G251" s="275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72"/>
      <c r="S251" s="66"/>
      <c r="T251" s="73"/>
      <c r="U251" s="73"/>
      <c r="V251" s="73"/>
      <c r="W251" s="73"/>
      <c r="X251" s="73"/>
      <c r="Y251" s="73"/>
      <c r="Z251" s="73"/>
      <c r="AA251" s="73"/>
      <c r="AB251" s="73"/>
    </row>
    <row r="254" spans="2:39" ht="44.4" x14ac:dyDescent="0.4">
      <c r="C254" s="219" t="s">
        <v>483</v>
      </c>
      <c r="H254" s="125" t="s">
        <v>353</v>
      </c>
      <c r="I254" s="54">
        <v>2022</v>
      </c>
      <c r="J254" s="54">
        <v>2023</v>
      </c>
      <c r="K254" s="54">
        <v>2024</v>
      </c>
      <c r="L254" s="54">
        <v>2025</v>
      </c>
      <c r="M254" s="54">
        <v>2026</v>
      </c>
      <c r="N254" s="54">
        <v>2027</v>
      </c>
      <c r="O254" s="54">
        <v>2028</v>
      </c>
      <c r="P254" s="54">
        <v>2029</v>
      </c>
      <c r="Q254" s="54">
        <v>2030</v>
      </c>
      <c r="R254" s="53" t="s">
        <v>304</v>
      </c>
      <c r="S254" s="55" t="s">
        <v>305</v>
      </c>
      <c r="T254" s="56">
        <v>2022</v>
      </c>
      <c r="U254" s="56">
        <v>2023</v>
      </c>
      <c r="V254" s="56">
        <v>2024</v>
      </c>
      <c r="W254" s="56">
        <v>2025</v>
      </c>
      <c r="X254" s="56">
        <v>2026</v>
      </c>
      <c r="Y254" s="56">
        <v>2027</v>
      </c>
      <c r="Z254" s="56">
        <v>2028</v>
      </c>
      <c r="AA254" s="56">
        <v>2029</v>
      </c>
      <c r="AB254" s="56">
        <v>2030</v>
      </c>
    </row>
    <row r="255" spans="2:39" x14ac:dyDescent="0.3">
      <c r="C255" t="s">
        <v>307</v>
      </c>
      <c r="D255" t="s">
        <v>308</v>
      </c>
      <c r="E255" t="s">
        <v>309</v>
      </c>
      <c r="F255" s="61" t="s">
        <v>310</v>
      </c>
      <c r="G255" s="62" t="s">
        <v>311</v>
      </c>
      <c r="H255" s="63">
        <f t="shared" ref="H255:Q255" si="362">H13</f>
        <v>6.9999999999999999E-4</v>
      </c>
      <c r="I255" s="64">
        <f t="shared" si="362"/>
        <v>6.9999999999999999E-4</v>
      </c>
      <c r="J255" s="64">
        <f t="shared" si="362"/>
        <v>6.9999999999999999E-4</v>
      </c>
      <c r="K255" s="64">
        <f t="shared" si="362"/>
        <v>6.9999999999999999E-4</v>
      </c>
      <c r="L255" s="64">
        <f t="shared" si="362"/>
        <v>6.9999999999999999E-4</v>
      </c>
      <c r="M255" s="64">
        <f t="shared" si="362"/>
        <v>6.9999999999999999E-4</v>
      </c>
      <c r="N255" s="64">
        <f t="shared" si="362"/>
        <v>6.9999999999999999E-4</v>
      </c>
      <c r="O255" s="64">
        <f t="shared" si="362"/>
        <v>6.9999999999999999E-4</v>
      </c>
      <c r="P255" s="64">
        <f t="shared" si="362"/>
        <v>6.9999999999999999E-4</v>
      </c>
      <c r="Q255" s="64">
        <f t="shared" si="362"/>
        <v>6.9999999999999999E-4</v>
      </c>
      <c r="R255" s="65">
        <f t="shared" ref="R255:R268" si="363">PRODUCT(T255:AB255)-1</f>
        <v>6.3176688422730276E-3</v>
      </c>
      <c r="S255" s="66">
        <f>(1+R255)^(1/($Q$9-$I$9+1))-1-H255</f>
        <v>-7.7086774463719365E-17</v>
      </c>
      <c r="T255" s="67">
        <f t="shared" ref="T255:AB269" si="364">1+I255</f>
        <v>1.0006999999999999</v>
      </c>
      <c r="U255" s="67">
        <f t="shared" si="364"/>
        <v>1.0006999999999999</v>
      </c>
      <c r="V255" s="67">
        <f t="shared" si="364"/>
        <v>1.0006999999999999</v>
      </c>
      <c r="W255" s="67">
        <f t="shared" si="364"/>
        <v>1.0006999999999999</v>
      </c>
      <c r="X255" s="67">
        <f t="shared" si="364"/>
        <v>1.0006999999999999</v>
      </c>
      <c r="Y255" s="67">
        <f t="shared" si="364"/>
        <v>1.0006999999999999</v>
      </c>
      <c r="Z255" s="67">
        <f t="shared" si="364"/>
        <v>1.0006999999999999</v>
      </c>
      <c r="AA255" s="67">
        <f t="shared" si="364"/>
        <v>1.0006999999999999</v>
      </c>
      <c r="AB255" s="67">
        <f t="shared" si="364"/>
        <v>1.0006999999999999</v>
      </c>
    </row>
    <row r="256" spans="2:39" x14ac:dyDescent="0.3">
      <c r="C256" t="s">
        <v>307</v>
      </c>
      <c r="D256" t="s">
        <v>308</v>
      </c>
      <c r="E256" t="s">
        <v>309</v>
      </c>
      <c r="F256" t="s">
        <v>312</v>
      </c>
      <c r="G256" s="68" t="s">
        <v>311</v>
      </c>
      <c r="H256" s="69">
        <f t="shared" ref="H256:Q256" si="365">H14</f>
        <v>4.5111111111111107E-3</v>
      </c>
      <c r="I256" s="70">
        <f t="shared" si="365"/>
        <v>4.5111111111111107E-3</v>
      </c>
      <c r="J256" s="70">
        <f t="shared" si="365"/>
        <v>4.5111111111111107E-3</v>
      </c>
      <c r="K256" s="70">
        <f t="shared" si="365"/>
        <v>4.5111111111111107E-3</v>
      </c>
      <c r="L256" s="70">
        <f t="shared" si="365"/>
        <v>4.5111111111111107E-3</v>
      </c>
      <c r="M256" s="70">
        <f t="shared" si="365"/>
        <v>4.5111111111111107E-3</v>
      </c>
      <c r="N256" s="70">
        <f t="shared" si="365"/>
        <v>4.5111111111111107E-3</v>
      </c>
      <c r="O256" s="70">
        <f t="shared" si="365"/>
        <v>4.5111111111111107E-3</v>
      </c>
      <c r="P256" s="70">
        <f t="shared" si="365"/>
        <v>4.5111111111111107E-3</v>
      </c>
      <c r="Q256" s="70">
        <f t="shared" si="365"/>
        <v>4.5111111111111107E-3</v>
      </c>
      <c r="R256" s="65">
        <f t="shared" si="363"/>
        <v>4.1340368200727395E-2</v>
      </c>
      <c r="S256" s="66">
        <f t="shared" ref="S256:S269" si="366">(1+R256)^(1/($Q$9-$I$9+1))-1-H256</f>
        <v>2.1684043449710089E-17</v>
      </c>
      <c r="T256" s="67">
        <f t="shared" si="364"/>
        <v>1.0045111111111111</v>
      </c>
      <c r="U256" s="67">
        <f t="shared" si="364"/>
        <v>1.0045111111111111</v>
      </c>
      <c r="V256" s="67">
        <f t="shared" si="364"/>
        <v>1.0045111111111111</v>
      </c>
      <c r="W256" s="67">
        <f t="shared" si="364"/>
        <v>1.0045111111111111</v>
      </c>
      <c r="X256" s="67">
        <f t="shared" si="364"/>
        <v>1.0045111111111111</v>
      </c>
      <c r="Y256" s="67">
        <f t="shared" si="364"/>
        <v>1.0045111111111111</v>
      </c>
      <c r="Z256" s="67">
        <f t="shared" si="364"/>
        <v>1.0045111111111111</v>
      </c>
      <c r="AA256" s="67">
        <f t="shared" si="364"/>
        <v>1.0045111111111111</v>
      </c>
      <c r="AB256" s="67">
        <f t="shared" si="364"/>
        <v>1.0045111111111111</v>
      </c>
    </row>
    <row r="257" spans="2:28" x14ac:dyDescent="0.3">
      <c r="C257" t="s">
        <v>307</v>
      </c>
      <c r="D257" t="s">
        <v>308</v>
      </c>
      <c r="E257" s="6" t="s">
        <v>486</v>
      </c>
      <c r="F257" s="61" t="s">
        <v>314</v>
      </c>
      <c r="G257" s="62" t="s">
        <v>311</v>
      </c>
      <c r="H257" s="63">
        <f t="shared" ref="H257:Q257" si="367">H16</f>
        <v>0</v>
      </c>
      <c r="I257" s="64">
        <f t="shared" si="367"/>
        <v>0</v>
      </c>
      <c r="J257" s="64">
        <f t="shared" si="367"/>
        <v>0</v>
      </c>
      <c r="K257" s="64">
        <f t="shared" si="367"/>
        <v>0</v>
      </c>
      <c r="L257" s="64">
        <f t="shared" si="367"/>
        <v>0</v>
      </c>
      <c r="M257" s="64">
        <f t="shared" si="367"/>
        <v>0</v>
      </c>
      <c r="N257" s="64">
        <f t="shared" si="367"/>
        <v>0</v>
      </c>
      <c r="O257" s="64">
        <f t="shared" si="367"/>
        <v>0</v>
      </c>
      <c r="P257" s="64">
        <f t="shared" si="367"/>
        <v>0</v>
      </c>
      <c r="Q257" s="64">
        <f t="shared" si="367"/>
        <v>0</v>
      </c>
      <c r="R257" s="65">
        <f t="shared" si="363"/>
        <v>0</v>
      </c>
      <c r="S257" s="66">
        <f t="shared" si="366"/>
        <v>0</v>
      </c>
      <c r="T257" s="67">
        <f t="shared" si="364"/>
        <v>1</v>
      </c>
      <c r="U257" s="67">
        <f t="shared" si="364"/>
        <v>1</v>
      </c>
      <c r="V257" s="67">
        <f t="shared" si="364"/>
        <v>1</v>
      </c>
      <c r="W257" s="67">
        <f t="shared" si="364"/>
        <v>1</v>
      </c>
      <c r="X257" s="67">
        <f t="shared" si="364"/>
        <v>1</v>
      </c>
      <c r="Y257" s="67">
        <f t="shared" si="364"/>
        <v>1</v>
      </c>
      <c r="Z257" s="67">
        <f t="shared" si="364"/>
        <v>1</v>
      </c>
      <c r="AA257" s="67">
        <f t="shared" si="364"/>
        <v>1</v>
      </c>
      <c r="AB257" s="67">
        <f t="shared" si="364"/>
        <v>1</v>
      </c>
    </row>
    <row r="258" spans="2:28" x14ac:dyDescent="0.3">
      <c r="C258" t="s">
        <v>307</v>
      </c>
      <c r="D258" t="s">
        <v>308</v>
      </c>
      <c r="E258" t="s">
        <v>315</v>
      </c>
      <c r="F258" t="s">
        <v>316</v>
      </c>
      <c r="G258" s="68" t="s">
        <v>311</v>
      </c>
      <c r="H258" s="69">
        <f t="shared" ref="H258:Q258" si="368">H17</f>
        <v>1.6111111111111108E-4</v>
      </c>
      <c r="I258" s="70">
        <f t="shared" si="368"/>
        <v>1.6111111111111108E-4</v>
      </c>
      <c r="J258" s="70">
        <f t="shared" si="368"/>
        <v>1.6111111111111108E-4</v>
      </c>
      <c r="K258" s="70">
        <f t="shared" si="368"/>
        <v>1.6111111111111108E-4</v>
      </c>
      <c r="L258" s="70">
        <f t="shared" si="368"/>
        <v>1.6111111111111108E-4</v>
      </c>
      <c r="M258" s="70">
        <f t="shared" si="368"/>
        <v>1.6111111111111108E-4</v>
      </c>
      <c r="N258" s="70">
        <f t="shared" si="368"/>
        <v>1.6111111111111108E-4</v>
      </c>
      <c r="O258" s="70">
        <f t="shared" si="368"/>
        <v>1.6111111111111108E-4</v>
      </c>
      <c r="P258" s="70">
        <f t="shared" si="368"/>
        <v>1.6111111111111108E-4</v>
      </c>
      <c r="Q258" s="70">
        <f t="shared" si="368"/>
        <v>1.6111111111111108E-4</v>
      </c>
      <c r="R258" s="65">
        <f t="shared" si="363"/>
        <v>1.4509347958107099E-3</v>
      </c>
      <c r="S258" s="66">
        <f t="shared" si="366"/>
        <v>-5.4725104656205836E-17</v>
      </c>
      <c r="T258" s="67">
        <f t="shared" si="364"/>
        <v>1.0001611111111111</v>
      </c>
      <c r="U258" s="67">
        <f t="shared" si="364"/>
        <v>1.0001611111111111</v>
      </c>
      <c r="V258" s="67">
        <f t="shared" si="364"/>
        <v>1.0001611111111111</v>
      </c>
      <c r="W258" s="67">
        <f t="shared" si="364"/>
        <v>1.0001611111111111</v>
      </c>
      <c r="X258" s="67">
        <f t="shared" si="364"/>
        <v>1.0001611111111111</v>
      </c>
      <c r="Y258" s="67">
        <f t="shared" si="364"/>
        <v>1.0001611111111111</v>
      </c>
      <c r="Z258" s="67">
        <f t="shared" si="364"/>
        <v>1.0001611111111111</v>
      </c>
      <c r="AA258" s="67">
        <f t="shared" si="364"/>
        <v>1.0001611111111111</v>
      </c>
      <c r="AB258" s="67">
        <f t="shared" si="364"/>
        <v>1.0001611111111111</v>
      </c>
    </row>
    <row r="259" spans="2:28" x14ac:dyDescent="0.3">
      <c r="C259" t="s">
        <v>307</v>
      </c>
      <c r="D259" t="s">
        <v>308</v>
      </c>
      <c r="E259" t="s">
        <v>315</v>
      </c>
      <c r="F259" t="s">
        <v>317</v>
      </c>
      <c r="G259" s="68" t="s">
        <v>311</v>
      </c>
      <c r="H259" s="69">
        <f t="shared" ref="H259:Q259" si="369">H18</f>
        <v>1.1277777777777777E-3</v>
      </c>
      <c r="I259" s="70">
        <f t="shared" si="369"/>
        <v>1.1277777777777777E-3</v>
      </c>
      <c r="J259" s="70">
        <f t="shared" si="369"/>
        <v>1.1277777777777777E-3</v>
      </c>
      <c r="K259" s="70">
        <f t="shared" si="369"/>
        <v>1.1277777777777777E-3</v>
      </c>
      <c r="L259" s="70">
        <f t="shared" si="369"/>
        <v>1.1277777777777777E-3</v>
      </c>
      <c r="M259" s="70">
        <f t="shared" si="369"/>
        <v>1.1277777777777777E-3</v>
      </c>
      <c r="N259" s="70">
        <f t="shared" si="369"/>
        <v>1.1277777777777777E-3</v>
      </c>
      <c r="O259" s="70">
        <f t="shared" si="369"/>
        <v>1.1277777777777777E-3</v>
      </c>
      <c r="P259" s="70">
        <f t="shared" si="369"/>
        <v>1.1277777777777777E-3</v>
      </c>
      <c r="Q259" s="70">
        <f t="shared" si="369"/>
        <v>1.1277777777777777E-3</v>
      </c>
      <c r="R259" s="65">
        <f t="shared" si="363"/>
        <v>1.0195908471525961E-2</v>
      </c>
      <c r="S259" s="66">
        <f t="shared" si="366"/>
        <v>6.0932162093685349E-17</v>
      </c>
      <c r="T259" s="67">
        <f t="shared" si="364"/>
        <v>1.0011277777777778</v>
      </c>
      <c r="U259" s="67">
        <f t="shared" si="364"/>
        <v>1.0011277777777778</v>
      </c>
      <c r="V259" s="67">
        <f t="shared" si="364"/>
        <v>1.0011277777777778</v>
      </c>
      <c r="W259" s="67">
        <f t="shared" si="364"/>
        <v>1.0011277777777778</v>
      </c>
      <c r="X259" s="67">
        <f t="shared" si="364"/>
        <v>1.0011277777777778</v>
      </c>
      <c r="Y259" s="67">
        <f t="shared" si="364"/>
        <v>1.0011277777777778</v>
      </c>
      <c r="Z259" s="67">
        <f t="shared" si="364"/>
        <v>1.0011277777777778</v>
      </c>
      <c r="AA259" s="67">
        <f t="shared" si="364"/>
        <v>1.0011277777777778</v>
      </c>
      <c r="AB259" s="67">
        <f t="shared" si="364"/>
        <v>1.0011277777777778</v>
      </c>
    </row>
    <row r="260" spans="2:28" x14ac:dyDescent="0.3">
      <c r="C260" s="2" t="s">
        <v>307</v>
      </c>
      <c r="D260" s="2" t="s">
        <v>308</v>
      </c>
      <c r="E260" s="2" t="s">
        <v>318</v>
      </c>
      <c r="F260" s="2" t="s">
        <v>354</v>
      </c>
      <c r="G260" s="71" t="s">
        <v>311</v>
      </c>
      <c r="H260" s="72">
        <f>SUM(H255:H259)</f>
        <v>6.4999999999999997E-3</v>
      </c>
      <c r="I260" s="72">
        <f t="shared" ref="I260:Q260" si="370">SUM(I255:I259)</f>
        <v>6.4999999999999997E-3</v>
      </c>
      <c r="J260" s="72">
        <f t="shared" si="370"/>
        <v>6.4999999999999997E-3</v>
      </c>
      <c r="K260" s="72">
        <f t="shared" si="370"/>
        <v>6.4999999999999997E-3</v>
      </c>
      <c r="L260" s="72">
        <f t="shared" si="370"/>
        <v>6.4999999999999997E-3</v>
      </c>
      <c r="M260" s="72">
        <f t="shared" si="370"/>
        <v>6.4999999999999997E-3</v>
      </c>
      <c r="N260" s="72">
        <f t="shared" si="370"/>
        <v>6.4999999999999997E-3</v>
      </c>
      <c r="O260" s="72">
        <f t="shared" si="370"/>
        <v>6.4999999999999997E-3</v>
      </c>
      <c r="P260" s="72">
        <f t="shared" si="370"/>
        <v>6.4999999999999997E-3</v>
      </c>
      <c r="Q260" s="72">
        <f t="shared" si="370"/>
        <v>6.4999999999999997E-3</v>
      </c>
      <c r="R260" s="72">
        <f t="shared" si="363"/>
        <v>6.004429488619345E-2</v>
      </c>
      <c r="S260" s="66">
        <f t="shared" si="366"/>
        <v>-4.9439619065339002E-17</v>
      </c>
      <c r="T260" s="73">
        <f t="shared" si="364"/>
        <v>1.0065</v>
      </c>
      <c r="U260" s="73">
        <f t="shared" si="364"/>
        <v>1.0065</v>
      </c>
      <c r="V260" s="73">
        <f t="shared" si="364"/>
        <v>1.0065</v>
      </c>
      <c r="W260" s="73">
        <f t="shared" si="364"/>
        <v>1.0065</v>
      </c>
      <c r="X260" s="73">
        <f t="shared" si="364"/>
        <v>1.0065</v>
      </c>
      <c r="Y260" s="73">
        <f t="shared" si="364"/>
        <v>1.0065</v>
      </c>
      <c r="Z260" s="73">
        <f t="shared" si="364"/>
        <v>1.0065</v>
      </c>
      <c r="AA260" s="73">
        <f t="shared" si="364"/>
        <v>1.0065</v>
      </c>
      <c r="AB260" s="73">
        <f t="shared" si="364"/>
        <v>1.0065</v>
      </c>
    </row>
    <row r="261" spans="2:28" s="2" customFormat="1" x14ac:dyDescent="0.3">
      <c r="C261" s="2" t="s">
        <v>527</v>
      </c>
      <c r="D261" s="2" t="s">
        <v>528</v>
      </c>
      <c r="E261" s="2" t="s">
        <v>525</v>
      </c>
      <c r="F261" s="2" t="s">
        <v>526</v>
      </c>
      <c r="G261" s="71" t="s">
        <v>311</v>
      </c>
      <c r="H261" s="418">
        <v>5.7000000000000002E-3</v>
      </c>
      <c r="I261" s="419">
        <f t="shared" ref="I261:Q261" si="371">$H261</f>
        <v>5.7000000000000002E-3</v>
      </c>
      <c r="J261" s="419">
        <f t="shared" si="371"/>
        <v>5.7000000000000002E-3</v>
      </c>
      <c r="K261" s="419">
        <f t="shared" si="371"/>
        <v>5.7000000000000002E-3</v>
      </c>
      <c r="L261" s="419">
        <f t="shared" si="371"/>
        <v>5.7000000000000002E-3</v>
      </c>
      <c r="M261" s="419">
        <f t="shared" si="371"/>
        <v>5.7000000000000002E-3</v>
      </c>
      <c r="N261" s="419">
        <f t="shared" si="371"/>
        <v>5.7000000000000002E-3</v>
      </c>
      <c r="O261" s="419">
        <f t="shared" si="371"/>
        <v>5.7000000000000002E-3</v>
      </c>
      <c r="P261" s="419">
        <f t="shared" si="371"/>
        <v>5.7000000000000002E-3</v>
      </c>
      <c r="Q261" s="419">
        <f t="shared" si="371"/>
        <v>5.7000000000000002E-3</v>
      </c>
      <c r="R261" s="72">
        <f t="shared" si="363"/>
        <v>5.2485329978632533E-2</v>
      </c>
      <c r="S261" s="77">
        <f t="shared" si="366"/>
        <v>3.8163916471489756E-17</v>
      </c>
      <c r="T261" s="73">
        <f t="shared" si="364"/>
        <v>1.0057</v>
      </c>
      <c r="U261" s="73">
        <f t="shared" si="364"/>
        <v>1.0057</v>
      </c>
      <c r="V261" s="73">
        <f t="shared" si="364"/>
        <v>1.0057</v>
      </c>
      <c r="W261" s="73">
        <f t="shared" si="364"/>
        <v>1.0057</v>
      </c>
      <c r="X261" s="73">
        <f t="shared" si="364"/>
        <v>1.0057</v>
      </c>
      <c r="Y261" s="73">
        <f t="shared" si="364"/>
        <v>1.0057</v>
      </c>
      <c r="Z261" s="73">
        <f t="shared" si="364"/>
        <v>1.0057</v>
      </c>
      <c r="AA261" s="73">
        <f t="shared" si="364"/>
        <v>1.0057</v>
      </c>
      <c r="AB261" s="73">
        <f t="shared" si="364"/>
        <v>1.0057</v>
      </c>
    </row>
    <row r="262" spans="2:28" x14ac:dyDescent="0.3">
      <c r="C262" t="s">
        <v>328</v>
      </c>
      <c r="D262" t="s">
        <v>347</v>
      </c>
      <c r="E262" t="s">
        <v>321</v>
      </c>
      <c r="F262" s="106" t="s">
        <v>339</v>
      </c>
      <c r="G262" s="68" t="s">
        <v>311</v>
      </c>
      <c r="H262" s="69">
        <f>H165</f>
        <v>0</v>
      </c>
      <c r="I262" s="69">
        <f t="shared" ref="I262:Q262" si="372">I165</f>
        <v>0</v>
      </c>
      <c r="J262" s="69">
        <f t="shared" si="372"/>
        <v>0</v>
      </c>
      <c r="K262" s="69">
        <f t="shared" si="372"/>
        <v>0</v>
      </c>
      <c r="L262" s="69">
        <f t="shared" si="372"/>
        <v>0</v>
      </c>
      <c r="M262" s="69">
        <f t="shared" si="372"/>
        <v>0</v>
      </c>
      <c r="N262" s="69">
        <f t="shared" si="372"/>
        <v>0</v>
      </c>
      <c r="O262" s="69">
        <f t="shared" si="372"/>
        <v>0</v>
      </c>
      <c r="P262" s="69">
        <f t="shared" si="372"/>
        <v>0</v>
      </c>
      <c r="Q262" s="69">
        <f t="shared" si="372"/>
        <v>0</v>
      </c>
      <c r="R262" s="65">
        <f t="shared" si="363"/>
        <v>0</v>
      </c>
      <c r="S262" s="66">
        <f t="shared" si="366"/>
        <v>0</v>
      </c>
      <c r="T262" s="67">
        <f t="shared" si="364"/>
        <v>1</v>
      </c>
      <c r="U262" s="67">
        <f t="shared" si="364"/>
        <v>1</v>
      </c>
      <c r="V262" s="67">
        <f t="shared" si="364"/>
        <v>1</v>
      </c>
      <c r="W262" s="67">
        <f t="shared" si="364"/>
        <v>1</v>
      </c>
      <c r="X262" s="67">
        <f t="shared" si="364"/>
        <v>1</v>
      </c>
      <c r="Y262" s="67">
        <f t="shared" si="364"/>
        <v>1</v>
      </c>
      <c r="Z262" s="67">
        <f t="shared" si="364"/>
        <v>1</v>
      </c>
      <c r="AA262" s="67">
        <f t="shared" si="364"/>
        <v>1</v>
      </c>
      <c r="AB262" s="67">
        <f t="shared" si="364"/>
        <v>1</v>
      </c>
    </row>
    <row r="263" spans="2:28" x14ac:dyDescent="0.3">
      <c r="C263" t="s">
        <v>328</v>
      </c>
      <c r="D263" t="s">
        <v>347</v>
      </c>
      <c r="E263" t="s">
        <v>321</v>
      </c>
      <c r="F263" s="106" t="s">
        <v>340</v>
      </c>
      <c r="G263" s="68" t="s">
        <v>311</v>
      </c>
      <c r="H263" s="69">
        <f>H166</f>
        <v>0</v>
      </c>
      <c r="I263" s="69">
        <f t="shared" ref="I263:Q263" si="373">I166</f>
        <v>0</v>
      </c>
      <c r="J263" s="69">
        <f t="shared" si="373"/>
        <v>0</v>
      </c>
      <c r="K263" s="69">
        <f t="shared" si="373"/>
        <v>0</v>
      </c>
      <c r="L263" s="69">
        <f t="shared" si="373"/>
        <v>0</v>
      </c>
      <c r="M263" s="69">
        <f t="shared" si="373"/>
        <v>0</v>
      </c>
      <c r="N263" s="69">
        <f t="shared" si="373"/>
        <v>0</v>
      </c>
      <c r="O263" s="69">
        <f t="shared" si="373"/>
        <v>0</v>
      </c>
      <c r="P263" s="69">
        <f t="shared" si="373"/>
        <v>0</v>
      </c>
      <c r="Q263" s="69">
        <f t="shared" si="373"/>
        <v>0</v>
      </c>
      <c r="R263" s="65">
        <f t="shared" si="363"/>
        <v>0</v>
      </c>
      <c r="S263" s="66">
        <f t="shared" si="366"/>
        <v>0</v>
      </c>
      <c r="T263" s="67">
        <f t="shared" si="364"/>
        <v>1</v>
      </c>
      <c r="U263" s="67">
        <f t="shared" si="364"/>
        <v>1</v>
      </c>
      <c r="V263" s="67">
        <f t="shared" si="364"/>
        <v>1</v>
      </c>
      <c r="W263" s="67">
        <f t="shared" si="364"/>
        <v>1</v>
      </c>
      <c r="X263" s="67">
        <f t="shared" si="364"/>
        <v>1</v>
      </c>
      <c r="Y263" s="67">
        <f t="shared" si="364"/>
        <v>1</v>
      </c>
      <c r="Z263" s="67">
        <f t="shared" si="364"/>
        <v>1</v>
      </c>
      <c r="AA263" s="67">
        <f t="shared" si="364"/>
        <v>1</v>
      </c>
      <c r="AB263" s="67">
        <f t="shared" si="364"/>
        <v>1</v>
      </c>
    </row>
    <row r="264" spans="2:28" x14ac:dyDescent="0.3">
      <c r="C264" t="s">
        <v>328</v>
      </c>
      <c r="D264" t="s">
        <v>347</v>
      </c>
      <c r="E264" t="s">
        <v>309</v>
      </c>
      <c r="F264" s="106" t="s">
        <v>341</v>
      </c>
      <c r="G264" s="68" t="s">
        <v>311</v>
      </c>
      <c r="H264" s="69">
        <f>H167</f>
        <v>0</v>
      </c>
      <c r="I264" s="69">
        <f t="shared" ref="I264:Q264" si="374">I167</f>
        <v>0</v>
      </c>
      <c r="J264" s="69">
        <f t="shared" si="374"/>
        <v>0</v>
      </c>
      <c r="K264" s="69">
        <f t="shared" si="374"/>
        <v>0</v>
      </c>
      <c r="L264" s="69">
        <f t="shared" si="374"/>
        <v>0</v>
      </c>
      <c r="M264" s="69">
        <f t="shared" si="374"/>
        <v>0</v>
      </c>
      <c r="N264" s="69">
        <f t="shared" si="374"/>
        <v>0</v>
      </c>
      <c r="O264" s="69">
        <f t="shared" si="374"/>
        <v>0</v>
      </c>
      <c r="P264" s="69">
        <f t="shared" si="374"/>
        <v>0</v>
      </c>
      <c r="Q264" s="69">
        <f t="shared" si="374"/>
        <v>0</v>
      </c>
      <c r="R264" s="65">
        <f t="shared" si="363"/>
        <v>0</v>
      </c>
      <c r="S264" s="66">
        <f t="shared" si="366"/>
        <v>0</v>
      </c>
      <c r="T264" s="67">
        <f t="shared" si="364"/>
        <v>1</v>
      </c>
      <c r="U264" s="67">
        <f t="shared" si="364"/>
        <v>1</v>
      </c>
      <c r="V264" s="67">
        <f t="shared" si="364"/>
        <v>1</v>
      </c>
      <c r="W264" s="67">
        <f t="shared" si="364"/>
        <v>1</v>
      </c>
      <c r="X264" s="67">
        <f t="shared" si="364"/>
        <v>1</v>
      </c>
      <c r="Y264" s="67">
        <f t="shared" si="364"/>
        <v>1</v>
      </c>
      <c r="Z264" s="67">
        <f t="shared" si="364"/>
        <v>1</v>
      </c>
      <c r="AA264" s="67">
        <f t="shared" si="364"/>
        <v>1</v>
      </c>
      <c r="AB264" s="67">
        <f t="shared" si="364"/>
        <v>1</v>
      </c>
    </row>
    <row r="265" spans="2:28" x14ac:dyDescent="0.3">
      <c r="C265" t="s">
        <v>328</v>
      </c>
      <c r="D265" t="s">
        <v>347</v>
      </c>
      <c r="E265" t="s">
        <v>321</v>
      </c>
      <c r="F265" s="118" t="s">
        <v>342</v>
      </c>
      <c r="G265" s="68" t="s">
        <v>311</v>
      </c>
      <c r="H265" s="69">
        <f>H169</f>
        <v>3.9220000000000001E-3</v>
      </c>
      <c r="I265" s="69">
        <f t="shared" ref="I265:Q265" si="375">I169</f>
        <v>3.9220000000000001E-3</v>
      </c>
      <c r="J265" s="69">
        <f t="shared" si="375"/>
        <v>3.9220000000000001E-3</v>
      </c>
      <c r="K265" s="69">
        <f t="shared" si="375"/>
        <v>3.9220000000000001E-3</v>
      </c>
      <c r="L265" s="69">
        <f t="shared" si="375"/>
        <v>3.9220000000000001E-3</v>
      </c>
      <c r="M265" s="69">
        <f t="shared" si="375"/>
        <v>3.9220000000000001E-3</v>
      </c>
      <c r="N265" s="69">
        <f t="shared" si="375"/>
        <v>3.9220000000000001E-3</v>
      </c>
      <c r="O265" s="69">
        <f t="shared" si="375"/>
        <v>3.9220000000000001E-3</v>
      </c>
      <c r="P265" s="69">
        <f t="shared" si="375"/>
        <v>3.9220000000000001E-3</v>
      </c>
      <c r="Q265" s="69">
        <f t="shared" si="375"/>
        <v>3.9220000000000001E-3</v>
      </c>
      <c r="R265" s="65">
        <f t="shared" si="363"/>
        <v>3.5856852550713247E-2</v>
      </c>
      <c r="S265" s="66">
        <f t="shared" si="366"/>
        <v>-1.9081958235744878E-17</v>
      </c>
      <c r="T265" s="67">
        <f t="shared" si="364"/>
        <v>1.003922</v>
      </c>
      <c r="U265" s="67">
        <f t="shared" si="364"/>
        <v>1.003922</v>
      </c>
      <c r="V265" s="67">
        <f t="shared" si="364"/>
        <v>1.003922</v>
      </c>
      <c r="W265" s="67">
        <f t="shared" si="364"/>
        <v>1.003922</v>
      </c>
      <c r="X265" s="67">
        <f t="shared" si="364"/>
        <v>1.003922</v>
      </c>
      <c r="Y265" s="67">
        <f t="shared" si="364"/>
        <v>1.003922</v>
      </c>
      <c r="Z265" s="67">
        <f t="shared" si="364"/>
        <v>1.003922</v>
      </c>
      <c r="AA265" s="67">
        <f t="shared" si="364"/>
        <v>1.003922</v>
      </c>
      <c r="AB265" s="67">
        <f t="shared" si="364"/>
        <v>1.003922</v>
      </c>
    </row>
    <row r="266" spans="2:28" x14ac:dyDescent="0.3">
      <c r="C266" t="s">
        <v>328</v>
      </c>
      <c r="D266" t="s">
        <v>347</v>
      </c>
      <c r="E266" t="s">
        <v>321</v>
      </c>
      <c r="F266" s="118" t="s">
        <v>343</v>
      </c>
      <c r="G266" s="68" t="s">
        <v>311</v>
      </c>
      <c r="H266" s="69">
        <f>H170</f>
        <v>9.0100000000000011E-4</v>
      </c>
      <c r="I266" s="69">
        <f t="shared" ref="I266:Q266" si="376">I170</f>
        <v>9.0100000000000011E-4</v>
      </c>
      <c r="J266" s="69">
        <f t="shared" si="376"/>
        <v>9.0100000000000011E-4</v>
      </c>
      <c r="K266" s="69">
        <f t="shared" si="376"/>
        <v>9.0100000000000011E-4</v>
      </c>
      <c r="L266" s="69">
        <f t="shared" si="376"/>
        <v>9.0100000000000011E-4</v>
      </c>
      <c r="M266" s="69">
        <f t="shared" si="376"/>
        <v>9.0100000000000011E-4</v>
      </c>
      <c r="N266" s="69">
        <f t="shared" si="376"/>
        <v>9.0100000000000011E-4</v>
      </c>
      <c r="O266" s="69">
        <f t="shared" si="376"/>
        <v>9.0100000000000011E-4</v>
      </c>
      <c r="P266" s="69">
        <f t="shared" si="376"/>
        <v>9.0100000000000011E-4</v>
      </c>
      <c r="Q266" s="69">
        <f t="shared" si="376"/>
        <v>9.0100000000000011E-4</v>
      </c>
      <c r="R266" s="65">
        <f t="shared" si="363"/>
        <v>8.1382863594585686E-3</v>
      </c>
      <c r="S266" s="66">
        <f t="shared" si="366"/>
        <v>4.0549161250957866E-17</v>
      </c>
      <c r="T266" s="67">
        <f t="shared" si="364"/>
        <v>1.000901</v>
      </c>
      <c r="U266" s="67">
        <f t="shared" si="364"/>
        <v>1.000901</v>
      </c>
      <c r="V266" s="67">
        <f t="shared" si="364"/>
        <v>1.000901</v>
      </c>
      <c r="W266" s="67">
        <f t="shared" si="364"/>
        <v>1.000901</v>
      </c>
      <c r="X266" s="67">
        <f t="shared" si="364"/>
        <v>1.000901</v>
      </c>
      <c r="Y266" s="67">
        <f t="shared" si="364"/>
        <v>1.000901</v>
      </c>
      <c r="Z266" s="67">
        <f t="shared" si="364"/>
        <v>1.000901</v>
      </c>
      <c r="AA266" s="67">
        <f t="shared" si="364"/>
        <v>1.000901</v>
      </c>
      <c r="AB266" s="67">
        <f t="shared" si="364"/>
        <v>1.000901</v>
      </c>
    </row>
    <row r="267" spans="2:28" x14ac:dyDescent="0.3">
      <c r="C267" t="s">
        <v>328</v>
      </c>
      <c r="D267" t="s">
        <v>347</v>
      </c>
      <c r="E267" t="s">
        <v>309</v>
      </c>
      <c r="F267" s="118" t="s">
        <v>344</v>
      </c>
      <c r="G267" s="68" t="s">
        <v>311</v>
      </c>
      <c r="H267" s="69">
        <f>H171</f>
        <v>4.7699999999999999E-4</v>
      </c>
      <c r="I267" s="69">
        <f t="shared" ref="I267:Q267" si="377">I171</f>
        <v>0</v>
      </c>
      <c r="J267" s="69">
        <f t="shared" si="377"/>
        <v>3.2896551724137932E-5</v>
      </c>
      <c r="K267" s="69">
        <f t="shared" si="377"/>
        <v>6.5793103448275864E-5</v>
      </c>
      <c r="L267" s="69">
        <f t="shared" si="377"/>
        <v>9.8689655172413802E-5</v>
      </c>
      <c r="M267" s="69">
        <f t="shared" si="377"/>
        <v>1.3158620689655173E-4</v>
      </c>
      <c r="N267" s="69">
        <f t="shared" si="377"/>
        <v>1.6448275862068965E-4</v>
      </c>
      <c r="O267" s="69">
        <f t="shared" si="377"/>
        <v>1.9737931034482758E-4</v>
      </c>
      <c r="P267" s="69">
        <f t="shared" si="377"/>
        <v>2.302758620689655E-4</v>
      </c>
      <c r="Q267" s="69">
        <f t="shared" si="377"/>
        <v>2.6317241379310345E-4</v>
      </c>
      <c r="R267" s="65">
        <f t="shared" si="363"/>
        <v>1.1848668955580788E-3</v>
      </c>
      <c r="S267" s="66">
        <f t="shared" si="366"/>
        <v>-3.4541739990595101E-4</v>
      </c>
      <c r="T267" s="67">
        <f t="shared" si="364"/>
        <v>1</v>
      </c>
      <c r="U267" s="67">
        <f t="shared" si="364"/>
        <v>1.0000328965517242</v>
      </c>
      <c r="V267" s="67">
        <f t="shared" si="364"/>
        <v>1.0000657931034482</v>
      </c>
      <c r="W267" s="67">
        <f t="shared" si="364"/>
        <v>1.0000986896551725</v>
      </c>
      <c r="X267" s="67">
        <f t="shared" si="364"/>
        <v>1.0001315862068965</v>
      </c>
      <c r="Y267" s="67">
        <f t="shared" si="364"/>
        <v>1.0001644827586207</v>
      </c>
      <c r="Z267" s="67">
        <f t="shared" si="364"/>
        <v>1.0001973793103449</v>
      </c>
      <c r="AA267" s="67">
        <f t="shared" si="364"/>
        <v>1.0002302758620689</v>
      </c>
      <c r="AB267" s="67">
        <f t="shared" si="364"/>
        <v>1.0002631724137931</v>
      </c>
    </row>
    <row r="268" spans="2:28" x14ac:dyDescent="0.3">
      <c r="C268" s="2" t="s">
        <v>328</v>
      </c>
      <c r="D268" s="2" t="s">
        <v>347</v>
      </c>
      <c r="E268" s="2" t="s">
        <v>318</v>
      </c>
      <c r="F268" s="2" t="s">
        <v>355</v>
      </c>
      <c r="G268" s="71" t="s">
        <v>311</v>
      </c>
      <c r="H268" s="72">
        <f>SUM(H262:H267)</f>
        <v>5.3E-3</v>
      </c>
      <c r="I268" s="72">
        <f>SUM(I262:I267)</f>
        <v>4.823E-3</v>
      </c>
      <c r="J268" s="72">
        <f t="shared" ref="J268:Q268" si="378">SUM(J262:J267)</f>
        <v>4.8558965517241379E-3</v>
      </c>
      <c r="K268" s="72">
        <f t="shared" si="378"/>
        <v>4.8887931034482758E-3</v>
      </c>
      <c r="L268" s="72">
        <f t="shared" si="378"/>
        <v>4.9216896551724136E-3</v>
      </c>
      <c r="M268" s="72">
        <f t="shared" si="378"/>
        <v>4.9545862068965515E-3</v>
      </c>
      <c r="N268" s="72">
        <f t="shared" si="378"/>
        <v>4.9874827586206894E-3</v>
      </c>
      <c r="O268" s="72">
        <f t="shared" si="378"/>
        <v>5.0203793103448273E-3</v>
      </c>
      <c r="P268" s="72">
        <f t="shared" si="378"/>
        <v>5.0532758620689651E-3</v>
      </c>
      <c r="Q268" s="72">
        <f t="shared" si="378"/>
        <v>5.0861724137931039E-3</v>
      </c>
      <c r="R268" s="72">
        <f t="shared" si="363"/>
        <v>4.5485260324052312E-2</v>
      </c>
      <c r="S268" s="66">
        <f t="shared" si="366"/>
        <v>-3.4541738259599806E-4</v>
      </c>
      <c r="T268" s="73">
        <f t="shared" si="364"/>
        <v>1.004823</v>
      </c>
      <c r="U268" s="73">
        <f t="shared" si="364"/>
        <v>1.0048558965517242</v>
      </c>
      <c r="V268" s="73">
        <f t="shared" si="364"/>
        <v>1.0048887931034483</v>
      </c>
      <c r="W268" s="73">
        <f t="shared" si="364"/>
        <v>1.0049216896551725</v>
      </c>
      <c r="X268" s="73">
        <f t="shared" si="364"/>
        <v>1.0049545862068965</v>
      </c>
      <c r="Y268" s="73">
        <f t="shared" si="364"/>
        <v>1.0049874827586207</v>
      </c>
      <c r="Z268" s="73">
        <f t="shared" si="364"/>
        <v>1.0050203793103449</v>
      </c>
      <c r="AA268" s="73">
        <f t="shared" si="364"/>
        <v>1.0050532758620689</v>
      </c>
      <c r="AB268" s="73">
        <f t="shared" si="364"/>
        <v>1.0050861724137932</v>
      </c>
    </row>
    <row r="269" spans="2:28" ht="15" customHeight="1" x14ac:dyDescent="0.3">
      <c r="C269" s="2" t="s">
        <v>352</v>
      </c>
      <c r="D269" s="2" t="s">
        <v>356</v>
      </c>
      <c r="E269" s="2" t="s">
        <v>318</v>
      </c>
      <c r="F269" s="126" t="s">
        <v>357</v>
      </c>
      <c r="G269" s="127" t="s">
        <v>311</v>
      </c>
      <c r="H269" s="128">
        <f>H268+H260+H261</f>
        <v>1.7500000000000002E-2</v>
      </c>
      <c r="I269" s="128">
        <f t="shared" ref="I269" si="379">I268+I260+I261</f>
        <v>1.7023E-2</v>
      </c>
      <c r="J269" s="128">
        <f t="shared" ref="J269" si="380">J268+J260+J261</f>
        <v>1.705589655172414E-2</v>
      </c>
      <c r="K269" s="128">
        <f t="shared" ref="K269" si="381">K268+K260+K261</f>
        <v>1.7088793103448276E-2</v>
      </c>
      <c r="L269" s="128">
        <f t="shared" ref="L269" si="382">L268+L260+L261</f>
        <v>1.7121689655172412E-2</v>
      </c>
      <c r="M269" s="128">
        <f t="shared" ref="M269" si="383">M268+M260+M261</f>
        <v>1.7154586206896551E-2</v>
      </c>
      <c r="N269" s="128">
        <f t="shared" ref="N269" si="384">N268+N260+N261</f>
        <v>1.7187482758620691E-2</v>
      </c>
      <c r="O269" s="128">
        <f t="shared" ref="O269" si="385">O268+O260+O261</f>
        <v>1.7220379310344827E-2</v>
      </c>
      <c r="P269" s="128">
        <f t="shared" ref="P269" si="386">P268+P260+P261</f>
        <v>1.7253275862068963E-2</v>
      </c>
      <c r="Q269" s="128">
        <f t="shared" ref="Q269" si="387">Q268+Q260+Q261</f>
        <v>1.7286172413793103E-2</v>
      </c>
      <c r="R269" s="128">
        <f t="shared" ref="R269" si="388">R268+R260+R261</f>
        <v>0.1580148851888783</v>
      </c>
      <c r="S269" s="66">
        <f t="shared" si="366"/>
        <v>-1.0656133510586335E-3</v>
      </c>
      <c r="T269" s="73">
        <f t="shared" si="364"/>
        <v>1.017023</v>
      </c>
      <c r="U269" s="73">
        <f t="shared" si="364"/>
        <v>1.0170558965517242</v>
      </c>
      <c r="V269" s="73">
        <f t="shared" si="364"/>
        <v>1.0170887931034482</v>
      </c>
      <c r="W269" s="73">
        <f t="shared" si="364"/>
        <v>1.0171216896551725</v>
      </c>
      <c r="X269" s="73">
        <f t="shared" si="364"/>
        <v>1.0171545862068965</v>
      </c>
      <c r="Y269" s="73">
        <f t="shared" si="364"/>
        <v>1.0171874827586207</v>
      </c>
      <c r="Z269" s="73">
        <f t="shared" si="364"/>
        <v>1.0172203793103449</v>
      </c>
      <c r="AA269" s="73">
        <f t="shared" si="364"/>
        <v>1.0172532758620689</v>
      </c>
      <c r="AB269" s="73">
        <f t="shared" si="364"/>
        <v>1.0172861724137932</v>
      </c>
    </row>
    <row r="270" spans="2:28" ht="15" thickBot="1" x14ac:dyDescent="0.35">
      <c r="C270" s="178" t="s">
        <v>396</v>
      </c>
      <c r="D270" s="178" t="s">
        <v>396</v>
      </c>
      <c r="E270" s="2"/>
      <c r="G270" s="71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66"/>
      <c r="T270" s="73"/>
      <c r="U270" s="73"/>
      <c r="V270" s="73"/>
      <c r="W270" s="73"/>
      <c r="X270" s="73"/>
      <c r="Y270" s="73"/>
      <c r="Z270" s="73"/>
      <c r="AA270" s="73"/>
      <c r="AB270" s="73"/>
    </row>
    <row r="271" spans="2:28" x14ac:dyDescent="0.3">
      <c r="B271" s="169">
        <v>1</v>
      </c>
      <c r="C271" t="s">
        <v>485</v>
      </c>
      <c r="D271" t="s">
        <v>484</v>
      </c>
      <c r="E271" s="6" t="s">
        <v>460</v>
      </c>
      <c r="F271" t="s">
        <v>389</v>
      </c>
      <c r="G271" s="68" t="s">
        <v>394</v>
      </c>
      <c r="H271" s="174">
        <f>R271/($Q$9-$I$9+1)</f>
        <v>0</v>
      </c>
      <c r="I271" s="353">
        <f>I21+I174</f>
        <v>0</v>
      </c>
      <c r="J271" s="353">
        <f t="shared" ref="J271:Q271" si="389">J21+J174</f>
        <v>0</v>
      </c>
      <c r="K271" s="353">
        <f t="shared" si="389"/>
        <v>0</v>
      </c>
      <c r="L271" s="353">
        <f t="shared" si="389"/>
        <v>0</v>
      </c>
      <c r="M271" s="353">
        <f t="shared" si="389"/>
        <v>0</v>
      </c>
      <c r="N271" s="353">
        <f t="shared" si="389"/>
        <v>0</v>
      </c>
      <c r="O271" s="353">
        <f t="shared" si="389"/>
        <v>0</v>
      </c>
      <c r="P271" s="353">
        <f t="shared" si="389"/>
        <v>0</v>
      </c>
      <c r="Q271" s="353">
        <f t="shared" si="389"/>
        <v>0</v>
      </c>
      <c r="R271" s="172">
        <f>SUM(I271:Q271)</f>
        <v>0</v>
      </c>
      <c r="S271" s="220">
        <f>R271/(R271+R272)</f>
        <v>0</v>
      </c>
      <c r="T271" s="73"/>
      <c r="U271" s="73"/>
      <c r="V271" s="73"/>
      <c r="W271" s="73"/>
      <c r="X271" s="73"/>
      <c r="Y271" s="73"/>
      <c r="Z271" s="73"/>
      <c r="AA271" s="73"/>
      <c r="AB271" s="73"/>
    </row>
    <row r="272" spans="2:28" ht="15" thickBot="1" x14ac:dyDescent="0.35">
      <c r="B272" s="208">
        <f>1-B271</f>
        <v>0</v>
      </c>
      <c r="C272" t="s">
        <v>485</v>
      </c>
      <c r="D272" t="s">
        <v>484</v>
      </c>
      <c r="E272" s="6" t="s">
        <v>461</v>
      </c>
      <c r="F272" t="s">
        <v>390</v>
      </c>
      <c r="G272" s="68" t="s">
        <v>394</v>
      </c>
      <c r="H272" s="174">
        <f t="shared" ref="H272:H274" si="390">R272/($Q$9-$I$9+1)</f>
        <v>69.057914778318718</v>
      </c>
      <c r="I272" s="353">
        <f>I22+I175-I261*I$3</f>
        <v>62.839276308548378</v>
      </c>
      <c r="J272" s="353">
        <f t="shared" ref="J272:Q272" si="391">J22+J175-J261*J$3</f>
        <v>64.04368668897429</v>
      </c>
      <c r="K272" s="353">
        <f t="shared" si="391"/>
        <v>65.436664327605058</v>
      </c>
      <c r="L272" s="353">
        <f t="shared" si="391"/>
        <v>67.004794730485955</v>
      </c>
      <c r="M272" s="353">
        <f t="shared" si="391"/>
        <v>68.60836501818244</v>
      </c>
      <c r="N272" s="353">
        <f t="shared" si="391"/>
        <v>70.359859725191683</v>
      </c>
      <c r="O272" s="353">
        <f t="shared" si="391"/>
        <v>72.303082678435999</v>
      </c>
      <c r="P272" s="353">
        <f t="shared" si="391"/>
        <v>74.417923147880202</v>
      </c>
      <c r="Q272" s="353">
        <f t="shared" si="391"/>
        <v>76.507580379564502</v>
      </c>
      <c r="R272" s="172">
        <f>SUM(I272:Q272)</f>
        <v>621.52123300486846</v>
      </c>
      <c r="S272" s="66"/>
      <c r="T272" s="73"/>
      <c r="U272" s="73"/>
      <c r="V272" s="73"/>
      <c r="W272" s="73"/>
      <c r="X272" s="73"/>
      <c r="Y272" s="73"/>
      <c r="Z272" s="73"/>
      <c r="AA272" s="73"/>
      <c r="AB272" s="73"/>
    </row>
    <row r="273" spans="2:39" x14ac:dyDescent="0.3">
      <c r="C273" t="s">
        <v>485</v>
      </c>
      <c r="D273" t="s">
        <v>484</v>
      </c>
      <c r="E273" t="s">
        <v>309</v>
      </c>
      <c r="F273" t="s">
        <v>391</v>
      </c>
      <c r="G273" s="68" t="s">
        <v>394</v>
      </c>
      <c r="H273" s="174">
        <f t="shared" si="390"/>
        <v>28.601180954832337</v>
      </c>
      <c r="I273" s="353">
        <f t="shared" ref="I273:Q273" si="392">I23+I176</f>
        <v>25.258394152158402</v>
      </c>
      <c r="J273" s="353">
        <f t="shared" si="392"/>
        <v>25.930232831766816</v>
      </c>
      <c r="K273" s="353">
        <f t="shared" si="392"/>
        <v>26.686032678225377</v>
      </c>
      <c r="L273" s="353">
        <f t="shared" si="392"/>
        <v>27.521941913326597</v>
      </c>
      <c r="M273" s="353">
        <f t="shared" si="392"/>
        <v>28.381704736951466</v>
      </c>
      <c r="N273" s="353">
        <f t="shared" si="392"/>
        <v>29.31249477023038</v>
      </c>
      <c r="O273" s="353">
        <f t="shared" si="392"/>
        <v>30.333990219473637</v>
      </c>
      <c r="P273" s="353">
        <f t="shared" si="392"/>
        <v>31.439380859349125</v>
      </c>
      <c r="Q273" s="353">
        <f t="shared" si="392"/>
        <v>32.546456432009244</v>
      </c>
      <c r="R273" s="172">
        <f>SUM(I273:Q273)</f>
        <v>257.41062859349103</v>
      </c>
      <c r="S273" s="66"/>
      <c r="T273" s="73"/>
      <c r="U273" s="73"/>
      <c r="V273" s="73"/>
      <c r="W273" s="73"/>
      <c r="X273" s="73"/>
      <c r="Y273" s="73"/>
      <c r="Z273" s="73"/>
      <c r="AA273" s="73"/>
      <c r="AB273" s="73"/>
    </row>
    <row r="274" spans="2:39" x14ac:dyDescent="0.3">
      <c r="C274" t="s">
        <v>485</v>
      </c>
      <c r="D274" t="s">
        <v>484</v>
      </c>
      <c r="E274" t="s">
        <v>465</v>
      </c>
      <c r="F274" t="s">
        <v>391</v>
      </c>
      <c r="G274" s="68" t="s">
        <v>394</v>
      </c>
      <c r="H274" s="174">
        <f t="shared" si="390"/>
        <v>7.9308544103725183</v>
      </c>
      <c r="I274" s="353">
        <f t="shared" ref="I274:Q274" si="393">I24+I177</f>
        <v>7.216684043473828</v>
      </c>
      <c r="J274" s="353">
        <f t="shared" si="393"/>
        <v>7.3550027779470888</v>
      </c>
      <c r="K274" s="353">
        <f t="shared" si="393"/>
        <v>7.5149772411834661</v>
      </c>
      <c r="L274" s="353">
        <f t="shared" si="393"/>
        <v>7.6950668654017722</v>
      </c>
      <c r="M274" s="353">
        <f t="shared" si="393"/>
        <v>7.8792265309425691</v>
      </c>
      <c r="N274" s="353">
        <f t="shared" si="393"/>
        <v>8.0803743583338115</v>
      </c>
      <c r="O274" s="353">
        <f t="shared" si="393"/>
        <v>8.3035409334982457</v>
      </c>
      <c r="P274" s="353">
        <f t="shared" si="393"/>
        <v>8.5464166692943078</v>
      </c>
      <c r="Q274" s="353">
        <f t="shared" si="393"/>
        <v>8.7864002732775752</v>
      </c>
      <c r="R274" s="172">
        <f>SUM(I274:Q274)</f>
        <v>71.377689693352664</v>
      </c>
      <c r="S274" s="66"/>
      <c r="T274" s="73"/>
      <c r="U274" s="73"/>
      <c r="V274" s="73"/>
      <c r="W274" s="73"/>
      <c r="X274" s="73"/>
      <c r="Y274" s="73"/>
      <c r="Z274" s="73"/>
      <c r="AA274" s="73"/>
      <c r="AB274" s="73"/>
    </row>
    <row r="275" spans="2:39" x14ac:dyDescent="0.3">
      <c r="C275" s="178" t="s">
        <v>405</v>
      </c>
      <c r="D275" s="2"/>
      <c r="E275" s="2"/>
      <c r="F275" s="2"/>
      <c r="G275" s="71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66"/>
      <c r="T275" s="73"/>
      <c r="U275" s="73"/>
      <c r="V275" s="73"/>
      <c r="W275" s="73"/>
      <c r="X275" s="73"/>
      <c r="Y275" s="73"/>
      <c r="Z275" s="73"/>
      <c r="AA275" s="73"/>
      <c r="AB275" s="73"/>
    </row>
    <row r="276" spans="2:39" x14ac:dyDescent="0.3">
      <c r="C276" t="s">
        <v>485</v>
      </c>
      <c r="D276" t="s">
        <v>484</v>
      </c>
      <c r="E276" t="s">
        <v>451</v>
      </c>
      <c r="F276" t="s">
        <v>406</v>
      </c>
      <c r="G276" s="71"/>
      <c r="H276" s="72"/>
      <c r="I276" s="171">
        <f>(I271+I272)/NI_Baseline!$J$62</f>
        <v>6.8591990620416265E-2</v>
      </c>
      <c r="J276" s="171">
        <f>(J271+J272)/NI_Baseline!$J$62</f>
        <v>6.9906660527047054E-2</v>
      </c>
      <c r="K276" s="171">
        <f>(K271+K272)/NI_Baseline!$J$62</f>
        <v>7.1427160359894645E-2</v>
      </c>
      <c r="L276" s="171">
        <f>(L271+L272)/NI_Baseline!$J$62</f>
        <v>7.313884757535298E-2</v>
      </c>
      <c r="M276" s="171">
        <f>(M271+M272)/NI_Baseline!$J$62</f>
        <v>7.488921907219806E-2</v>
      </c>
      <c r="N276" s="171">
        <f>(N271+N272)/NI_Baseline!$J$62</f>
        <v>7.6801056947685242E-2</v>
      </c>
      <c r="O276" s="171">
        <f>(O271+O272)/NI_Baseline!$J$62</f>
        <v>7.8922175114734844E-2</v>
      </c>
      <c r="P276" s="171">
        <f>(P271+P272)/NI_Baseline!$J$62</f>
        <v>8.1230621776843523E-2</v>
      </c>
      <c r="Q276" s="171">
        <f>(Q271+Q272)/NI_Baseline!$J$62</f>
        <v>8.3511579764516522E-2</v>
      </c>
      <c r="R276" s="72"/>
      <c r="S276" s="66"/>
      <c r="T276" s="73"/>
      <c r="U276" s="73"/>
      <c r="V276" s="73"/>
      <c r="W276" s="73"/>
      <c r="X276" s="73"/>
      <c r="Y276" s="73"/>
      <c r="Z276" s="73"/>
      <c r="AA276" s="73"/>
      <c r="AB276" s="73"/>
    </row>
    <row r="277" spans="2:39" x14ac:dyDescent="0.3">
      <c r="C277" t="s">
        <v>485</v>
      </c>
      <c r="D277" t="s">
        <v>484</v>
      </c>
      <c r="E277" t="s">
        <v>451</v>
      </c>
      <c r="F277" s="2" t="s">
        <v>443</v>
      </c>
      <c r="G277" s="71"/>
      <c r="H277" s="72"/>
      <c r="I277" s="194">
        <f>'NI_B_NewSI&amp;GovClos'!M$116+FundingParamsTRA!I276</f>
        <v>1.0237449906204164</v>
      </c>
      <c r="J277" s="194">
        <f>'NI_B_NewSI&amp;GovClos'!N$116+FundingParamsTRA!J276</f>
        <v>1.042838660527047</v>
      </c>
      <c r="K277" s="194">
        <f>'NI_B_NewSI&amp;GovClos'!O$116+FundingParamsTRA!K276</f>
        <v>1.0646321603598947</v>
      </c>
      <c r="L277" s="194">
        <f>'NI_B_NewSI&amp;GovClos'!P$116+FundingParamsTRA!L276</f>
        <v>1.090835847575353</v>
      </c>
      <c r="M277" s="194">
        <f>'NI_B_NewSI&amp;GovClos'!Q$116+FundingParamsTRA!M276</f>
        <v>1.1204112190721982</v>
      </c>
      <c r="N277" s="194">
        <f>'NI_B_NewSI&amp;GovClos'!R$116+FundingParamsTRA!N276</f>
        <v>1.1515840569476854</v>
      </c>
      <c r="O277" s="194">
        <f>'NI_B_NewSI&amp;GovClos'!S$116+FundingParamsTRA!O276</f>
        <v>1.1904491751147348</v>
      </c>
      <c r="P277" s="194">
        <f>'NI_B_NewSI&amp;GovClos'!T$116+FundingParamsTRA!P276</f>
        <v>1.2264936217768434</v>
      </c>
      <c r="Q277" s="349">
        <f>'NI_B_NewSI&amp;GovClos'!U$116+FundingParamsTRA!Q276</f>
        <v>1.2608125797645164</v>
      </c>
      <c r="R277" s="72"/>
      <c r="S277" s="66"/>
      <c r="T277" s="73"/>
      <c r="U277" s="73"/>
      <c r="V277" s="73"/>
      <c r="W277" s="73"/>
      <c r="X277" s="73"/>
      <c r="Y277" s="73"/>
      <c r="Z277" s="73"/>
      <c r="AA277" s="73"/>
      <c r="AB277" s="73"/>
    </row>
    <row r="278" spans="2:39" x14ac:dyDescent="0.3">
      <c r="C278" t="s">
        <v>485</v>
      </c>
      <c r="D278" t="s">
        <v>484</v>
      </c>
      <c r="E278" t="s">
        <v>452</v>
      </c>
      <c r="F278" s="2" t="s">
        <v>450</v>
      </c>
      <c r="G278" s="71"/>
      <c r="H278" s="72"/>
      <c r="I278" s="205">
        <f>I272/I$4</f>
        <v>7.2170887474753934E-2</v>
      </c>
      <c r="J278" s="205">
        <f t="shared" ref="J278:Q278" si="394">J272/J$4</f>
        <v>7.2153362820932571E-2</v>
      </c>
      <c r="K278" s="205">
        <f t="shared" si="394"/>
        <v>7.2112546489457308E-2</v>
      </c>
      <c r="L278" s="205">
        <f t="shared" si="394"/>
        <v>7.1999359172563532E-2</v>
      </c>
      <c r="M278" s="205">
        <f t="shared" si="394"/>
        <v>7.1849860104519978E-2</v>
      </c>
      <c r="N278" s="205">
        <f t="shared" si="394"/>
        <v>7.1691602722286071E-2</v>
      </c>
      <c r="O278" s="205">
        <f t="shared" si="394"/>
        <v>7.138780570092236E-2</v>
      </c>
      <c r="P278" s="205">
        <f t="shared" si="394"/>
        <v>7.1207891003607596E-2</v>
      </c>
      <c r="Q278" s="205">
        <f t="shared" si="394"/>
        <v>7.1060816082298972E-2</v>
      </c>
      <c r="R278" s="72"/>
      <c r="S278" s="66"/>
      <c r="T278" s="73"/>
      <c r="U278" s="73"/>
      <c r="V278" s="73"/>
      <c r="W278" s="73"/>
      <c r="X278" s="73"/>
      <c r="Y278" s="73"/>
      <c r="Z278" s="73"/>
      <c r="AA278" s="73"/>
      <c r="AB278" s="73"/>
    </row>
    <row r="279" spans="2:39" x14ac:dyDescent="0.3">
      <c r="C279" t="s">
        <v>485</v>
      </c>
      <c r="D279" t="s">
        <v>484</v>
      </c>
      <c r="E279" t="s">
        <v>453</v>
      </c>
      <c r="F279" t="s">
        <v>416</v>
      </c>
      <c r="G279" s="71"/>
      <c r="H279" s="72"/>
      <c r="I279" s="65">
        <f>(I273+I274)/'NI_B_NewSI&amp;GovClos'!$J$401</f>
        <v>3.0057424921587132E-2</v>
      </c>
      <c r="J279" s="65">
        <f>(J273+J274)/'NI_B_NewSI&amp;GovClos'!$J$401</f>
        <v>3.0807269017473018E-2</v>
      </c>
      <c r="K279" s="65">
        <f>(K273+K274)/'NI_B_NewSI&amp;GovClos'!$J$401</f>
        <v>3.1654867209322049E-2</v>
      </c>
      <c r="L279" s="65">
        <f>(L273+L274)/'NI_B_NewSI&amp;GovClos'!$J$401</f>
        <v>3.2595228591993701E-2</v>
      </c>
      <c r="M279" s="65">
        <f>(M273+M274)/'NI_B_NewSI&amp;GovClos'!$J$401</f>
        <v>3.3561434790267727E-2</v>
      </c>
      <c r="N279" s="65">
        <f>(N273+N274)/'NI_B_NewSI&amp;GovClos'!$J$401</f>
        <v>3.4609103930832601E-2</v>
      </c>
      <c r="O279" s="65">
        <f>(O273+O274)/'NI_B_NewSI&amp;GovClos'!$J$401</f>
        <v>3.5761105324825133E-2</v>
      </c>
      <c r="P279" s="65">
        <f>(P273+P274)/'NI_B_NewSI&amp;GovClos'!$J$401</f>
        <v>3.7008998097151032E-2</v>
      </c>
      <c r="Q279" s="65">
        <f>(Q273+Q274)/'NI_B_NewSI&amp;GovClos'!$J$401</f>
        <v>3.825577354209328E-2</v>
      </c>
      <c r="R279" s="72"/>
      <c r="S279" s="66"/>
      <c r="T279" s="73"/>
      <c r="U279" s="73"/>
      <c r="V279" s="73"/>
      <c r="W279" s="73"/>
      <c r="X279" s="73"/>
      <c r="Y279" s="73"/>
      <c r="Z279" s="73"/>
      <c r="AA279" s="73"/>
      <c r="AB279" s="73"/>
    </row>
    <row r="280" spans="2:39" x14ac:dyDescent="0.3">
      <c r="C280" t="s">
        <v>485</v>
      </c>
      <c r="D280" t="s">
        <v>484</v>
      </c>
      <c r="E280" t="s">
        <v>454</v>
      </c>
      <c r="F280" s="2" t="s">
        <v>447</v>
      </c>
      <c r="G280" s="71"/>
      <c r="H280" s="72"/>
      <c r="I280" s="443">
        <f>I$7+I279</f>
        <v>1.0137868316127061</v>
      </c>
      <c r="J280" s="443">
        <f t="shared" ref="J280" si="395">J$7+J279</f>
        <v>1.0337717273697631</v>
      </c>
      <c r="K280" s="443">
        <f t="shared" ref="K280" si="396">K$7+K279</f>
        <v>1.053560305136682</v>
      </c>
      <c r="L280" s="443">
        <f t="shared" ref="L280" si="397">L$7+L279</f>
        <v>1.0749045898607237</v>
      </c>
      <c r="M280" s="443">
        <f t="shared" ref="M280" si="398">M$7+M279</f>
        <v>1.0968643841188177</v>
      </c>
      <c r="N280" s="443">
        <f t="shared" ref="N280" si="399">N$7+N279</f>
        <v>1.1220752408333725</v>
      </c>
      <c r="O280" s="443">
        <f t="shared" ref="O280" si="400">O$7+O279</f>
        <v>1.1584675818552252</v>
      </c>
      <c r="P280" s="443">
        <f t="shared" ref="P280" si="401">P$7+P279</f>
        <v>1.1912837089662611</v>
      </c>
      <c r="Q280" s="443">
        <f t="shared" ref="Q280" si="402">Q$7+Q279</f>
        <v>1.2236623079225333</v>
      </c>
      <c r="R280" s="72"/>
      <c r="S280" s="66"/>
      <c r="T280" s="73"/>
      <c r="U280" s="73"/>
      <c r="V280" s="73"/>
      <c r="W280" s="73"/>
      <c r="X280" s="73"/>
      <c r="Y280" s="73"/>
      <c r="Z280" s="73"/>
      <c r="AA280" s="73"/>
      <c r="AB280" s="73"/>
    </row>
    <row r="281" spans="2:39" x14ac:dyDescent="0.3">
      <c r="C281" t="s">
        <v>485</v>
      </c>
      <c r="D281" t="s">
        <v>484</v>
      </c>
      <c r="E281" t="s">
        <v>455</v>
      </c>
      <c r="F281" s="206" t="s">
        <v>444</v>
      </c>
      <c r="G281" s="71"/>
      <c r="H281" s="72"/>
      <c r="I281" s="197">
        <f>0.37+I273</f>
        <v>25.628394152158403</v>
      </c>
      <c r="J281" s="197">
        <f t="shared" ref="J281:Q281" si="403">0.37+J273</f>
        <v>26.300232831766817</v>
      </c>
      <c r="K281" s="197">
        <f t="shared" si="403"/>
        <v>27.056032678225378</v>
      </c>
      <c r="L281" s="197">
        <f t="shared" si="403"/>
        <v>27.891941913326598</v>
      </c>
      <c r="M281" s="197">
        <f t="shared" si="403"/>
        <v>28.751704736951467</v>
      </c>
      <c r="N281" s="197">
        <f t="shared" si="403"/>
        <v>29.682494770230381</v>
      </c>
      <c r="O281" s="197">
        <f t="shared" si="403"/>
        <v>30.703990219473638</v>
      </c>
      <c r="P281" s="197">
        <f t="shared" si="403"/>
        <v>31.809380859349126</v>
      </c>
      <c r="Q281" s="197">
        <f t="shared" si="403"/>
        <v>32.916456432009241</v>
      </c>
      <c r="R281" s="72"/>
      <c r="S281" s="66"/>
      <c r="T281" s="73"/>
      <c r="U281" s="73"/>
      <c r="V281" s="73"/>
      <c r="W281" s="73"/>
      <c r="X281" s="73"/>
      <c r="Y281" s="73"/>
      <c r="Z281" s="73"/>
      <c r="AA281" s="73"/>
      <c r="AB281" s="73"/>
    </row>
    <row r="282" spans="2:39" x14ac:dyDescent="0.3">
      <c r="C282" t="s">
        <v>485</v>
      </c>
      <c r="D282" t="s">
        <v>484</v>
      </c>
      <c r="E282" t="s">
        <v>456</v>
      </c>
      <c r="F282" s="206"/>
      <c r="G282" s="71"/>
      <c r="H282" s="196">
        <f>AVERAGE(I282:Q282)</f>
        <v>78.300489067114441</v>
      </c>
      <c r="I282" s="188">
        <f>I281/0.37</f>
        <v>69.265930140968663</v>
      </c>
      <c r="J282" s="188">
        <f t="shared" ref="J282:Q282" si="404">J281/0.37</f>
        <v>71.081710356126536</v>
      </c>
      <c r="K282" s="188">
        <f t="shared" si="404"/>
        <v>73.124412643852381</v>
      </c>
      <c r="L282" s="188">
        <f t="shared" si="404"/>
        <v>75.383626792774592</v>
      </c>
      <c r="M282" s="188">
        <f t="shared" si="404"/>
        <v>77.707310099868835</v>
      </c>
      <c r="N282" s="188">
        <f t="shared" si="404"/>
        <v>80.222958838460485</v>
      </c>
      <c r="O282" s="188">
        <f t="shared" si="404"/>
        <v>82.983757349928752</v>
      </c>
      <c r="P282" s="188">
        <f t="shared" si="404"/>
        <v>85.971299619862506</v>
      </c>
      <c r="Q282" s="188">
        <f t="shared" si="404"/>
        <v>88.963395762187133</v>
      </c>
      <c r="R282" s="72"/>
      <c r="S282" s="66"/>
      <c r="T282" s="73"/>
      <c r="U282" s="73"/>
      <c r="V282" s="73"/>
      <c r="W282" s="73"/>
      <c r="X282" s="73"/>
      <c r="Y282" s="73"/>
      <c r="Z282" s="73"/>
      <c r="AA282" s="73"/>
      <c r="AB282" s="73"/>
    </row>
    <row r="283" spans="2:39" x14ac:dyDescent="0.3">
      <c r="E283" s="271" t="s">
        <v>445</v>
      </c>
      <c r="F283" s="271">
        <v>2019</v>
      </c>
      <c r="G283" s="271">
        <v>2020</v>
      </c>
      <c r="H283" s="271">
        <v>2021</v>
      </c>
      <c r="I283" s="271">
        <v>2022</v>
      </c>
      <c r="J283" s="271">
        <v>2023</v>
      </c>
      <c r="K283" s="271">
        <v>2024</v>
      </c>
      <c r="L283" s="271">
        <f t="shared" ref="L283" si="405">K283+1</f>
        <v>2025</v>
      </c>
      <c r="M283" s="271">
        <f t="shared" ref="M283" si="406">L283+1</f>
        <v>2026</v>
      </c>
      <c r="N283" s="271">
        <f t="shared" ref="N283" si="407">M283+1</f>
        <v>2027</v>
      </c>
      <c r="O283" s="271">
        <f t="shared" ref="O283" si="408">N283+1</f>
        <v>2028</v>
      </c>
      <c r="P283" s="271">
        <f t="shared" ref="P283" si="409">O283+1</f>
        <v>2029</v>
      </c>
      <c r="Q283" s="271">
        <f t="shared" ref="Q283" si="410">P283+1</f>
        <v>2030</v>
      </c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</row>
    <row r="284" spans="2:39" x14ac:dyDescent="0.3">
      <c r="C284" s="59" t="s">
        <v>448</v>
      </c>
      <c r="D284" s="59" t="s">
        <v>449</v>
      </c>
      <c r="E284" s="196">
        <f>AVERAGE(I284:Q284)</f>
        <v>78.212999239440151</v>
      </c>
      <c r="F284" s="32">
        <v>0.37</v>
      </c>
      <c r="G284" s="203">
        <f>F284*$C285</f>
        <v>1.4059999999999999</v>
      </c>
      <c r="H284" s="203">
        <f t="shared" ref="H284" si="411">G284*$C285</f>
        <v>5.3427999999999995</v>
      </c>
      <c r="I284" s="203">
        <f t="shared" ref="I284:J284" si="412">H284*$C285</f>
        <v>20.302639999999997</v>
      </c>
      <c r="J284" s="203">
        <f t="shared" si="412"/>
        <v>77.150031999999982</v>
      </c>
      <c r="K284" s="204">
        <f t="shared" ref="K284:L284" si="413">J284*$D285</f>
        <v>79.38738292799998</v>
      </c>
      <c r="L284" s="204">
        <f t="shared" si="413"/>
        <v>81.689617032911968</v>
      </c>
      <c r="M284" s="204">
        <f t="shared" ref="M284" si="414">L284*$D285</f>
        <v>84.058615926866409</v>
      </c>
      <c r="N284" s="204">
        <f t="shared" ref="N284" si="415">M284*$D285</f>
        <v>86.496315788745534</v>
      </c>
      <c r="O284" s="204">
        <f t="shared" ref="O284" si="416">N284*$D285</f>
        <v>89.004708946619147</v>
      </c>
      <c r="P284" s="204">
        <f t="shared" ref="P284" si="417">O284*$D285</f>
        <v>91.585845506071095</v>
      </c>
      <c r="Q284" s="204">
        <f t="shared" ref="Q284" si="418">P284*$D285</f>
        <v>94.24183502574715</v>
      </c>
      <c r="R284" s="72"/>
      <c r="S284" s="66"/>
      <c r="T284" s="73"/>
      <c r="U284" s="73"/>
      <c r="V284" s="73"/>
      <c r="W284" s="73"/>
      <c r="X284" s="73"/>
      <c r="Y284" s="73"/>
      <c r="Z284" s="73"/>
      <c r="AA284" s="73"/>
      <c r="AB284" s="73"/>
    </row>
    <row r="285" spans="2:39" x14ac:dyDescent="0.3">
      <c r="C285" s="202">
        <v>3.8</v>
      </c>
      <c r="D285" s="201">
        <v>1.0289999999999999</v>
      </c>
      <c r="E285" s="200" t="s">
        <v>457</v>
      </c>
      <c r="F285" s="215" t="s">
        <v>467</v>
      </c>
      <c r="G285" s="272" t="s">
        <v>468</v>
      </c>
      <c r="H285" s="215" t="s">
        <v>469</v>
      </c>
      <c r="I285" s="213" t="s">
        <v>470</v>
      </c>
      <c r="J285" s="188" t="s">
        <v>474</v>
      </c>
      <c r="K285" s="214" t="s">
        <v>482</v>
      </c>
      <c r="L285" s="214" t="s">
        <v>472</v>
      </c>
      <c r="M285" s="213" t="s">
        <v>473</v>
      </c>
      <c r="N285" s="213" t="s">
        <v>475</v>
      </c>
      <c r="O285" s="213" t="s">
        <v>476</v>
      </c>
      <c r="P285" s="213" t="s">
        <v>477</v>
      </c>
      <c r="Q285" s="214" t="s">
        <v>478</v>
      </c>
      <c r="R285" s="72"/>
      <c r="S285" s="66"/>
      <c r="T285" s="73"/>
      <c r="U285" s="73"/>
      <c r="V285" s="73"/>
      <c r="W285" s="73"/>
      <c r="X285" s="73"/>
      <c r="Y285" s="73"/>
      <c r="Z285" s="73"/>
      <c r="AA285" s="73"/>
      <c r="AB285" s="73"/>
    </row>
    <row r="286" spans="2:39" x14ac:dyDescent="0.3">
      <c r="C286" s="18" t="s">
        <v>485</v>
      </c>
      <c r="D286" s="18" t="s">
        <v>484</v>
      </c>
      <c r="E286" s="18" t="s">
        <v>455</v>
      </c>
      <c r="F286" s="287" t="s">
        <v>446</v>
      </c>
      <c r="G286" s="288"/>
      <c r="H286" s="289">
        <f>AVERAGE(I286:Q286)</f>
        <v>43.473674431246799</v>
      </c>
      <c r="I286" s="290">
        <f>30.1276*(1.023629)^(I$9-2019)+I274</f>
        <v>39.530800087480593</v>
      </c>
      <c r="J286" s="290">
        <f t="shared" ref="J286:Q286" si="419">30.1276*(1.023629)^(J$9-2019)+J274</f>
        <v>40.432669069957683</v>
      </c>
      <c r="K286" s="290">
        <f t="shared" si="419"/>
        <v>41.37423571000798</v>
      </c>
      <c r="L286" s="290">
        <f t="shared" si="419"/>
        <v>42.354385752586133</v>
      </c>
      <c r="M286" s="290">
        <f t="shared" si="419"/>
        <v>43.357510464112202</v>
      </c>
      <c r="N286" s="290">
        <f t="shared" si="419"/>
        <v>44.396974662560311</v>
      </c>
      <c r="O286" s="290">
        <f t="shared" si="419"/>
        <v>45.478266186313313</v>
      </c>
      <c r="P286" s="290">
        <f t="shared" si="419"/>
        <v>46.59954350510813</v>
      </c>
      <c r="Q286" s="290">
        <f t="shared" si="419"/>
        <v>47.73868444309484</v>
      </c>
      <c r="R286" s="72"/>
      <c r="S286" s="66"/>
      <c r="T286" s="73"/>
      <c r="U286" s="73"/>
      <c r="V286" s="73"/>
      <c r="W286" s="73"/>
      <c r="X286" s="73"/>
      <c r="Y286" s="73"/>
      <c r="Z286" s="73"/>
      <c r="AA286" s="73"/>
      <c r="AB286" s="73"/>
    </row>
    <row r="287" spans="2:39" x14ac:dyDescent="0.3">
      <c r="B287" s="178"/>
      <c r="C287" s="291" t="s">
        <v>448</v>
      </c>
      <c r="D287" s="291" t="s">
        <v>449</v>
      </c>
      <c r="E287" s="292">
        <f>AVERAGE(I287:Q287)</f>
        <v>43.566265061489474</v>
      </c>
      <c r="F287" s="293">
        <v>30.217588873818368</v>
      </c>
      <c r="G287" s="293">
        <v>30.217588873818368</v>
      </c>
      <c r="H287" s="293">
        <v>30.217588873818368</v>
      </c>
      <c r="I287" s="294">
        <f>H287*$C288</f>
        <v>33.994787483045663</v>
      </c>
      <c r="J287" s="294">
        <f>I287*$C288</f>
        <v>38.244135918426373</v>
      </c>
      <c r="K287" s="294">
        <f>J287*$C288</f>
        <v>43.024652908229669</v>
      </c>
      <c r="L287" s="295">
        <f t="shared" ref="L287" si="420">K287*$D288</f>
        <v>43.885145966394262</v>
      </c>
      <c r="M287" s="295">
        <f t="shared" ref="M287" si="421">L287*$D288</f>
        <v>44.76284888572215</v>
      </c>
      <c r="N287" s="295">
        <f t="shared" ref="N287" si="422">M287*$D288</f>
        <v>45.658105863436596</v>
      </c>
      <c r="O287" s="295">
        <f t="shared" ref="O287" si="423">N287*$D288</f>
        <v>46.571267980705329</v>
      </c>
      <c r="P287" s="295">
        <f t="shared" ref="P287" si="424">O287*$D288</f>
        <v>47.502693340319439</v>
      </c>
      <c r="Q287" s="295">
        <f t="shared" ref="Q287" si="425">P287*$D288</f>
        <v>48.452747207125832</v>
      </c>
      <c r="U287" s="49"/>
      <c r="V287" s="49"/>
      <c r="W287" s="49"/>
      <c r="X287" s="49"/>
      <c r="Y287" s="49"/>
      <c r="Z287" s="49"/>
      <c r="AA287" s="49"/>
      <c r="AB287" s="49"/>
    </row>
    <row r="288" spans="2:39" x14ac:dyDescent="0.3">
      <c r="C288" s="296">
        <v>1.125</v>
      </c>
      <c r="D288" s="297">
        <v>1.02</v>
      </c>
      <c r="E288" s="298" t="s">
        <v>458</v>
      </c>
      <c r="F288" s="298"/>
      <c r="G288" s="288"/>
      <c r="H288" s="299"/>
      <c r="I288" s="299"/>
      <c r="J288" s="299"/>
      <c r="K288" s="299"/>
      <c r="L288" s="299"/>
      <c r="M288" s="299"/>
      <c r="N288" s="299"/>
      <c r="O288" s="299"/>
      <c r="P288" s="299"/>
      <c r="Q288" s="299"/>
      <c r="R288" s="72"/>
      <c r="S288" s="66"/>
      <c r="T288" s="73"/>
      <c r="U288" s="73"/>
      <c r="V288" s="73"/>
      <c r="W288" s="73"/>
      <c r="X288" s="73"/>
      <c r="Y288" s="73"/>
      <c r="Z288" s="73"/>
      <c r="AA288" s="73"/>
      <c r="AB288" s="73"/>
    </row>
    <row r="289" spans="3:39" x14ac:dyDescent="0.3">
      <c r="F289" s="2"/>
    </row>
    <row r="290" spans="3:39" x14ac:dyDescent="0.3">
      <c r="F290" s="2"/>
    </row>
    <row r="291" spans="3:39" ht="18" x14ac:dyDescent="0.35">
      <c r="C291" s="218" t="s">
        <v>358</v>
      </c>
    </row>
    <row r="292" spans="3:39" x14ac:dyDescent="0.3">
      <c r="C292" t="s">
        <v>307</v>
      </c>
      <c r="D292" t="s">
        <v>326</v>
      </c>
      <c r="E292" t="s">
        <v>321</v>
      </c>
      <c r="F292" s="61" t="s">
        <v>310</v>
      </c>
      <c r="G292" s="62" t="s">
        <v>311</v>
      </c>
      <c r="H292" s="63">
        <f>H100</f>
        <v>6.9999999999999999E-4</v>
      </c>
      <c r="I292" s="64">
        <f t="shared" ref="I292:Q292" si="426">I100</f>
        <v>6.9999999999999999E-4</v>
      </c>
      <c r="J292" s="64">
        <f t="shared" si="426"/>
        <v>6.9999999999999999E-4</v>
      </c>
      <c r="K292" s="64">
        <f t="shared" si="426"/>
        <v>6.9999999999999999E-4</v>
      </c>
      <c r="L292" s="64">
        <f t="shared" si="426"/>
        <v>6.9999999999999999E-4</v>
      </c>
      <c r="M292" s="64">
        <f t="shared" si="426"/>
        <v>6.9999999999999999E-4</v>
      </c>
      <c r="N292" s="64">
        <f t="shared" si="426"/>
        <v>6.9999999999999999E-4</v>
      </c>
      <c r="O292" s="64">
        <f t="shared" si="426"/>
        <v>6.9999999999999999E-4</v>
      </c>
      <c r="P292" s="64">
        <f t="shared" si="426"/>
        <v>6.9999999999999999E-4</v>
      </c>
      <c r="Q292" s="64">
        <f t="shared" si="426"/>
        <v>6.9999999999999999E-4</v>
      </c>
      <c r="R292" s="65">
        <f t="shared" ref="R292:R305" si="427">PRODUCT(T292:AB292)-1</f>
        <v>6.3176688422730276E-3</v>
      </c>
      <c r="S292" s="66">
        <f t="shared" ref="S292:S295" si="428">(1+R292)^(1/($Q$9-$I$9+1))-1-H292</f>
        <v>-7.7086774463719365E-17</v>
      </c>
      <c r="T292" s="67">
        <f t="shared" ref="T292:AB306" si="429">1+I292</f>
        <v>1.0006999999999999</v>
      </c>
      <c r="U292" s="67">
        <f t="shared" si="429"/>
        <v>1.0006999999999999</v>
      </c>
      <c r="V292" s="67">
        <f t="shared" si="429"/>
        <v>1.0006999999999999</v>
      </c>
      <c r="W292" s="67">
        <f t="shared" si="429"/>
        <v>1.0006999999999999</v>
      </c>
      <c r="X292" s="67">
        <f t="shared" si="429"/>
        <v>1.0006999999999999</v>
      </c>
      <c r="Y292" s="67">
        <f t="shared" si="429"/>
        <v>1.0006999999999999</v>
      </c>
      <c r="Z292" s="67">
        <f t="shared" si="429"/>
        <v>1.0006999999999999</v>
      </c>
      <c r="AA292" s="67">
        <f t="shared" si="429"/>
        <v>1.0006999999999999</v>
      </c>
      <c r="AB292" s="67">
        <f t="shared" si="429"/>
        <v>1.0006999999999999</v>
      </c>
    </row>
    <row r="293" spans="3:39" x14ac:dyDescent="0.3">
      <c r="C293" t="s">
        <v>307</v>
      </c>
      <c r="D293" t="s">
        <v>326</v>
      </c>
      <c r="E293" t="s">
        <v>309</v>
      </c>
      <c r="F293" t="s">
        <v>312</v>
      </c>
      <c r="G293" s="68" t="s">
        <v>311</v>
      </c>
      <c r="H293" s="69">
        <f>H101</f>
        <v>4.5062499999999998E-3</v>
      </c>
      <c r="I293" s="70">
        <f t="shared" ref="I293:Q293" si="430">I101</f>
        <v>4.5062499999999998E-3</v>
      </c>
      <c r="J293" s="70">
        <f t="shared" si="430"/>
        <v>4.5062499999999998E-3</v>
      </c>
      <c r="K293" s="70">
        <f t="shared" si="430"/>
        <v>4.5062499999999998E-3</v>
      </c>
      <c r="L293" s="70">
        <f t="shared" si="430"/>
        <v>4.5062499999999998E-3</v>
      </c>
      <c r="M293" s="70">
        <f t="shared" si="430"/>
        <v>4.5062499999999998E-3</v>
      </c>
      <c r="N293" s="70">
        <f t="shared" si="430"/>
        <v>4.5062499999999998E-3</v>
      </c>
      <c r="O293" s="70">
        <f t="shared" si="430"/>
        <v>4.5062499999999998E-3</v>
      </c>
      <c r="P293" s="70">
        <f t="shared" si="430"/>
        <v>4.5062499999999998E-3</v>
      </c>
      <c r="Q293" s="70">
        <f t="shared" si="430"/>
        <v>4.5062499999999998E-3</v>
      </c>
      <c r="R293" s="65">
        <f t="shared" si="427"/>
        <v>4.1295015034663374E-2</v>
      </c>
      <c r="S293" s="66">
        <f t="shared" si="428"/>
        <v>-6.591949208711867E-17</v>
      </c>
      <c r="T293" s="67">
        <f t="shared" si="429"/>
        <v>1.0045062499999999</v>
      </c>
      <c r="U293" s="67">
        <f t="shared" si="429"/>
        <v>1.0045062499999999</v>
      </c>
      <c r="V293" s="67">
        <f t="shared" si="429"/>
        <v>1.0045062499999999</v>
      </c>
      <c r="W293" s="67">
        <f t="shared" si="429"/>
        <v>1.0045062499999999</v>
      </c>
      <c r="X293" s="67">
        <f t="shared" si="429"/>
        <v>1.0045062499999999</v>
      </c>
      <c r="Y293" s="67">
        <f t="shared" si="429"/>
        <v>1.0045062499999999</v>
      </c>
      <c r="Z293" s="67">
        <f t="shared" si="429"/>
        <v>1.0045062499999999</v>
      </c>
      <c r="AA293" s="67">
        <f t="shared" si="429"/>
        <v>1.0045062499999999</v>
      </c>
      <c r="AB293" s="67">
        <f t="shared" si="429"/>
        <v>1.0045062499999999</v>
      </c>
    </row>
    <row r="294" spans="3:39" x14ac:dyDescent="0.3">
      <c r="C294" t="s">
        <v>307</v>
      </c>
      <c r="D294" t="s">
        <v>326</v>
      </c>
      <c r="E294" s="6" t="s">
        <v>313</v>
      </c>
      <c r="F294" s="61" t="s">
        <v>314</v>
      </c>
      <c r="G294" s="62" t="s">
        <v>311</v>
      </c>
      <c r="H294" s="63">
        <f>H102</f>
        <v>1.5E-3</v>
      </c>
      <c r="I294" s="64">
        <f t="shared" ref="I294:Q294" si="431">I102</f>
        <v>1.5E-3</v>
      </c>
      <c r="J294" s="64">
        <f t="shared" si="431"/>
        <v>1.5E-3</v>
      </c>
      <c r="K294" s="64">
        <f t="shared" si="431"/>
        <v>1.5E-3</v>
      </c>
      <c r="L294" s="64">
        <f t="shared" si="431"/>
        <v>1.5E-3</v>
      </c>
      <c r="M294" s="64">
        <f t="shared" si="431"/>
        <v>1.5E-3</v>
      </c>
      <c r="N294" s="64">
        <f t="shared" si="431"/>
        <v>1.5E-3</v>
      </c>
      <c r="O294" s="64">
        <f t="shared" si="431"/>
        <v>1.5E-3</v>
      </c>
      <c r="P294" s="64">
        <f t="shared" si="431"/>
        <v>1.5E-3</v>
      </c>
      <c r="Q294" s="64">
        <f t="shared" si="431"/>
        <v>1.5E-3</v>
      </c>
      <c r="R294" s="65">
        <f t="shared" si="427"/>
        <v>1.3581284138833194E-2</v>
      </c>
      <c r="S294" s="66">
        <f t="shared" si="428"/>
        <v>5.6812193838240432E-17</v>
      </c>
      <c r="T294" s="67">
        <f t="shared" si="429"/>
        <v>1.0015000000000001</v>
      </c>
      <c r="U294" s="67">
        <f t="shared" si="429"/>
        <v>1.0015000000000001</v>
      </c>
      <c r="V294" s="67">
        <f t="shared" si="429"/>
        <v>1.0015000000000001</v>
      </c>
      <c r="W294" s="67">
        <f t="shared" si="429"/>
        <v>1.0015000000000001</v>
      </c>
      <c r="X294" s="67">
        <f t="shared" si="429"/>
        <v>1.0015000000000001</v>
      </c>
      <c r="Y294" s="67">
        <f t="shared" si="429"/>
        <v>1.0015000000000001</v>
      </c>
      <c r="Z294" s="67">
        <f t="shared" si="429"/>
        <v>1.0015000000000001</v>
      </c>
      <c r="AA294" s="67">
        <f t="shared" si="429"/>
        <v>1.0015000000000001</v>
      </c>
      <c r="AB294" s="67">
        <f t="shared" si="429"/>
        <v>1.0015000000000001</v>
      </c>
    </row>
    <row r="295" spans="3:39" x14ac:dyDescent="0.3">
      <c r="C295" t="s">
        <v>307</v>
      </c>
      <c r="D295" t="s">
        <v>326</v>
      </c>
      <c r="E295" t="s">
        <v>315</v>
      </c>
      <c r="F295" t="s">
        <v>316</v>
      </c>
      <c r="G295" s="68" t="s">
        <v>311</v>
      </c>
      <c r="H295" s="69">
        <f>H103</f>
        <v>1.2875E-3</v>
      </c>
      <c r="I295" s="70">
        <f t="shared" ref="I295:Q295" si="432">I103</f>
        <v>1.2875E-3</v>
      </c>
      <c r="J295" s="70">
        <f t="shared" si="432"/>
        <v>1.2875E-3</v>
      </c>
      <c r="K295" s="70">
        <f t="shared" si="432"/>
        <v>1.2875E-3</v>
      </c>
      <c r="L295" s="70">
        <f t="shared" si="432"/>
        <v>1.2875E-3</v>
      </c>
      <c r="M295" s="70">
        <f t="shared" si="432"/>
        <v>1.2875E-3</v>
      </c>
      <c r="N295" s="70">
        <f t="shared" si="432"/>
        <v>1.2875E-3</v>
      </c>
      <c r="O295" s="70">
        <f t="shared" si="432"/>
        <v>1.2875E-3</v>
      </c>
      <c r="P295" s="70">
        <f t="shared" si="432"/>
        <v>1.2875E-3</v>
      </c>
      <c r="Q295" s="70">
        <f t="shared" si="432"/>
        <v>1.2875E-3</v>
      </c>
      <c r="R295" s="65">
        <f t="shared" si="427"/>
        <v>1.1647355247196511E-2</v>
      </c>
      <c r="S295" s="66">
        <f t="shared" si="428"/>
        <v>1.0798653637955624E-16</v>
      </c>
      <c r="T295" s="67">
        <f t="shared" si="429"/>
        <v>1.0012875000000001</v>
      </c>
      <c r="U295" s="67">
        <f t="shared" si="429"/>
        <v>1.0012875000000001</v>
      </c>
      <c r="V295" s="67">
        <f t="shared" si="429"/>
        <v>1.0012875000000001</v>
      </c>
      <c r="W295" s="67">
        <f t="shared" si="429"/>
        <v>1.0012875000000001</v>
      </c>
      <c r="X295" s="67">
        <f t="shared" si="429"/>
        <v>1.0012875000000001</v>
      </c>
      <c r="Y295" s="67">
        <f t="shared" si="429"/>
        <v>1.0012875000000001</v>
      </c>
      <c r="Z295" s="67">
        <f t="shared" si="429"/>
        <v>1.0012875000000001</v>
      </c>
      <c r="AA295" s="67">
        <f t="shared" si="429"/>
        <v>1.0012875000000001</v>
      </c>
      <c r="AB295" s="67">
        <f t="shared" si="429"/>
        <v>1.0012875000000001</v>
      </c>
    </row>
    <row r="296" spans="3:39" x14ac:dyDescent="0.3">
      <c r="C296" t="s">
        <v>307</v>
      </c>
      <c r="D296" t="s">
        <v>326</v>
      </c>
      <c r="E296" t="s">
        <v>315</v>
      </c>
      <c r="F296" t="s">
        <v>317</v>
      </c>
      <c r="G296" s="68" t="s">
        <v>311</v>
      </c>
      <c r="H296" s="69">
        <f>H104</f>
        <v>4.5062499999999998E-3</v>
      </c>
      <c r="I296" s="74">
        <f t="shared" ref="I296:Q296" si="433">I104</f>
        <v>1.5578427128427129E-2</v>
      </c>
      <c r="J296" s="75">
        <f t="shared" si="433"/>
        <v>1.55711572935792E-2</v>
      </c>
      <c r="K296" s="75">
        <f t="shared" si="433"/>
        <v>1.556388745873127E-2</v>
      </c>
      <c r="L296" s="75">
        <f t="shared" si="433"/>
        <v>1.5556617623883341E-2</v>
      </c>
      <c r="M296" s="75">
        <f t="shared" si="433"/>
        <v>1.5549347789035411E-2</v>
      </c>
      <c r="N296" s="75">
        <f t="shared" si="433"/>
        <v>1.5542077954187482E-2</v>
      </c>
      <c r="O296" s="75">
        <f t="shared" si="433"/>
        <v>1.5534808119339553E-2</v>
      </c>
      <c r="P296" s="75">
        <f t="shared" si="433"/>
        <v>1.5527538284491623E-2</v>
      </c>
      <c r="Q296" s="76">
        <f t="shared" si="433"/>
        <v>1.5520268449643694E-2</v>
      </c>
      <c r="R296" s="65">
        <f t="shared" si="427"/>
        <v>0.14897157233718494</v>
      </c>
      <c r="S296" s="74">
        <v>7.7348869677213106E-2</v>
      </c>
      <c r="T296" s="67">
        <f t="shared" si="429"/>
        <v>1.0155784271284272</v>
      </c>
      <c r="U296" s="67">
        <f t="shared" si="429"/>
        <v>1.0155711572935793</v>
      </c>
      <c r="V296" s="67">
        <f t="shared" si="429"/>
        <v>1.0155638874587312</v>
      </c>
      <c r="W296" s="67">
        <f t="shared" si="429"/>
        <v>1.0155566176238833</v>
      </c>
      <c r="X296" s="67">
        <f t="shared" si="429"/>
        <v>1.0155493477890354</v>
      </c>
      <c r="Y296" s="67">
        <f t="shared" si="429"/>
        <v>1.0155420779541875</v>
      </c>
      <c r="Z296" s="67">
        <f t="shared" si="429"/>
        <v>1.0155348081193396</v>
      </c>
      <c r="AA296" s="67">
        <f t="shared" si="429"/>
        <v>1.0155275382844917</v>
      </c>
      <c r="AB296" s="67">
        <f t="shared" si="429"/>
        <v>1.0155202684496436</v>
      </c>
    </row>
    <row r="297" spans="3:39" x14ac:dyDescent="0.3">
      <c r="C297" s="2" t="s">
        <v>307</v>
      </c>
      <c r="D297" s="2" t="s">
        <v>326</v>
      </c>
      <c r="E297" s="2" t="s">
        <v>318</v>
      </c>
      <c r="F297" s="2" t="s">
        <v>36</v>
      </c>
      <c r="G297" s="71" t="s">
        <v>311</v>
      </c>
      <c r="H297" s="72">
        <f>SUM(H292:H296)</f>
        <v>1.2500000000000001E-2</v>
      </c>
      <c r="I297" s="72">
        <f t="shared" ref="I297:Q297" si="434">SUM(I292:I296)</f>
        <v>2.357217712842713E-2</v>
      </c>
      <c r="J297" s="72">
        <f t="shared" si="434"/>
        <v>2.3564907293579199E-2</v>
      </c>
      <c r="K297" s="72">
        <f t="shared" si="434"/>
        <v>2.3557637458731271E-2</v>
      </c>
      <c r="L297" s="72">
        <f t="shared" si="434"/>
        <v>2.3550367623883343E-2</v>
      </c>
      <c r="M297" s="72">
        <f t="shared" si="434"/>
        <v>2.3543097789035412E-2</v>
      </c>
      <c r="N297" s="72">
        <f t="shared" si="434"/>
        <v>2.3535827954187481E-2</v>
      </c>
      <c r="O297" s="72">
        <f t="shared" si="434"/>
        <v>2.3528558119339554E-2</v>
      </c>
      <c r="P297" s="72">
        <f t="shared" si="434"/>
        <v>2.3521288284491626E-2</v>
      </c>
      <c r="Q297" s="72">
        <f t="shared" si="434"/>
        <v>2.3514018449643695E-2</v>
      </c>
      <c r="R297" s="72">
        <f t="shared" si="427"/>
        <v>0.23297765282463945</v>
      </c>
      <c r="S297" s="66">
        <f t="shared" ref="S297:S306" si="435">(1+R297)^(1/($Q$9-$I$9+1))-1-H297</f>
        <v>1.1043097616919306E-2</v>
      </c>
      <c r="T297" s="73">
        <f t="shared" si="429"/>
        <v>1.0235721771284272</v>
      </c>
      <c r="U297" s="73">
        <f t="shared" si="429"/>
        <v>1.0235649072935793</v>
      </c>
      <c r="V297" s="73">
        <f t="shared" si="429"/>
        <v>1.0235576374587312</v>
      </c>
      <c r="W297" s="73">
        <f t="shared" si="429"/>
        <v>1.0235503676238833</v>
      </c>
      <c r="X297" s="73">
        <f t="shared" si="429"/>
        <v>1.0235430977890354</v>
      </c>
      <c r="Y297" s="73">
        <f t="shared" si="429"/>
        <v>1.0235358279541875</v>
      </c>
      <c r="Z297" s="73">
        <f t="shared" si="429"/>
        <v>1.0235285581193396</v>
      </c>
      <c r="AA297" s="73">
        <f t="shared" si="429"/>
        <v>1.0235212882844915</v>
      </c>
      <c r="AB297" s="73">
        <f t="shared" si="429"/>
        <v>1.0235140184496436</v>
      </c>
    </row>
    <row r="298" spans="3:39" s="2" customFormat="1" x14ac:dyDescent="0.3">
      <c r="C298" s="2" t="s">
        <v>527</v>
      </c>
      <c r="D298" s="2" t="s">
        <v>528</v>
      </c>
      <c r="E298" s="2" t="s">
        <v>525</v>
      </c>
      <c r="F298" s="2" t="s">
        <v>526</v>
      </c>
      <c r="G298" s="71" t="s">
        <v>311</v>
      </c>
      <c r="H298" s="418">
        <v>5.7000000000000002E-3</v>
      </c>
      <c r="I298" s="419">
        <f t="shared" ref="I298:Q298" si="436">$H298</f>
        <v>5.7000000000000002E-3</v>
      </c>
      <c r="J298" s="419">
        <f t="shared" si="436"/>
        <v>5.7000000000000002E-3</v>
      </c>
      <c r="K298" s="419">
        <f t="shared" si="436"/>
        <v>5.7000000000000002E-3</v>
      </c>
      <c r="L298" s="419">
        <f t="shared" si="436"/>
        <v>5.7000000000000002E-3</v>
      </c>
      <c r="M298" s="419">
        <f t="shared" si="436"/>
        <v>5.7000000000000002E-3</v>
      </c>
      <c r="N298" s="419">
        <f t="shared" si="436"/>
        <v>5.7000000000000002E-3</v>
      </c>
      <c r="O298" s="419">
        <f t="shared" si="436"/>
        <v>5.7000000000000002E-3</v>
      </c>
      <c r="P298" s="419">
        <f t="shared" si="436"/>
        <v>5.7000000000000002E-3</v>
      </c>
      <c r="Q298" s="419">
        <f t="shared" si="436"/>
        <v>5.7000000000000002E-3</v>
      </c>
      <c r="R298" s="72">
        <f t="shared" si="427"/>
        <v>5.2485329978632533E-2</v>
      </c>
      <c r="S298" s="77">
        <f t="shared" si="435"/>
        <v>3.8163916471489756E-17</v>
      </c>
      <c r="T298" s="73">
        <f t="shared" si="429"/>
        <v>1.0057</v>
      </c>
      <c r="U298" s="73">
        <f t="shared" si="429"/>
        <v>1.0057</v>
      </c>
      <c r="V298" s="73">
        <f t="shared" si="429"/>
        <v>1.0057</v>
      </c>
      <c r="W298" s="73">
        <f t="shared" si="429"/>
        <v>1.0057</v>
      </c>
      <c r="X298" s="73">
        <f t="shared" si="429"/>
        <v>1.0057</v>
      </c>
      <c r="Y298" s="73">
        <f t="shared" si="429"/>
        <v>1.0057</v>
      </c>
      <c r="Z298" s="73">
        <f t="shared" si="429"/>
        <v>1.0057</v>
      </c>
      <c r="AA298" s="73">
        <f t="shared" si="429"/>
        <v>1.0057</v>
      </c>
      <c r="AB298" s="73">
        <f t="shared" si="429"/>
        <v>1.0057</v>
      </c>
    </row>
    <row r="299" spans="3:39" x14ac:dyDescent="0.3">
      <c r="C299" t="s">
        <v>328</v>
      </c>
      <c r="D299" t="s">
        <v>351</v>
      </c>
      <c r="E299" t="s">
        <v>321</v>
      </c>
      <c r="F299" s="106" t="s">
        <v>339</v>
      </c>
      <c r="G299" s="68" t="s">
        <v>311</v>
      </c>
      <c r="H299" s="122">
        <f>H225</f>
        <v>0</v>
      </c>
      <c r="I299" s="32">
        <f t="shared" ref="I299:Q299" si="437">I225</f>
        <v>0</v>
      </c>
      <c r="J299" s="32">
        <f t="shared" si="437"/>
        <v>0</v>
      </c>
      <c r="K299" s="32">
        <f t="shared" si="437"/>
        <v>0</v>
      </c>
      <c r="L299" s="32">
        <f t="shared" si="437"/>
        <v>0</v>
      </c>
      <c r="M299" s="32">
        <f t="shared" si="437"/>
        <v>0</v>
      </c>
      <c r="N299" s="32">
        <f t="shared" si="437"/>
        <v>0</v>
      </c>
      <c r="O299" s="32">
        <f t="shared" si="437"/>
        <v>0</v>
      </c>
      <c r="P299" s="32">
        <f t="shared" si="437"/>
        <v>0</v>
      </c>
      <c r="Q299" s="32">
        <f t="shared" si="437"/>
        <v>0</v>
      </c>
      <c r="R299" s="65">
        <f t="shared" si="427"/>
        <v>0</v>
      </c>
      <c r="S299" s="66">
        <f t="shared" si="435"/>
        <v>0</v>
      </c>
      <c r="T299" s="67">
        <f t="shared" si="429"/>
        <v>1</v>
      </c>
      <c r="U299" s="67">
        <f t="shared" si="429"/>
        <v>1</v>
      </c>
      <c r="V299" s="67">
        <f t="shared" si="429"/>
        <v>1</v>
      </c>
      <c r="W299" s="67">
        <f t="shared" si="429"/>
        <v>1</v>
      </c>
      <c r="X299" s="67">
        <f t="shared" si="429"/>
        <v>1</v>
      </c>
      <c r="Y299" s="67">
        <f t="shared" si="429"/>
        <v>1</v>
      </c>
      <c r="Z299" s="67">
        <f t="shared" si="429"/>
        <v>1</v>
      </c>
      <c r="AA299" s="67">
        <f t="shared" si="429"/>
        <v>1</v>
      </c>
      <c r="AB299" s="67">
        <f t="shared" si="429"/>
        <v>1</v>
      </c>
      <c r="AC299" s="12"/>
      <c r="AD299" s="12"/>
      <c r="AE299" s="12"/>
      <c r="AF299" s="12"/>
      <c r="AG299" s="12"/>
      <c r="AH299" s="12"/>
      <c r="AI299" s="12"/>
      <c r="AJ299" s="12"/>
      <c r="AK299" s="12"/>
      <c r="AL299" s="73"/>
      <c r="AM299" s="73"/>
    </row>
    <row r="300" spans="3:39" x14ac:dyDescent="0.3">
      <c r="C300" t="s">
        <v>328</v>
      </c>
      <c r="D300" t="s">
        <v>351</v>
      </c>
      <c r="E300" t="s">
        <v>321</v>
      </c>
      <c r="F300" s="106" t="s">
        <v>340</v>
      </c>
      <c r="G300" s="68" t="s">
        <v>311</v>
      </c>
      <c r="H300" s="122">
        <f>H226</f>
        <v>0</v>
      </c>
      <c r="I300" s="32">
        <f t="shared" ref="I300:Q300" si="438">I226</f>
        <v>0</v>
      </c>
      <c r="J300" s="32">
        <f t="shared" si="438"/>
        <v>0</v>
      </c>
      <c r="K300" s="32">
        <f t="shared" si="438"/>
        <v>0</v>
      </c>
      <c r="L300" s="32">
        <f t="shared" si="438"/>
        <v>0</v>
      </c>
      <c r="M300" s="32">
        <f t="shared" si="438"/>
        <v>0</v>
      </c>
      <c r="N300" s="32">
        <f t="shared" si="438"/>
        <v>0</v>
      </c>
      <c r="O300" s="32">
        <f t="shared" si="438"/>
        <v>0</v>
      </c>
      <c r="P300" s="32">
        <f t="shared" si="438"/>
        <v>0</v>
      </c>
      <c r="Q300" s="32">
        <f t="shared" si="438"/>
        <v>0</v>
      </c>
      <c r="R300" s="65">
        <f t="shared" si="427"/>
        <v>0</v>
      </c>
      <c r="S300" s="66">
        <f t="shared" si="435"/>
        <v>0</v>
      </c>
      <c r="T300" s="67">
        <f t="shared" si="429"/>
        <v>1</v>
      </c>
      <c r="U300" s="67">
        <f t="shared" si="429"/>
        <v>1</v>
      </c>
      <c r="V300" s="67">
        <f t="shared" si="429"/>
        <v>1</v>
      </c>
      <c r="W300" s="67">
        <f t="shared" si="429"/>
        <v>1</v>
      </c>
      <c r="X300" s="67">
        <f t="shared" si="429"/>
        <v>1</v>
      </c>
      <c r="Y300" s="67">
        <f t="shared" si="429"/>
        <v>1</v>
      </c>
      <c r="Z300" s="67">
        <f t="shared" si="429"/>
        <v>1</v>
      </c>
      <c r="AA300" s="67">
        <f t="shared" si="429"/>
        <v>1</v>
      </c>
      <c r="AB300" s="67">
        <f t="shared" si="429"/>
        <v>1</v>
      </c>
      <c r="AC300" s="12"/>
      <c r="AD300" s="12"/>
      <c r="AE300" s="12"/>
      <c r="AF300" s="12"/>
      <c r="AG300" s="12"/>
      <c r="AH300" s="12"/>
      <c r="AI300" s="12"/>
      <c r="AJ300" s="12"/>
      <c r="AK300" s="12"/>
      <c r="AL300" s="73"/>
      <c r="AM300" s="73"/>
    </row>
    <row r="301" spans="3:39" x14ac:dyDescent="0.3">
      <c r="C301" t="s">
        <v>328</v>
      </c>
      <c r="D301" t="s">
        <v>351</v>
      </c>
      <c r="E301" t="s">
        <v>309</v>
      </c>
      <c r="F301" s="106" t="s">
        <v>341</v>
      </c>
      <c r="G301" s="68" t="s">
        <v>311</v>
      </c>
      <c r="H301" s="122">
        <f>H227</f>
        <v>0</v>
      </c>
      <c r="I301" s="32">
        <f t="shared" ref="I301:Q301" si="439">I227</f>
        <v>0</v>
      </c>
      <c r="J301" s="32">
        <f t="shared" si="439"/>
        <v>0</v>
      </c>
      <c r="K301" s="32">
        <f t="shared" si="439"/>
        <v>0</v>
      </c>
      <c r="L301" s="32">
        <f t="shared" si="439"/>
        <v>0</v>
      </c>
      <c r="M301" s="32">
        <f t="shared" si="439"/>
        <v>0</v>
      </c>
      <c r="N301" s="32">
        <f t="shared" si="439"/>
        <v>0</v>
      </c>
      <c r="O301" s="32">
        <f t="shared" si="439"/>
        <v>0</v>
      </c>
      <c r="P301" s="32">
        <f t="shared" si="439"/>
        <v>0</v>
      </c>
      <c r="Q301" s="32">
        <f t="shared" si="439"/>
        <v>0</v>
      </c>
      <c r="R301" s="65">
        <f t="shared" si="427"/>
        <v>0</v>
      </c>
      <c r="S301" s="66">
        <f t="shared" si="435"/>
        <v>0</v>
      </c>
      <c r="T301" s="67">
        <f t="shared" si="429"/>
        <v>1</v>
      </c>
      <c r="U301" s="67">
        <f t="shared" si="429"/>
        <v>1</v>
      </c>
      <c r="V301" s="67">
        <f t="shared" si="429"/>
        <v>1</v>
      </c>
      <c r="W301" s="67">
        <f t="shared" si="429"/>
        <v>1</v>
      </c>
      <c r="X301" s="67">
        <f t="shared" si="429"/>
        <v>1</v>
      </c>
      <c r="Y301" s="67">
        <f t="shared" si="429"/>
        <v>1</v>
      </c>
      <c r="Z301" s="67">
        <f t="shared" si="429"/>
        <v>1</v>
      </c>
      <c r="AA301" s="67">
        <f t="shared" si="429"/>
        <v>1</v>
      </c>
      <c r="AB301" s="67">
        <f t="shared" si="429"/>
        <v>1</v>
      </c>
      <c r="AC301" s="12"/>
      <c r="AD301" s="12"/>
      <c r="AE301" s="12"/>
      <c r="AF301" s="12"/>
      <c r="AG301" s="12"/>
      <c r="AH301" s="12"/>
      <c r="AI301" s="12"/>
      <c r="AJ301" s="12"/>
      <c r="AK301" s="12"/>
      <c r="AL301" s="73"/>
      <c r="AM301" s="73"/>
    </row>
    <row r="302" spans="3:39" x14ac:dyDescent="0.3">
      <c r="C302" t="s">
        <v>328</v>
      </c>
      <c r="D302" t="s">
        <v>351</v>
      </c>
      <c r="E302" t="s">
        <v>321</v>
      </c>
      <c r="F302" s="118" t="s">
        <v>342</v>
      </c>
      <c r="G302" s="68" t="s">
        <v>311</v>
      </c>
      <c r="H302" s="124">
        <f>H229</f>
        <v>3.4780000000000002E-3</v>
      </c>
      <c r="I302" s="65">
        <f t="shared" ref="I302:Q302" si="440">I229</f>
        <v>3.4780000000000002E-3</v>
      </c>
      <c r="J302" s="65">
        <f t="shared" si="440"/>
        <v>3.4780000000000002E-3</v>
      </c>
      <c r="K302" s="65">
        <f t="shared" si="440"/>
        <v>3.4780000000000002E-3</v>
      </c>
      <c r="L302" s="65">
        <f t="shared" si="440"/>
        <v>3.4780000000000002E-3</v>
      </c>
      <c r="M302" s="65">
        <f t="shared" si="440"/>
        <v>3.4780000000000002E-3</v>
      </c>
      <c r="N302" s="65">
        <f t="shared" si="440"/>
        <v>3.4780000000000002E-3</v>
      </c>
      <c r="O302" s="65">
        <f t="shared" si="440"/>
        <v>3.4780000000000002E-3</v>
      </c>
      <c r="P302" s="65">
        <f t="shared" si="440"/>
        <v>3.4780000000000002E-3</v>
      </c>
      <c r="Q302" s="65">
        <f t="shared" si="440"/>
        <v>3.4780000000000002E-3</v>
      </c>
      <c r="R302" s="65">
        <f t="shared" si="427"/>
        <v>3.1741025937207734E-2</v>
      </c>
      <c r="S302" s="66">
        <f t="shared" si="435"/>
        <v>9.1940344226770776E-17</v>
      </c>
      <c r="T302" s="67">
        <f t="shared" si="429"/>
        <v>1.0034780000000001</v>
      </c>
      <c r="U302" s="67">
        <f t="shared" si="429"/>
        <v>1.0034780000000001</v>
      </c>
      <c r="V302" s="67">
        <f t="shared" si="429"/>
        <v>1.0034780000000001</v>
      </c>
      <c r="W302" s="67">
        <f t="shared" si="429"/>
        <v>1.0034780000000001</v>
      </c>
      <c r="X302" s="67">
        <f t="shared" si="429"/>
        <v>1.0034780000000001</v>
      </c>
      <c r="Y302" s="67">
        <f t="shared" si="429"/>
        <v>1.0034780000000001</v>
      </c>
      <c r="Z302" s="67">
        <f t="shared" si="429"/>
        <v>1.0034780000000001</v>
      </c>
      <c r="AA302" s="67">
        <f t="shared" si="429"/>
        <v>1.0034780000000001</v>
      </c>
      <c r="AB302" s="67">
        <f t="shared" si="429"/>
        <v>1.0034780000000001</v>
      </c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73"/>
      <c r="AM302" s="73"/>
    </row>
    <row r="303" spans="3:39" x14ac:dyDescent="0.3">
      <c r="C303" t="s">
        <v>328</v>
      </c>
      <c r="D303" t="s">
        <v>351</v>
      </c>
      <c r="E303" t="s">
        <v>321</v>
      </c>
      <c r="F303" s="118" t="s">
        <v>343</v>
      </c>
      <c r="G303" s="68" t="s">
        <v>311</v>
      </c>
      <c r="H303" s="124">
        <f>H230</f>
        <v>7.9900000000000012E-4</v>
      </c>
      <c r="I303" s="65">
        <f t="shared" ref="I303:Q303" si="441">I230</f>
        <v>7.9900000000000012E-4</v>
      </c>
      <c r="J303" s="65">
        <f t="shared" si="441"/>
        <v>7.9900000000000012E-4</v>
      </c>
      <c r="K303" s="65">
        <f t="shared" si="441"/>
        <v>7.9900000000000012E-4</v>
      </c>
      <c r="L303" s="65">
        <f t="shared" si="441"/>
        <v>7.9900000000000012E-4</v>
      </c>
      <c r="M303" s="65">
        <f t="shared" si="441"/>
        <v>7.9900000000000012E-4</v>
      </c>
      <c r="N303" s="65">
        <f t="shared" si="441"/>
        <v>7.9900000000000012E-4</v>
      </c>
      <c r="O303" s="65">
        <f t="shared" si="441"/>
        <v>7.9900000000000012E-4</v>
      </c>
      <c r="P303" s="65">
        <f t="shared" si="441"/>
        <v>7.9900000000000012E-4</v>
      </c>
      <c r="Q303" s="65">
        <f t="shared" si="441"/>
        <v>7.9900000000000012E-4</v>
      </c>
      <c r="R303" s="65">
        <f t="shared" si="427"/>
        <v>7.2140253343146998E-3</v>
      </c>
      <c r="S303" s="66">
        <f t="shared" si="435"/>
        <v>-5.9631119486702744E-18</v>
      </c>
      <c r="T303" s="67">
        <f t="shared" si="429"/>
        <v>1.000799</v>
      </c>
      <c r="U303" s="67">
        <f t="shared" si="429"/>
        <v>1.000799</v>
      </c>
      <c r="V303" s="67">
        <f t="shared" si="429"/>
        <v>1.000799</v>
      </c>
      <c r="W303" s="67">
        <f t="shared" si="429"/>
        <v>1.000799</v>
      </c>
      <c r="X303" s="67">
        <f t="shared" si="429"/>
        <v>1.000799</v>
      </c>
      <c r="Y303" s="67">
        <f t="shared" si="429"/>
        <v>1.000799</v>
      </c>
      <c r="Z303" s="67">
        <f t="shared" si="429"/>
        <v>1.000799</v>
      </c>
      <c r="AA303" s="67">
        <f t="shared" si="429"/>
        <v>1.000799</v>
      </c>
      <c r="AB303" s="67">
        <f t="shared" si="429"/>
        <v>1.000799</v>
      </c>
      <c r="AC303" s="108"/>
      <c r="AD303" s="108"/>
      <c r="AE303" s="108"/>
      <c r="AF303" s="108"/>
      <c r="AG303" s="108"/>
      <c r="AH303" s="108"/>
      <c r="AI303" s="108"/>
      <c r="AJ303" s="108"/>
      <c r="AK303" s="108"/>
      <c r="AL303" s="73"/>
      <c r="AM303" s="73"/>
    </row>
    <row r="304" spans="3:39" x14ac:dyDescent="0.3">
      <c r="C304" t="s">
        <v>328</v>
      </c>
      <c r="D304" t="s">
        <v>351</v>
      </c>
      <c r="E304" t="s">
        <v>309</v>
      </c>
      <c r="F304" s="118" t="s">
        <v>344</v>
      </c>
      <c r="G304" s="68" t="s">
        <v>311</v>
      </c>
      <c r="H304" s="124">
        <f>H231</f>
        <v>4.2299999999999998E-4</v>
      </c>
      <c r="I304" s="112">
        <f t="shared" ref="I304:Q304" si="442">I231</f>
        <v>0</v>
      </c>
      <c r="J304" s="65">
        <f t="shared" si="442"/>
        <v>2.9172413793103448E-5</v>
      </c>
      <c r="K304" s="65">
        <f t="shared" si="442"/>
        <v>5.8344827586206896E-5</v>
      </c>
      <c r="L304" s="65">
        <f t="shared" si="442"/>
        <v>8.7517241379310348E-5</v>
      </c>
      <c r="M304" s="65">
        <f t="shared" si="442"/>
        <v>1.1668965517241379E-4</v>
      </c>
      <c r="N304" s="65">
        <f t="shared" si="442"/>
        <v>1.4586206896551724E-4</v>
      </c>
      <c r="O304" s="65">
        <f t="shared" si="442"/>
        <v>1.750344827586207E-4</v>
      </c>
      <c r="P304" s="65">
        <f t="shared" si="442"/>
        <v>2.0420689655172415E-4</v>
      </c>
      <c r="Q304" s="65">
        <f t="shared" si="442"/>
        <v>2.3337931034482761E-4</v>
      </c>
      <c r="R304" s="65">
        <f t="shared" si="427"/>
        <v>1.050671671411596E-3</v>
      </c>
      <c r="S304" s="66">
        <f t="shared" si="435"/>
        <v>-3.0631318126233425E-4</v>
      </c>
      <c r="T304" s="67">
        <f t="shared" si="429"/>
        <v>1</v>
      </c>
      <c r="U304" s="67">
        <f t="shared" si="429"/>
        <v>1.0000291724137931</v>
      </c>
      <c r="V304" s="67">
        <f t="shared" si="429"/>
        <v>1.0000583448275862</v>
      </c>
      <c r="W304" s="67">
        <f t="shared" si="429"/>
        <v>1.0000875172413792</v>
      </c>
      <c r="X304" s="67">
        <f t="shared" si="429"/>
        <v>1.0001166896551723</v>
      </c>
      <c r="Y304" s="67">
        <f t="shared" si="429"/>
        <v>1.0001458620689656</v>
      </c>
      <c r="Z304" s="67">
        <f t="shared" si="429"/>
        <v>1.0001750344827587</v>
      </c>
      <c r="AA304" s="67">
        <f t="shared" si="429"/>
        <v>1.0002042068965518</v>
      </c>
      <c r="AB304" s="67">
        <f t="shared" si="429"/>
        <v>1.0002333793103448</v>
      </c>
      <c r="AC304" s="67"/>
      <c r="AD304" s="67"/>
      <c r="AE304" s="67"/>
      <c r="AF304" s="67"/>
      <c r="AG304" s="67"/>
      <c r="AH304" s="67"/>
      <c r="AI304" s="67"/>
      <c r="AJ304" s="67"/>
      <c r="AK304" s="67"/>
      <c r="AL304" s="73"/>
      <c r="AM304" s="73"/>
    </row>
    <row r="305" spans="2:39" x14ac:dyDescent="0.3">
      <c r="C305" s="2" t="s">
        <v>328</v>
      </c>
      <c r="D305" s="2" t="s">
        <v>351</v>
      </c>
      <c r="E305" s="2" t="s">
        <v>318</v>
      </c>
      <c r="F305" s="2" t="s">
        <v>36</v>
      </c>
      <c r="G305" s="71" t="s">
        <v>311</v>
      </c>
      <c r="H305" s="120">
        <v>4.7000000000000002E-3</v>
      </c>
      <c r="I305" s="72">
        <f t="shared" ref="I305" si="443">SUM(I299:I304)</f>
        <v>4.2770000000000004E-3</v>
      </c>
      <c r="J305" s="72">
        <f t="shared" ref="J305:Q305" si="444">SUM(J299:J304)</f>
        <v>4.3061724137931036E-3</v>
      </c>
      <c r="K305" s="72">
        <f t="shared" si="444"/>
        <v>4.3353448275862076E-3</v>
      </c>
      <c r="L305" s="72">
        <f t="shared" si="444"/>
        <v>4.3645172413793107E-3</v>
      </c>
      <c r="M305" s="72">
        <f t="shared" si="444"/>
        <v>4.3936896551724138E-3</v>
      </c>
      <c r="N305" s="72">
        <f t="shared" si="444"/>
        <v>4.4228620689655178E-3</v>
      </c>
      <c r="O305" s="72">
        <f t="shared" si="444"/>
        <v>4.452034482758621E-3</v>
      </c>
      <c r="P305" s="72">
        <f t="shared" si="444"/>
        <v>4.481206896551725E-3</v>
      </c>
      <c r="Q305" s="72">
        <f t="shared" si="444"/>
        <v>4.5103793103448281E-3</v>
      </c>
      <c r="R305" s="72">
        <f t="shared" si="427"/>
        <v>4.0245314762616946E-2</v>
      </c>
      <c r="S305" s="66">
        <f t="shared" si="435"/>
        <v>-3.0631316918390984E-4</v>
      </c>
      <c r="T305" s="73">
        <f t="shared" si="429"/>
        <v>1.0042770000000001</v>
      </c>
      <c r="U305" s="73">
        <f t="shared" si="429"/>
        <v>1.0043061724137932</v>
      </c>
      <c r="V305" s="73">
        <f t="shared" si="429"/>
        <v>1.0043353448275862</v>
      </c>
      <c r="W305" s="73">
        <f t="shared" si="429"/>
        <v>1.0043645172413793</v>
      </c>
      <c r="X305" s="73">
        <f t="shared" si="429"/>
        <v>1.0043936896551724</v>
      </c>
      <c r="Y305" s="73">
        <f t="shared" si="429"/>
        <v>1.0044228620689655</v>
      </c>
      <c r="Z305" s="73">
        <f t="shared" si="429"/>
        <v>1.0044520344827585</v>
      </c>
      <c r="AA305" s="73">
        <f t="shared" si="429"/>
        <v>1.0044812068965516</v>
      </c>
      <c r="AB305" s="73">
        <f t="shared" si="429"/>
        <v>1.0045103793103449</v>
      </c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</row>
    <row r="306" spans="2:39" x14ac:dyDescent="0.3">
      <c r="C306" s="2" t="s">
        <v>358</v>
      </c>
      <c r="D306" s="2" t="s">
        <v>359</v>
      </c>
      <c r="E306" s="2" t="s">
        <v>318</v>
      </c>
      <c r="F306" s="126" t="s">
        <v>357</v>
      </c>
      <c r="G306" s="127" t="s">
        <v>311</v>
      </c>
      <c r="H306" s="128">
        <f>H305+H297+H298</f>
        <v>2.29E-2</v>
      </c>
      <c r="I306" s="128">
        <f t="shared" ref="I306" si="445">I305+I297+I298</f>
        <v>3.354917712842713E-2</v>
      </c>
      <c r="J306" s="128">
        <f t="shared" ref="J306" si="446">J305+J297+J298</f>
        <v>3.3571079707372303E-2</v>
      </c>
      <c r="K306" s="128">
        <f t="shared" ref="K306" si="447">K305+K297+K298</f>
        <v>3.3592982286317477E-2</v>
      </c>
      <c r="L306" s="128">
        <f t="shared" ref="L306" si="448">L305+L297+L298</f>
        <v>3.3614884865262651E-2</v>
      </c>
      <c r="M306" s="128">
        <f t="shared" ref="M306" si="449">M305+M297+M298</f>
        <v>3.3636787444207825E-2</v>
      </c>
      <c r="N306" s="128">
        <f t="shared" ref="N306" si="450">N305+N297+N298</f>
        <v>3.3658690023152998E-2</v>
      </c>
      <c r="O306" s="128">
        <f t="shared" ref="O306" si="451">O305+O297+O298</f>
        <v>3.3680592602098172E-2</v>
      </c>
      <c r="P306" s="128">
        <f t="shared" ref="P306" si="452">P305+P297+P298</f>
        <v>3.3702495181043346E-2</v>
      </c>
      <c r="Q306" s="128">
        <f t="shared" ref="Q306" si="453">Q305+Q297+Q298</f>
        <v>3.372439775998852E-2</v>
      </c>
      <c r="R306" s="128">
        <f t="shared" ref="R306" si="454">R305+R297+R298</f>
        <v>0.32570829756588893</v>
      </c>
      <c r="S306" s="66">
        <f t="shared" si="435"/>
        <v>8.9232997234551005E-3</v>
      </c>
      <c r="T306" s="73">
        <f t="shared" si="429"/>
        <v>1.0335491771284271</v>
      </c>
      <c r="U306" s="73">
        <f t="shared" si="429"/>
        <v>1.0335710797073723</v>
      </c>
      <c r="V306" s="73">
        <f t="shared" si="429"/>
        <v>1.0335929822863175</v>
      </c>
      <c r="W306" s="73">
        <f t="shared" si="429"/>
        <v>1.0336148848652627</v>
      </c>
      <c r="X306" s="73">
        <f t="shared" si="429"/>
        <v>1.0336367874442078</v>
      </c>
      <c r="Y306" s="73">
        <f t="shared" si="429"/>
        <v>1.033658690023153</v>
      </c>
      <c r="Z306" s="73">
        <f t="shared" si="429"/>
        <v>1.0336805926020982</v>
      </c>
      <c r="AA306" s="73">
        <f t="shared" si="429"/>
        <v>1.0337024951810434</v>
      </c>
      <c r="AB306" s="73">
        <f t="shared" si="429"/>
        <v>1.0337243977599886</v>
      </c>
    </row>
    <row r="307" spans="2:39" ht="15" thickBot="1" x14ac:dyDescent="0.35">
      <c r="C307" s="178" t="s">
        <v>396</v>
      </c>
      <c r="D307" s="178" t="s">
        <v>396</v>
      </c>
      <c r="E307" s="2"/>
      <c r="G307" s="71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66"/>
      <c r="T307" s="73"/>
      <c r="U307" s="73"/>
      <c r="V307" s="73"/>
      <c r="W307" s="73"/>
      <c r="X307" s="73"/>
      <c r="Y307" s="73"/>
      <c r="Z307" s="73"/>
      <c r="AA307" s="73"/>
      <c r="AB307" s="73"/>
    </row>
    <row r="308" spans="2:39" x14ac:dyDescent="0.3">
      <c r="B308" s="169">
        <v>1</v>
      </c>
      <c r="C308" t="s">
        <v>485</v>
      </c>
      <c r="D308" t="s">
        <v>488</v>
      </c>
      <c r="E308" s="6" t="s">
        <v>460</v>
      </c>
      <c r="F308" t="s">
        <v>389</v>
      </c>
      <c r="G308" s="68" t="s">
        <v>394</v>
      </c>
      <c r="H308" s="174">
        <f>R308/($Q$9-$I$9+1)</f>
        <v>4.6149368336219405</v>
      </c>
      <c r="I308" s="353">
        <f>I50+I234</f>
        <v>4.1993635597800303</v>
      </c>
      <c r="J308" s="353">
        <f t="shared" ref="J308:Q308" si="455">J50+J234</f>
        <v>4.2798507544088675</v>
      </c>
      <c r="K308" s="353">
        <f t="shared" si="455"/>
        <v>4.3729393429300352</v>
      </c>
      <c r="L308" s="353">
        <f t="shared" si="455"/>
        <v>4.477732874263963</v>
      </c>
      <c r="M308" s="353">
        <f t="shared" si="455"/>
        <v>4.5848947486088232</v>
      </c>
      <c r="N308" s="353">
        <f t="shared" si="455"/>
        <v>4.7019419757545888</v>
      </c>
      <c r="O308" s="353">
        <f t="shared" si="455"/>
        <v>4.8318018363028594</v>
      </c>
      <c r="P308" s="353">
        <f t="shared" si="455"/>
        <v>4.9731303894600503</v>
      </c>
      <c r="Q308" s="353">
        <f t="shared" si="455"/>
        <v>5.1127760210882451</v>
      </c>
      <c r="R308" s="172">
        <f>SUM(I308:Q308)</f>
        <v>41.534431502597464</v>
      </c>
      <c r="S308" s="220">
        <f>R308/(R308+R309)</f>
        <v>6.1591525006159158E-2</v>
      </c>
      <c r="T308" s="73"/>
      <c r="U308" s="73"/>
      <c r="V308" s="73"/>
      <c r="W308" s="73"/>
      <c r="X308" s="73"/>
      <c r="Y308" s="73"/>
      <c r="Z308" s="73"/>
      <c r="AA308" s="73"/>
      <c r="AB308" s="73"/>
    </row>
    <row r="309" spans="2:39" ht="15" thickBot="1" x14ac:dyDescent="0.35">
      <c r="B309" s="208">
        <f>1-B308</f>
        <v>0</v>
      </c>
      <c r="C309" t="s">
        <v>485</v>
      </c>
      <c r="D309" t="s">
        <v>488</v>
      </c>
      <c r="E309" s="6" t="s">
        <v>461</v>
      </c>
      <c r="F309" t="s">
        <v>390</v>
      </c>
      <c r="G309" s="68" t="s">
        <v>394</v>
      </c>
      <c r="H309" s="174">
        <f t="shared" ref="H309:H311" si="456">R309/($Q$9-$I$9+1)</f>
        <v>70.313177597063884</v>
      </c>
      <c r="I309" s="353">
        <f>I51+I235-I298*I$3</f>
        <v>63.981503196808532</v>
      </c>
      <c r="J309" s="353">
        <f t="shared" ref="J309:Q309" si="457">J51+J235-J298*J$3</f>
        <v>65.207806094173506</v>
      </c>
      <c r="K309" s="353">
        <f t="shared" si="457"/>
        <v>66.626103828882009</v>
      </c>
      <c r="L309" s="353">
        <f t="shared" si="457"/>
        <v>68.222738072285736</v>
      </c>
      <c r="M309" s="353">
        <f t="shared" si="457"/>
        <v>69.855456389804033</v>
      </c>
      <c r="N309" s="353">
        <f t="shared" si="457"/>
        <v>71.638787942596906</v>
      </c>
      <c r="O309" s="353">
        <f t="shared" si="457"/>
        <v>73.617332777910349</v>
      </c>
      <c r="P309" s="353">
        <f t="shared" si="457"/>
        <v>75.770614613813336</v>
      </c>
      <c r="Q309" s="353">
        <f t="shared" si="457"/>
        <v>77.898255457300507</v>
      </c>
      <c r="R309" s="172">
        <f>SUM(I309:Q309)</f>
        <v>632.8185983735749</v>
      </c>
      <c r="S309" s="66"/>
      <c r="T309" s="73"/>
      <c r="U309" s="73"/>
      <c r="V309" s="73"/>
      <c r="W309" s="73"/>
      <c r="X309" s="73"/>
      <c r="Y309" s="73"/>
      <c r="Z309" s="73"/>
      <c r="AA309" s="73"/>
      <c r="AB309" s="73"/>
    </row>
    <row r="310" spans="2:39" x14ac:dyDescent="0.3">
      <c r="C310" t="s">
        <v>485</v>
      </c>
      <c r="D310" t="s">
        <v>488</v>
      </c>
      <c r="E310" t="s">
        <v>309</v>
      </c>
      <c r="F310" t="s">
        <v>391</v>
      </c>
      <c r="G310" s="68" t="s">
        <v>394</v>
      </c>
      <c r="H310" s="174">
        <f t="shared" si="456"/>
        <v>28.475813796807554</v>
      </c>
      <c r="I310" s="353">
        <f t="shared" ref="I310:Q310" si="458">I52+I236</f>
        <v>25.23117605501168</v>
      </c>
      <c r="J310" s="353">
        <f t="shared" si="458"/>
        <v>25.881241385647066</v>
      </c>
      <c r="K310" s="353">
        <f t="shared" si="458"/>
        <v>26.614261741448885</v>
      </c>
      <c r="L310" s="353">
        <f t="shared" si="458"/>
        <v>27.426216791254689</v>
      </c>
      <c r="M310" s="353">
        <f t="shared" si="458"/>
        <v>28.260922330847311</v>
      </c>
      <c r="N310" s="353">
        <f t="shared" si="458"/>
        <v>29.165281350644655</v>
      </c>
      <c r="O310" s="353">
        <f t="shared" si="458"/>
        <v>30.158718613398914</v>
      </c>
      <c r="P310" s="353">
        <f t="shared" si="458"/>
        <v>31.234288453977406</v>
      </c>
      <c r="Q310" s="353">
        <f t="shared" si="458"/>
        <v>32.310217449037403</v>
      </c>
      <c r="R310" s="172">
        <f>SUM(I310:Q310)</f>
        <v>256.28232417126799</v>
      </c>
      <c r="S310" s="66"/>
      <c r="T310" s="73"/>
      <c r="U310" s="73"/>
      <c r="V310" s="73"/>
      <c r="W310" s="73"/>
      <c r="X310" s="73"/>
      <c r="Y310" s="73"/>
      <c r="Z310" s="73"/>
      <c r="AA310" s="73"/>
      <c r="AB310" s="73"/>
    </row>
    <row r="311" spans="2:39" x14ac:dyDescent="0.3">
      <c r="C311" t="s">
        <v>485</v>
      </c>
      <c r="D311" t="s">
        <v>488</v>
      </c>
      <c r="E311" t="s">
        <v>465</v>
      </c>
      <c r="F311" t="s">
        <v>391</v>
      </c>
      <c r="G311" s="68" t="s">
        <v>394</v>
      </c>
      <c r="H311" s="174">
        <f t="shared" si="456"/>
        <v>60.974586042341066</v>
      </c>
      <c r="I311" s="353">
        <f t="shared" ref="I311:Q311" si="459">I53+I237</f>
        <v>13.523505982328651</v>
      </c>
      <c r="J311" s="353">
        <f t="shared" si="459"/>
        <v>24.048989902406912</v>
      </c>
      <c r="K311" s="353">
        <f t="shared" si="459"/>
        <v>35.061647191984086</v>
      </c>
      <c r="L311" s="353">
        <f t="shared" si="459"/>
        <v>46.642822586688744</v>
      </c>
      <c r="M311" s="353">
        <f t="shared" si="459"/>
        <v>58.757095800246233</v>
      </c>
      <c r="N311" s="353">
        <f t="shared" si="459"/>
        <v>71.535874643339724</v>
      </c>
      <c r="O311" s="353">
        <f t="shared" si="459"/>
        <v>85.101854326424387</v>
      </c>
      <c r="P311" s="353">
        <f t="shared" si="459"/>
        <v>99.520343284528408</v>
      </c>
      <c r="Q311" s="353">
        <f t="shared" si="459"/>
        <v>114.57914066312244</v>
      </c>
      <c r="R311" s="172">
        <f>SUM(I311:Q311)</f>
        <v>548.77127438106959</v>
      </c>
      <c r="S311" s="66"/>
      <c r="T311" s="73"/>
      <c r="U311" s="73"/>
      <c r="V311" s="73"/>
      <c r="W311" s="73"/>
      <c r="X311" s="73"/>
      <c r="Y311" s="73"/>
      <c r="Z311" s="73"/>
      <c r="AA311" s="73"/>
      <c r="AB311" s="73"/>
    </row>
    <row r="312" spans="2:39" x14ac:dyDescent="0.3">
      <c r="C312" s="178" t="s">
        <v>405</v>
      </c>
      <c r="D312" s="2"/>
      <c r="E312" s="2"/>
      <c r="F312" s="2"/>
      <c r="G312" s="71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66"/>
      <c r="T312" s="73"/>
      <c r="U312" s="73"/>
      <c r="V312" s="73"/>
      <c r="W312" s="73"/>
      <c r="X312" s="73"/>
      <c r="Y312" s="73"/>
      <c r="Z312" s="73"/>
      <c r="AA312" s="73"/>
      <c r="AB312" s="73"/>
    </row>
    <row r="313" spans="2:39" x14ac:dyDescent="0.3">
      <c r="C313" t="s">
        <v>485</v>
      </c>
      <c r="D313" t="s">
        <v>488</v>
      </c>
      <c r="E313" t="s">
        <v>451</v>
      </c>
      <c r="F313" t="s">
        <v>406</v>
      </c>
      <c r="G313" s="71"/>
      <c r="H313" s="72"/>
      <c r="I313" s="171">
        <f>(I308+I309)/NI_Baseline!$J$62</f>
        <v>7.4422584851181375E-2</v>
      </c>
      <c r="J313" s="171">
        <f>(J308+J309)/NI_Baseline!$J$62</f>
        <v>7.5849006971206639E-2</v>
      </c>
      <c r="K313" s="171">
        <f>(K308+K309)/NI_Baseline!$J$62</f>
        <v>7.7498755386477491E-2</v>
      </c>
      <c r="L313" s="171">
        <f>(L308+L309)/NI_Baseline!$J$62</f>
        <v>7.9355942878470379E-2</v>
      </c>
      <c r="M313" s="171">
        <f>(M308+M309)/NI_Baseline!$J$62</f>
        <v>8.1255102970877277E-2</v>
      </c>
      <c r="N313" s="171">
        <f>(N308+N309)/NI_Baseline!$J$62</f>
        <v>8.3329454731530153E-2</v>
      </c>
      <c r="O313" s="171">
        <f>(O308+O309)/NI_Baseline!$J$62</f>
        <v>8.5630876447663359E-2</v>
      </c>
      <c r="P313" s="171">
        <f>(P308+P309)/NI_Baseline!$J$62</f>
        <v>8.8135550332052351E-2</v>
      </c>
      <c r="Q313" s="171">
        <f>(Q308+Q309)/NI_Baseline!$J$62</f>
        <v>9.0610398894459404E-2</v>
      </c>
      <c r="R313" s="72"/>
      <c r="S313" s="66"/>
      <c r="T313" s="73"/>
      <c r="U313" s="73"/>
      <c r="V313" s="73"/>
      <c r="W313" s="73"/>
      <c r="X313" s="73"/>
      <c r="Y313" s="73"/>
      <c r="Z313" s="73"/>
      <c r="AA313" s="73"/>
      <c r="AB313" s="73"/>
    </row>
    <row r="314" spans="2:39" x14ac:dyDescent="0.3">
      <c r="C314" t="s">
        <v>485</v>
      </c>
      <c r="D314" t="s">
        <v>488</v>
      </c>
      <c r="E314" t="s">
        <v>451</v>
      </c>
      <c r="F314" s="2" t="s">
        <v>443</v>
      </c>
      <c r="G314" s="71"/>
      <c r="H314" s="72"/>
      <c r="I314" s="194">
        <f>'NI_B_NewSI&amp;GovClos'!M$116+FundingParamsTRA!I313</f>
        <v>1.0295755848511814</v>
      </c>
      <c r="J314" s="194">
        <f>'NI_B_NewSI&amp;GovClos'!N$116+FundingParamsTRA!J313</f>
        <v>1.0487810069712067</v>
      </c>
      <c r="K314" s="194">
        <f>'NI_B_NewSI&amp;GovClos'!O$116+FundingParamsTRA!K313</f>
        <v>1.0707037553864776</v>
      </c>
      <c r="L314" s="194">
        <f>'NI_B_NewSI&amp;GovClos'!P$116+FundingParamsTRA!L313</f>
        <v>1.0970529428784705</v>
      </c>
      <c r="M314" s="194">
        <f>'NI_B_NewSI&amp;GovClos'!Q$116+FundingParamsTRA!M313</f>
        <v>1.1267771029708773</v>
      </c>
      <c r="N314" s="194">
        <f>'NI_B_NewSI&amp;GovClos'!R$116+FundingParamsTRA!N313</f>
        <v>1.1581124547315302</v>
      </c>
      <c r="O314" s="194">
        <f>'NI_B_NewSI&amp;GovClos'!S$116+FundingParamsTRA!O313</f>
        <v>1.1971578764476634</v>
      </c>
      <c r="P314" s="194">
        <f>'NI_B_NewSI&amp;GovClos'!T$116+FundingParamsTRA!P313</f>
        <v>1.2333985503320524</v>
      </c>
      <c r="Q314" s="194">
        <f>'NI_B_NewSI&amp;GovClos'!U$116+FundingParamsTRA!Q313</f>
        <v>1.2679113988944593</v>
      </c>
      <c r="R314" s="72"/>
      <c r="S314" s="66"/>
      <c r="T314" s="73"/>
      <c r="U314" s="73"/>
      <c r="V314" s="73"/>
      <c r="W314" s="73"/>
      <c r="X314" s="73"/>
      <c r="Y314" s="73"/>
      <c r="Z314" s="73"/>
      <c r="AA314" s="73"/>
      <c r="AB314" s="73"/>
    </row>
    <row r="315" spans="2:39" x14ac:dyDescent="0.3">
      <c r="C315" t="s">
        <v>485</v>
      </c>
      <c r="D315" t="s">
        <v>488</v>
      </c>
      <c r="E315" t="s">
        <v>452</v>
      </c>
      <c r="F315" s="2" t="s">
        <v>450</v>
      </c>
      <c r="G315" s="71"/>
      <c r="H315" s="72"/>
      <c r="I315" s="205">
        <f>I309/I$4</f>
        <v>7.3482734667558863E-2</v>
      </c>
      <c r="J315" s="205">
        <f t="shared" ref="J315:Q315" si="460">J309/J$4</f>
        <v>7.3464891468840457E-2</v>
      </c>
      <c r="K315" s="205">
        <f t="shared" si="460"/>
        <v>7.3423333220620904E-2</v>
      </c>
      <c r="L315" s="205">
        <f t="shared" si="460"/>
        <v>7.3308088502618135E-2</v>
      </c>
      <c r="M315" s="205">
        <f t="shared" si="460"/>
        <v>7.315587199628884E-2</v>
      </c>
      <c r="N315" s="205">
        <f t="shared" si="460"/>
        <v>7.2994737976259702E-2</v>
      </c>
      <c r="O315" s="205">
        <f t="shared" si="460"/>
        <v>7.2685418849188235E-2</v>
      </c>
      <c r="P315" s="205">
        <f t="shared" si="460"/>
        <v>7.2502233849970954E-2</v>
      </c>
      <c r="Q315" s="205">
        <f t="shared" si="460"/>
        <v>7.2352485553990056E-2</v>
      </c>
      <c r="R315" s="72"/>
      <c r="S315" s="66"/>
      <c r="T315" s="73"/>
      <c r="U315" s="73"/>
      <c r="V315" s="73"/>
      <c r="W315" s="73"/>
      <c r="X315" s="73"/>
      <c r="Y315" s="73"/>
      <c r="Z315" s="73"/>
      <c r="AA315" s="73"/>
      <c r="AB315" s="73"/>
    </row>
    <row r="316" spans="2:39" x14ac:dyDescent="0.3">
      <c r="C316" t="s">
        <v>485</v>
      </c>
      <c r="D316" t="s">
        <v>488</v>
      </c>
      <c r="E316" t="s">
        <v>453</v>
      </c>
      <c r="F316" t="s">
        <v>416</v>
      </c>
      <c r="G316" s="71"/>
      <c r="H316" s="72"/>
      <c r="I316" s="65">
        <f>(I310+I311)/'NI_B_NewSI&amp;GovClos'!$J$401</f>
        <v>3.5869534745385415E-2</v>
      </c>
      <c r="J316" s="65">
        <f>(J310+J311)/'NI_B_NewSI&amp;GovClos'!$J$401</f>
        <v>4.6213104375527302E-2</v>
      </c>
      <c r="K316" s="65">
        <f>(K310+K311)/'NI_B_NewSI&amp;GovClos'!$J$401</f>
        <v>5.7084358383058122E-2</v>
      </c>
      <c r="L316" s="65">
        <f>(L310+L311)/'NI_B_NewSI&amp;GovClos'!$J$401</f>
        <v>6.8554864647440553E-2</v>
      </c>
      <c r="M316" s="65">
        <f>(M310+M311)/'NI_B_NewSI&amp;GovClos'!$J$401</f>
        <v>8.0539838304451924E-2</v>
      </c>
      <c r="N316" s="65">
        <f>(N310+N311)/'NI_B_NewSI&amp;GovClos'!$J$401</f>
        <v>9.3204315554606246E-2</v>
      </c>
      <c r="O316" s="65">
        <f>(O310+O311)/'NI_B_NewSI&amp;GovClos'!$J$401</f>
        <v>0.10667983604805636</v>
      </c>
      <c r="P316" s="65">
        <f>(P310+P311)/'NI_B_NewSI&amp;GovClos'!$J$401</f>
        <v>0.12102041765548395</v>
      </c>
      <c r="Q316" s="65">
        <f>(Q310+Q311)/'NI_B_NewSI&amp;GovClos'!$J$401</f>
        <v>0.1359539714312431</v>
      </c>
      <c r="R316" s="72"/>
      <c r="S316" s="66"/>
      <c r="T316" s="73"/>
      <c r="U316" s="73"/>
      <c r="V316" s="73"/>
      <c r="W316" s="73"/>
      <c r="X316" s="73"/>
      <c r="Y316" s="73"/>
      <c r="Z316" s="73"/>
      <c r="AA316" s="73"/>
      <c r="AB316" s="73"/>
    </row>
    <row r="317" spans="2:39" x14ac:dyDescent="0.3">
      <c r="C317" t="s">
        <v>485</v>
      </c>
      <c r="D317" t="s">
        <v>488</v>
      </c>
      <c r="E317" t="s">
        <v>454</v>
      </c>
      <c r="F317" s="2" t="s">
        <v>447</v>
      </c>
      <c r="G317" s="71"/>
      <c r="H317" s="72"/>
      <c r="I317" s="443">
        <f>I$7+I316</f>
        <v>1.0195989414365043</v>
      </c>
      <c r="J317" s="443">
        <f t="shared" ref="J317" si="461">J$7+J316</f>
        <v>1.0491775627278175</v>
      </c>
      <c r="K317" s="443">
        <f t="shared" ref="K317" si="462">K$7+K316</f>
        <v>1.078989796310418</v>
      </c>
      <c r="L317" s="443">
        <f t="shared" ref="L317" si="463">L$7+L316</f>
        <v>1.1108642259161705</v>
      </c>
      <c r="M317" s="443">
        <f t="shared" ref="M317" si="464">M$7+M316</f>
        <v>1.143842787633002</v>
      </c>
      <c r="N317" s="443">
        <f t="shared" ref="N317" si="465">N$7+N316</f>
        <v>1.1806704524571463</v>
      </c>
      <c r="O317" s="443">
        <f t="shared" ref="O317" si="466">O$7+O316</f>
        <v>1.2293863125784563</v>
      </c>
      <c r="P317" s="443">
        <f t="shared" ref="P317" si="467">P$7+P316</f>
        <v>1.2752951285245939</v>
      </c>
      <c r="Q317" s="443">
        <f t="shared" ref="Q317" si="468">Q$7+Q316</f>
        <v>1.3213605058116831</v>
      </c>
      <c r="R317" s="72"/>
      <c r="S317" s="66"/>
      <c r="T317" s="73"/>
      <c r="U317" s="73"/>
      <c r="V317" s="73"/>
      <c r="W317" s="73"/>
      <c r="X317" s="73"/>
      <c r="Y317" s="73"/>
      <c r="Z317" s="73"/>
      <c r="AA317" s="73"/>
      <c r="AB317" s="73"/>
    </row>
    <row r="318" spans="2:39" x14ac:dyDescent="0.3">
      <c r="C318" t="s">
        <v>485</v>
      </c>
      <c r="D318" t="s">
        <v>488</v>
      </c>
      <c r="E318" t="s">
        <v>455</v>
      </c>
      <c r="F318" s="206" t="s">
        <v>444</v>
      </c>
      <c r="G318" s="71"/>
      <c r="H318" s="72"/>
      <c r="I318" s="197">
        <f>0.37+I310</f>
        <v>25.601176055011681</v>
      </c>
      <c r="J318" s="197">
        <f t="shared" ref="J318:Q318" si="469">0.37+J310</f>
        <v>26.251241385647067</v>
      </c>
      <c r="K318" s="197">
        <f t="shared" si="469"/>
        <v>26.984261741448886</v>
      </c>
      <c r="L318" s="197">
        <f t="shared" si="469"/>
        <v>27.79621679125469</v>
      </c>
      <c r="M318" s="197">
        <f t="shared" si="469"/>
        <v>28.630922330847312</v>
      </c>
      <c r="N318" s="197">
        <f t="shared" si="469"/>
        <v>29.535281350644656</v>
      </c>
      <c r="O318" s="197">
        <f t="shared" si="469"/>
        <v>30.528718613398915</v>
      </c>
      <c r="P318" s="197">
        <f t="shared" si="469"/>
        <v>31.604288453977407</v>
      </c>
      <c r="Q318" s="197">
        <f t="shared" si="469"/>
        <v>32.6802174490374</v>
      </c>
      <c r="R318" s="72"/>
      <c r="S318" s="66"/>
      <c r="T318" s="73"/>
      <c r="U318" s="73"/>
      <c r="V318" s="73"/>
      <c r="W318" s="73"/>
      <c r="X318" s="73"/>
      <c r="Y318" s="73"/>
      <c r="Z318" s="73"/>
      <c r="AA318" s="73"/>
      <c r="AB318" s="73"/>
    </row>
    <row r="319" spans="2:39" x14ac:dyDescent="0.3">
      <c r="C319" t="s">
        <v>485</v>
      </c>
      <c r="D319" t="s">
        <v>488</v>
      </c>
      <c r="E319" t="s">
        <v>456</v>
      </c>
      <c r="F319" s="206"/>
      <c r="G319" s="71"/>
      <c r="H319" s="196">
        <f>AVERAGE(I319:Q319)</f>
        <v>77.961658910290694</v>
      </c>
      <c r="I319" s="188">
        <f>I318/0.37</f>
        <v>69.192367716247787</v>
      </c>
      <c r="J319" s="188">
        <f t="shared" ref="J319:Q319" si="470">J318/0.37</f>
        <v>70.949301042289363</v>
      </c>
      <c r="K319" s="188">
        <f t="shared" si="470"/>
        <v>72.930437139051051</v>
      </c>
      <c r="L319" s="188">
        <f t="shared" si="470"/>
        <v>75.1249102466343</v>
      </c>
      <c r="M319" s="188">
        <f t="shared" si="470"/>
        <v>77.380871164452202</v>
      </c>
      <c r="N319" s="188">
        <f t="shared" si="470"/>
        <v>79.825084731472046</v>
      </c>
      <c r="O319" s="188">
        <f t="shared" si="470"/>
        <v>82.510050306483549</v>
      </c>
      <c r="P319" s="188">
        <f t="shared" si="470"/>
        <v>85.416995821560562</v>
      </c>
      <c r="Q319" s="188">
        <f t="shared" si="470"/>
        <v>88.324912024425402</v>
      </c>
      <c r="R319" s="72"/>
      <c r="S319" s="66"/>
      <c r="T319" s="73"/>
      <c r="U319" s="73"/>
      <c r="V319" s="73"/>
      <c r="W319" s="73"/>
      <c r="X319" s="73"/>
      <c r="Y319" s="73"/>
      <c r="Z319" s="73"/>
      <c r="AA319" s="73"/>
      <c r="AB319" s="73"/>
    </row>
    <row r="320" spans="2:39" x14ac:dyDescent="0.3">
      <c r="E320" s="271" t="s">
        <v>445</v>
      </c>
      <c r="F320" s="271">
        <v>2019</v>
      </c>
      <c r="G320" s="271">
        <v>2020</v>
      </c>
      <c r="H320" s="271">
        <v>2021</v>
      </c>
      <c r="I320" s="271">
        <v>2022</v>
      </c>
      <c r="J320" s="271">
        <v>2023</v>
      </c>
      <c r="K320" s="271">
        <v>2024</v>
      </c>
      <c r="L320" s="271">
        <f t="shared" ref="L320" si="471">K320+1</f>
        <v>2025</v>
      </c>
      <c r="M320" s="271">
        <f t="shared" ref="M320" si="472">L320+1</f>
        <v>2026</v>
      </c>
      <c r="N320" s="271">
        <f t="shared" ref="N320" si="473">M320+1</f>
        <v>2027</v>
      </c>
      <c r="O320" s="271">
        <f t="shared" ref="O320" si="474">N320+1</f>
        <v>2028</v>
      </c>
      <c r="P320" s="271">
        <f t="shared" ref="P320" si="475">O320+1</f>
        <v>2029</v>
      </c>
      <c r="Q320" s="271">
        <f t="shared" ref="Q320" si="476">P320+1</f>
        <v>2030</v>
      </c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</row>
    <row r="321" spans="2:28" x14ac:dyDescent="0.3">
      <c r="C321" s="59" t="s">
        <v>448</v>
      </c>
      <c r="D321" s="59" t="s">
        <v>449</v>
      </c>
      <c r="E321" s="196">
        <f>AVERAGE(I321:Q321)</f>
        <v>77.953074493615134</v>
      </c>
      <c r="F321" s="32">
        <v>0.37</v>
      </c>
      <c r="G321" s="203">
        <f>F321*$C322</f>
        <v>1.4097</v>
      </c>
      <c r="H321" s="203">
        <f t="shared" ref="H321" si="477">G321*$C322</f>
        <v>5.3709569999999998</v>
      </c>
      <c r="I321" s="203">
        <f t="shared" ref="I321" si="478">H321*$C322</f>
        <v>20.463346169999998</v>
      </c>
      <c r="J321" s="203">
        <f t="shared" ref="J321" si="479">I321*$C322</f>
        <v>77.96534890769999</v>
      </c>
      <c r="K321" s="204">
        <f t="shared" ref="K321" si="480">J321*$D322</f>
        <v>79.914482630392484</v>
      </c>
      <c r="L321" s="204">
        <f t="shared" ref="L321" si="481">K321*$D322</f>
        <v>81.912344696152289</v>
      </c>
      <c r="M321" s="204">
        <f t="shared" ref="M321" si="482">L321*$D322</f>
        <v>83.960153313556091</v>
      </c>
      <c r="N321" s="204">
        <f t="shared" ref="N321" si="483">M321*$D322</f>
        <v>86.05915714639498</v>
      </c>
      <c r="O321" s="204">
        <f t="shared" ref="O321" si="484">N321*$D322</f>
        <v>88.21063607505485</v>
      </c>
      <c r="P321" s="204">
        <f t="shared" ref="P321" si="485">O321*$D322</f>
        <v>90.41590197693121</v>
      </c>
      <c r="Q321" s="204">
        <f t="shared" ref="Q321" si="486">P321*$D322</f>
        <v>92.676299526354484</v>
      </c>
      <c r="R321" s="72"/>
      <c r="S321" s="66"/>
      <c r="T321" s="73"/>
      <c r="U321" s="73"/>
      <c r="V321" s="73"/>
      <c r="W321" s="73"/>
      <c r="X321" s="73"/>
      <c r="Y321" s="73"/>
      <c r="Z321" s="73"/>
      <c r="AA321" s="73"/>
      <c r="AB321" s="73"/>
    </row>
    <row r="322" spans="2:28" x14ac:dyDescent="0.3">
      <c r="C322" s="202">
        <v>3.81</v>
      </c>
      <c r="D322" s="201">
        <v>1.0249999999999999</v>
      </c>
      <c r="E322" s="200" t="s">
        <v>457</v>
      </c>
      <c r="F322" s="215" t="s">
        <v>467</v>
      </c>
      <c r="G322" s="272" t="s">
        <v>468</v>
      </c>
      <c r="H322" s="215" t="s">
        <v>469</v>
      </c>
      <c r="I322" s="213" t="s">
        <v>470</v>
      </c>
      <c r="J322" s="195" t="s">
        <v>474</v>
      </c>
      <c r="K322" s="214" t="s">
        <v>482</v>
      </c>
      <c r="L322" s="214" t="s">
        <v>472</v>
      </c>
      <c r="M322" s="213" t="s">
        <v>473</v>
      </c>
      <c r="N322" s="213" t="s">
        <v>475</v>
      </c>
      <c r="O322" s="213" t="s">
        <v>476</v>
      </c>
      <c r="P322" s="213" t="s">
        <v>477</v>
      </c>
      <c r="Q322" s="214" t="s">
        <v>478</v>
      </c>
      <c r="R322" s="72"/>
      <c r="S322" s="66"/>
      <c r="T322" s="73"/>
      <c r="U322" s="73"/>
      <c r="V322" s="73"/>
      <c r="W322" s="73"/>
      <c r="X322" s="73"/>
      <c r="Y322" s="73"/>
      <c r="Z322" s="73"/>
      <c r="AA322" s="73"/>
      <c r="AB322" s="73"/>
    </row>
    <row r="323" spans="2:28" x14ac:dyDescent="0.3">
      <c r="C323" s="18" t="s">
        <v>485</v>
      </c>
      <c r="D323" s="18" t="s">
        <v>484</v>
      </c>
      <c r="E323" s="18" t="s">
        <v>455</v>
      </c>
      <c r="F323" s="287" t="s">
        <v>446</v>
      </c>
      <c r="G323" s="288"/>
      <c r="H323" s="289">
        <f>AVERAGE(I323:Q323)</f>
        <v>96.517406063215347</v>
      </c>
      <c r="I323" s="290">
        <f>30.1276*(1.023629)^(I$9-2019)+I311</f>
        <v>45.837622026335417</v>
      </c>
      <c r="J323" s="290">
        <f t="shared" ref="J323:Q323" si="487">30.1276*(1.023629)^(J$9-2019)+J311</f>
        <v>57.126656194417507</v>
      </c>
      <c r="K323" s="290">
        <f t="shared" si="487"/>
        <v>68.9209056608086</v>
      </c>
      <c r="L323" s="290">
        <f t="shared" si="487"/>
        <v>81.302141473873107</v>
      </c>
      <c r="M323" s="290">
        <f t="shared" si="487"/>
        <v>94.235379733415868</v>
      </c>
      <c r="N323" s="290">
        <f t="shared" si="487"/>
        <v>107.85247494756622</v>
      </c>
      <c r="O323" s="290">
        <f t="shared" si="487"/>
        <v>122.27657957923945</v>
      </c>
      <c r="P323" s="290">
        <f t="shared" si="487"/>
        <v>137.57347012034222</v>
      </c>
      <c r="Q323" s="290">
        <f t="shared" si="487"/>
        <v>153.53142483293971</v>
      </c>
      <c r="R323" s="72"/>
      <c r="S323" s="66"/>
      <c r="T323" s="73"/>
      <c r="U323" s="73"/>
      <c r="V323" s="73"/>
      <c r="W323" s="73"/>
      <c r="X323" s="73"/>
      <c r="Y323" s="73"/>
      <c r="Z323" s="73"/>
      <c r="AA323" s="73"/>
      <c r="AB323" s="73"/>
    </row>
    <row r="324" spans="2:28" x14ac:dyDescent="0.3">
      <c r="B324" s="178"/>
      <c r="C324" s="291" t="s">
        <v>448</v>
      </c>
      <c r="D324" s="291" t="s">
        <v>449</v>
      </c>
      <c r="E324" s="292">
        <f>AVERAGE(I324:Q324)</f>
        <v>122.59155075230495</v>
      </c>
      <c r="F324" s="293">
        <v>30.217588873818368</v>
      </c>
      <c r="G324" s="293">
        <v>30.217588873818368</v>
      </c>
      <c r="H324" s="293">
        <v>30.217588873818368</v>
      </c>
      <c r="I324" s="294">
        <f>H324*$C325</f>
        <v>54.391659972873065</v>
      </c>
      <c r="J324" s="294">
        <f>I324*$C325</f>
        <v>97.90498795117152</v>
      </c>
      <c r="K324" s="295">
        <f t="shared" ref="K324:L324" si="488">J324*$D325</f>
        <v>105.93319696316759</v>
      </c>
      <c r="L324" s="295">
        <f t="shared" si="488"/>
        <v>114.61971911414734</v>
      </c>
      <c r="M324" s="295">
        <f t="shared" ref="M324" si="489">L324*$D325</f>
        <v>124.01853608150743</v>
      </c>
      <c r="N324" s="295">
        <f t="shared" ref="N324" si="490">M324*$D325</f>
        <v>134.18805604019104</v>
      </c>
      <c r="O324" s="295">
        <f t="shared" ref="O324" si="491">N324*$D325</f>
        <v>145.19147663548671</v>
      </c>
      <c r="P324" s="295">
        <f t="shared" ref="P324" si="492">O324*$D325</f>
        <v>157.09717771959663</v>
      </c>
      <c r="Q324" s="295">
        <f t="shared" ref="Q324" si="493">P324*$D325</f>
        <v>169.97914629260356</v>
      </c>
      <c r="U324" s="49"/>
      <c r="V324" s="49"/>
      <c r="W324" s="49"/>
      <c r="X324" s="49"/>
      <c r="Y324" s="49"/>
      <c r="Z324" s="49"/>
      <c r="AA324" s="49"/>
      <c r="AB324" s="49"/>
    </row>
    <row r="325" spans="2:28" x14ac:dyDescent="0.3">
      <c r="C325" s="296">
        <v>1.8</v>
      </c>
      <c r="D325" s="297">
        <v>1.0820000000000001</v>
      </c>
      <c r="E325" s="298" t="s">
        <v>458</v>
      </c>
      <c r="F325" s="298"/>
      <c r="G325" s="288"/>
      <c r="H325" s="299"/>
      <c r="I325" s="299"/>
      <c r="J325" s="299"/>
      <c r="K325" s="299"/>
      <c r="L325" s="299"/>
      <c r="M325" s="299"/>
      <c r="N325" s="299"/>
      <c r="O325" s="299"/>
      <c r="P325" s="299"/>
      <c r="Q325" s="299"/>
      <c r="R325" s="72"/>
      <c r="S325" s="66"/>
      <c r="T325" s="73"/>
      <c r="U325" s="73"/>
      <c r="V325" s="73"/>
      <c r="W325" s="73"/>
      <c r="X325" s="73"/>
      <c r="Y325" s="73"/>
      <c r="Z325" s="73"/>
      <c r="AA325" s="73"/>
      <c r="AB325" s="73"/>
    </row>
    <row r="328" spans="2:28" ht="18" x14ac:dyDescent="0.35">
      <c r="C328" s="218" t="s">
        <v>360</v>
      </c>
    </row>
    <row r="329" spans="2:28" x14ac:dyDescent="0.3">
      <c r="C329" t="s">
        <v>307</v>
      </c>
      <c r="D329" t="s">
        <v>323</v>
      </c>
      <c r="E329" t="s">
        <v>321</v>
      </c>
      <c r="F329" s="61" t="s">
        <v>310</v>
      </c>
      <c r="G329" s="62" t="s">
        <v>311</v>
      </c>
      <c r="H329" s="63">
        <f t="shared" ref="H329:Q329" si="494">H71</f>
        <v>6.9999999999999999E-4</v>
      </c>
      <c r="I329" s="64">
        <f t="shared" si="494"/>
        <v>6.9999999999999999E-4</v>
      </c>
      <c r="J329" s="64">
        <f t="shared" si="494"/>
        <v>6.9999999999999999E-4</v>
      </c>
      <c r="K329" s="64">
        <f t="shared" si="494"/>
        <v>6.9999999999999999E-4</v>
      </c>
      <c r="L329" s="64">
        <f t="shared" si="494"/>
        <v>6.9999999999999999E-4</v>
      </c>
      <c r="M329" s="64">
        <f t="shared" si="494"/>
        <v>6.9999999999999999E-4</v>
      </c>
      <c r="N329" s="64">
        <f t="shared" si="494"/>
        <v>6.9999999999999999E-4</v>
      </c>
      <c r="O329" s="64">
        <f t="shared" si="494"/>
        <v>6.9999999999999999E-4</v>
      </c>
      <c r="P329" s="64">
        <f t="shared" si="494"/>
        <v>6.9999999999999999E-4</v>
      </c>
      <c r="Q329" s="64">
        <f t="shared" si="494"/>
        <v>6.9999999999999999E-4</v>
      </c>
      <c r="R329" s="65">
        <f t="shared" ref="R329:R342" si="495">PRODUCT(T329:AB329)-1</f>
        <v>6.3176688422730276E-3</v>
      </c>
      <c r="S329" s="66">
        <f t="shared" ref="S329:S332" si="496">(1+R329)^(1/($Q$9-$I$9+1))-1-H329</f>
        <v>-7.7086774463719365E-17</v>
      </c>
      <c r="T329" s="67">
        <f t="shared" ref="T329:AB343" si="497">1+I329</f>
        <v>1.0006999999999999</v>
      </c>
      <c r="U329" s="67">
        <f t="shared" si="497"/>
        <v>1.0006999999999999</v>
      </c>
      <c r="V329" s="67">
        <f t="shared" si="497"/>
        <v>1.0006999999999999</v>
      </c>
      <c r="W329" s="67">
        <f t="shared" si="497"/>
        <v>1.0006999999999999</v>
      </c>
      <c r="X329" s="67">
        <f t="shared" si="497"/>
        <v>1.0006999999999999</v>
      </c>
      <c r="Y329" s="67">
        <f t="shared" si="497"/>
        <v>1.0006999999999999</v>
      </c>
      <c r="Z329" s="67">
        <f t="shared" si="497"/>
        <v>1.0006999999999999</v>
      </c>
      <c r="AA329" s="67">
        <f t="shared" si="497"/>
        <v>1.0006999999999999</v>
      </c>
      <c r="AB329" s="67">
        <f t="shared" si="497"/>
        <v>1.0006999999999999</v>
      </c>
    </row>
    <row r="330" spans="2:28" x14ac:dyDescent="0.3">
      <c r="C330" t="s">
        <v>307</v>
      </c>
      <c r="D330" t="s">
        <v>323</v>
      </c>
      <c r="E330" t="s">
        <v>309</v>
      </c>
      <c r="F330" t="s">
        <v>312</v>
      </c>
      <c r="G330" s="68" t="s">
        <v>311</v>
      </c>
      <c r="H330" s="69">
        <f t="shared" ref="H330:Q330" si="498">H72</f>
        <v>4.4727272727272732E-3</v>
      </c>
      <c r="I330" s="70">
        <f t="shared" si="498"/>
        <v>4.4727272727272732E-3</v>
      </c>
      <c r="J330" s="70">
        <f t="shared" si="498"/>
        <v>4.4727272727272732E-3</v>
      </c>
      <c r="K330" s="70">
        <f t="shared" si="498"/>
        <v>4.4727272727272732E-3</v>
      </c>
      <c r="L330" s="70">
        <f t="shared" si="498"/>
        <v>4.4727272727272732E-3</v>
      </c>
      <c r="M330" s="70">
        <f t="shared" si="498"/>
        <v>4.4727272727272732E-3</v>
      </c>
      <c r="N330" s="70">
        <f t="shared" si="498"/>
        <v>4.4727272727272732E-3</v>
      </c>
      <c r="O330" s="70">
        <f t="shared" si="498"/>
        <v>4.4727272727272732E-3</v>
      </c>
      <c r="P330" s="70">
        <f t="shared" si="498"/>
        <v>4.4727272727272732E-3</v>
      </c>
      <c r="Q330" s="70">
        <f t="shared" si="498"/>
        <v>4.4727272727272732E-3</v>
      </c>
      <c r="R330" s="65">
        <f t="shared" si="495"/>
        <v>4.0982302689687611E-2</v>
      </c>
      <c r="S330" s="66">
        <f t="shared" si="496"/>
        <v>-8.9338259012805565E-17</v>
      </c>
      <c r="T330" s="67">
        <f t="shared" si="497"/>
        <v>1.0044727272727272</v>
      </c>
      <c r="U330" s="67">
        <f t="shared" si="497"/>
        <v>1.0044727272727272</v>
      </c>
      <c r="V330" s="67">
        <f t="shared" si="497"/>
        <v>1.0044727272727272</v>
      </c>
      <c r="W330" s="67">
        <f t="shared" si="497"/>
        <v>1.0044727272727272</v>
      </c>
      <c r="X330" s="67">
        <f t="shared" si="497"/>
        <v>1.0044727272727272</v>
      </c>
      <c r="Y330" s="67">
        <f t="shared" si="497"/>
        <v>1.0044727272727272</v>
      </c>
      <c r="Z330" s="67">
        <f t="shared" si="497"/>
        <v>1.0044727272727272</v>
      </c>
      <c r="AA330" s="67">
        <f t="shared" si="497"/>
        <v>1.0044727272727272</v>
      </c>
      <c r="AB330" s="67">
        <f t="shared" si="497"/>
        <v>1.0044727272727272</v>
      </c>
    </row>
    <row r="331" spans="2:28" x14ac:dyDescent="0.3">
      <c r="C331" t="s">
        <v>307</v>
      </c>
      <c r="D331" t="s">
        <v>323</v>
      </c>
      <c r="E331" s="6" t="s">
        <v>313</v>
      </c>
      <c r="F331" s="61" t="s">
        <v>314</v>
      </c>
      <c r="G331" s="62" t="s">
        <v>311</v>
      </c>
      <c r="H331" s="63">
        <f t="shared" ref="H331:Q331" si="499">H74</f>
        <v>2.3E-3</v>
      </c>
      <c r="I331" s="64">
        <f t="shared" si="499"/>
        <v>2.3E-3</v>
      </c>
      <c r="J331" s="64">
        <f t="shared" si="499"/>
        <v>2.3E-3</v>
      </c>
      <c r="K331" s="64">
        <f t="shared" si="499"/>
        <v>2.3E-3</v>
      </c>
      <c r="L331" s="64">
        <f t="shared" si="499"/>
        <v>2.3E-3</v>
      </c>
      <c r="M331" s="64">
        <f t="shared" si="499"/>
        <v>2.3E-3</v>
      </c>
      <c r="N331" s="64">
        <f t="shared" si="499"/>
        <v>2.3E-3</v>
      </c>
      <c r="O331" s="64">
        <f t="shared" si="499"/>
        <v>2.3E-3</v>
      </c>
      <c r="P331" s="64">
        <f t="shared" si="499"/>
        <v>2.3E-3</v>
      </c>
      <c r="Q331" s="64">
        <f t="shared" si="499"/>
        <v>2.3E-3</v>
      </c>
      <c r="R331" s="65">
        <f t="shared" si="495"/>
        <v>2.0891465562118405E-2</v>
      </c>
      <c r="S331" s="66">
        <f t="shared" si="496"/>
        <v>-3.1225022567582528E-17</v>
      </c>
      <c r="T331" s="67">
        <f t="shared" si="497"/>
        <v>1.0023</v>
      </c>
      <c r="U331" s="67">
        <f t="shared" si="497"/>
        <v>1.0023</v>
      </c>
      <c r="V331" s="67">
        <f t="shared" si="497"/>
        <v>1.0023</v>
      </c>
      <c r="W331" s="67">
        <f t="shared" si="497"/>
        <v>1.0023</v>
      </c>
      <c r="X331" s="67">
        <f t="shared" si="497"/>
        <v>1.0023</v>
      </c>
      <c r="Y331" s="67">
        <f t="shared" si="497"/>
        <v>1.0023</v>
      </c>
      <c r="Z331" s="67">
        <f t="shared" si="497"/>
        <v>1.0023</v>
      </c>
      <c r="AA331" s="67">
        <f t="shared" si="497"/>
        <v>1.0023</v>
      </c>
      <c r="AB331" s="67">
        <f t="shared" si="497"/>
        <v>1.0023</v>
      </c>
    </row>
    <row r="332" spans="2:28" x14ac:dyDescent="0.3">
      <c r="C332" t="s">
        <v>307</v>
      </c>
      <c r="D332" t="s">
        <v>323</v>
      </c>
      <c r="E332" t="s">
        <v>315</v>
      </c>
      <c r="F332" t="s">
        <v>316</v>
      </c>
      <c r="G332" s="68" t="s">
        <v>311</v>
      </c>
      <c r="H332" s="69">
        <f t="shared" ref="H332:Q332" si="500">H75</f>
        <v>1.277922077922078E-3</v>
      </c>
      <c r="I332" s="70">
        <f t="shared" si="500"/>
        <v>1.277922077922078E-3</v>
      </c>
      <c r="J332" s="70">
        <f t="shared" si="500"/>
        <v>1.277922077922078E-3</v>
      </c>
      <c r="K332" s="70">
        <f t="shared" si="500"/>
        <v>1.277922077922078E-3</v>
      </c>
      <c r="L332" s="70">
        <f t="shared" si="500"/>
        <v>1.277922077922078E-3</v>
      </c>
      <c r="M332" s="70">
        <f t="shared" si="500"/>
        <v>1.277922077922078E-3</v>
      </c>
      <c r="N332" s="70">
        <f t="shared" si="500"/>
        <v>1.277922077922078E-3</v>
      </c>
      <c r="O332" s="70">
        <f t="shared" si="500"/>
        <v>1.277922077922078E-3</v>
      </c>
      <c r="P332" s="70">
        <f t="shared" si="500"/>
        <v>1.277922077922078E-3</v>
      </c>
      <c r="Q332" s="70">
        <f t="shared" si="500"/>
        <v>1.277922077922078E-3</v>
      </c>
      <c r="R332" s="65">
        <f t="shared" si="495"/>
        <v>1.156026539614019E-2</v>
      </c>
      <c r="S332" s="66">
        <f t="shared" si="496"/>
        <v>-8.8904578143811364E-17</v>
      </c>
      <c r="T332" s="67">
        <f t="shared" si="497"/>
        <v>1.001277922077922</v>
      </c>
      <c r="U332" s="67">
        <f t="shared" si="497"/>
        <v>1.001277922077922</v>
      </c>
      <c r="V332" s="67">
        <f t="shared" si="497"/>
        <v>1.001277922077922</v>
      </c>
      <c r="W332" s="67">
        <f t="shared" si="497"/>
        <v>1.001277922077922</v>
      </c>
      <c r="X332" s="67">
        <f t="shared" si="497"/>
        <v>1.001277922077922</v>
      </c>
      <c r="Y332" s="67">
        <f t="shared" si="497"/>
        <v>1.001277922077922</v>
      </c>
      <c r="Z332" s="67">
        <f t="shared" si="497"/>
        <v>1.001277922077922</v>
      </c>
      <c r="AA332" s="67">
        <f t="shared" si="497"/>
        <v>1.001277922077922</v>
      </c>
      <c r="AB332" s="67">
        <f t="shared" si="497"/>
        <v>1.001277922077922</v>
      </c>
    </row>
    <row r="333" spans="2:28" x14ac:dyDescent="0.3">
      <c r="C333" t="s">
        <v>307</v>
      </c>
      <c r="D333" t="s">
        <v>323</v>
      </c>
      <c r="E333" t="s">
        <v>315</v>
      </c>
      <c r="F333" t="s">
        <v>317</v>
      </c>
      <c r="G333" s="68" t="s">
        <v>311</v>
      </c>
      <c r="H333" s="69">
        <f t="shared" ref="H333:Q333" si="501">H76</f>
        <v>6.5493506493506486E-3</v>
      </c>
      <c r="I333" s="74">
        <f t="shared" si="501"/>
        <v>1.1277777777777777E-3</v>
      </c>
      <c r="J333" s="75">
        <f t="shared" si="501"/>
        <v>3.8785541557068643E-3</v>
      </c>
      <c r="K333" s="75">
        <f t="shared" si="501"/>
        <v>6.6293305336359507E-3</v>
      </c>
      <c r="L333" s="75">
        <f t="shared" si="501"/>
        <v>9.3801069115650379E-3</v>
      </c>
      <c r="M333" s="75">
        <f t="shared" si="501"/>
        <v>1.2130883289494125E-2</v>
      </c>
      <c r="N333" s="75">
        <f t="shared" si="501"/>
        <v>1.4881659667423212E-2</v>
      </c>
      <c r="O333" s="75">
        <f t="shared" si="501"/>
        <v>1.76324360453523E-2</v>
      </c>
      <c r="P333" s="75">
        <f t="shared" si="501"/>
        <v>2.0383212423281387E-2</v>
      </c>
      <c r="Q333" s="76">
        <f t="shared" si="501"/>
        <v>2.3133988801210467E-2</v>
      </c>
      <c r="R333" s="65">
        <f t="shared" si="495"/>
        <v>0.11438138629150263</v>
      </c>
      <c r="S333" s="74">
        <v>0.11437445871806617</v>
      </c>
      <c r="T333" s="67">
        <f t="shared" si="497"/>
        <v>1.0011277777777778</v>
      </c>
      <c r="U333" s="67">
        <f t="shared" si="497"/>
        <v>1.0038785541557069</v>
      </c>
      <c r="V333" s="67">
        <f t="shared" si="497"/>
        <v>1.006629330533636</v>
      </c>
      <c r="W333" s="67">
        <f t="shared" si="497"/>
        <v>1.0093801069115651</v>
      </c>
      <c r="X333" s="67">
        <f t="shared" si="497"/>
        <v>1.0121308832894942</v>
      </c>
      <c r="Y333" s="67">
        <f t="shared" si="497"/>
        <v>1.0148816596674233</v>
      </c>
      <c r="Z333" s="67">
        <f t="shared" si="497"/>
        <v>1.0176324360453524</v>
      </c>
      <c r="AA333" s="67">
        <f t="shared" si="497"/>
        <v>1.0203832124232814</v>
      </c>
      <c r="AB333" s="67">
        <f t="shared" si="497"/>
        <v>1.0231339888012105</v>
      </c>
    </row>
    <row r="334" spans="2:28" x14ac:dyDescent="0.3">
      <c r="C334" s="2" t="s">
        <v>307</v>
      </c>
      <c r="D334" s="2" t="s">
        <v>323</v>
      </c>
      <c r="E334" s="2" t="s">
        <v>318</v>
      </c>
      <c r="F334" s="2" t="s">
        <v>36</v>
      </c>
      <c r="G334" s="71" t="s">
        <v>311</v>
      </c>
      <c r="H334" s="72">
        <f>SUM(H329:H333)</f>
        <v>1.5299999999999999E-2</v>
      </c>
      <c r="I334" s="72">
        <f t="shared" ref="I334:Q334" si="502">SUM(I329:I333)</f>
        <v>9.8784271284271287E-3</v>
      </c>
      <c r="J334" s="72">
        <f t="shared" si="502"/>
        <v>1.2629203506356216E-2</v>
      </c>
      <c r="K334" s="72">
        <f t="shared" si="502"/>
        <v>1.5379979884285301E-2</v>
      </c>
      <c r="L334" s="72">
        <f t="shared" si="502"/>
        <v>1.8130756262214387E-2</v>
      </c>
      <c r="M334" s="72">
        <f t="shared" si="502"/>
        <v>2.0881532640143474E-2</v>
      </c>
      <c r="N334" s="72">
        <f t="shared" si="502"/>
        <v>2.3632309018072561E-2</v>
      </c>
      <c r="O334" s="72">
        <f t="shared" si="502"/>
        <v>2.6383085396001649E-2</v>
      </c>
      <c r="P334" s="72">
        <f t="shared" si="502"/>
        <v>2.9133861773930736E-2</v>
      </c>
      <c r="Q334" s="72">
        <f t="shared" si="502"/>
        <v>3.1884638151859816E-2</v>
      </c>
      <c r="R334" s="72">
        <f t="shared" si="495"/>
        <v>0.20415815306456753</v>
      </c>
      <c r="S334" s="77">
        <f t="shared" ref="S334:S343" si="503">(1+R334)^(1/($Q$9-$I$9+1))-1-H334</f>
        <v>5.5568252246286174E-3</v>
      </c>
      <c r="T334" s="73">
        <f t="shared" si="497"/>
        <v>1.0098784271284271</v>
      </c>
      <c r="U334" s="73">
        <f t="shared" si="497"/>
        <v>1.0126292035063562</v>
      </c>
      <c r="V334" s="73">
        <f t="shared" si="497"/>
        <v>1.0153799798842853</v>
      </c>
      <c r="W334" s="73">
        <f t="shared" si="497"/>
        <v>1.0181307562622144</v>
      </c>
      <c r="X334" s="73">
        <f t="shared" si="497"/>
        <v>1.0208815326401435</v>
      </c>
      <c r="Y334" s="73">
        <f t="shared" si="497"/>
        <v>1.0236323090180726</v>
      </c>
      <c r="Z334" s="73">
        <f t="shared" si="497"/>
        <v>1.0263830853960016</v>
      </c>
      <c r="AA334" s="73">
        <f t="shared" si="497"/>
        <v>1.0291338617739307</v>
      </c>
      <c r="AB334" s="73">
        <f t="shared" si="497"/>
        <v>1.0318846381518598</v>
      </c>
    </row>
    <row r="335" spans="2:28" s="2" customFormat="1" x14ac:dyDescent="0.3">
      <c r="C335" s="2" t="s">
        <v>527</v>
      </c>
      <c r="D335" s="2" t="s">
        <v>528</v>
      </c>
      <c r="E335" s="2" t="s">
        <v>525</v>
      </c>
      <c r="F335" s="2" t="s">
        <v>526</v>
      </c>
      <c r="G335" s="71" t="s">
        <v>311</v>
      </c>
      <c r="H335" s="418">
        <v>5.7000000000000002E-3</v>
      </c>
      <c r="I335" s="419">
        <f t="shared" ref="I335:Q335" si="504">$H335</f>
        <v>5.7000000000000002E-3</v>
      </c>
      <c r="J335" s="419">
        <f t="shared" si="504"/>
        <v>5.7000000000000002E-3</v>
      </c>
      <c r="K335" s="419">
        <f t="shared" si="504"/>
        <v>5.7000000000000002E-3</v>
      </c>
      <c r="L335" s="419">
        <f t="shared" si="504"/>
        <v>5.7000000000000002E-3</v>
      </c>
      <c r="M335" s="419">
        <f t="shared" si="504"/>
        <v>5.7000000000000002E-3</v>
      </c>
      <c r="N335" s="419">
        <f t="shared" si="504"/>
        <v>5.7000000000000002E-3</v>
      </c>
      <c r="O335" s="419">
        <f t="shared" si="504"/>
        <v>5.7000000000000002E-3</v>
      </c>
      <c r="P335" s="419">
        <f t="shared" si="504"/>
        <v>5.7000000000000002E-3</v>
      </c>
      <c r="Q335" s="419">
        <f t="shared" si="504"/>
        <v>5.7000000000000002E-3</v>
      </c>
      <c r="R335" s="72">
        <f t="shared" si="495"/>
        <v>5.2485329978632533E-2</v>
      </c>
      <c r="S335" s="77">
        <f t="shared" si="503"/>
        <v>3.8163916471489756E-17</v>
      </c>
      <c r="T335" s="73">
        <f t="shared" si="497"/>
        <v>1.0057</v>
      </c>
      <c r="U335" s="73">
        <f t="shared" si="497"/>
        <v>1.0057</v>
      </c>
      <c r="V335" s="73">
        <f t="shared" si="497"/>
        <v>1.0057</v>
      </c>
      <c r="W335" s="73">
        <f t="shared" si="497"/>
        <v>1.0057</v>
      </c>
      <c r="X335" s="73">
        <f t="shared" si="497"/>
        <v>1.0057</v>
      </c>
      <c r="Y335" s="73">
        <f t="shared" si="497"/>
        <v>1.0057</v>
      </c>
      <c r="Z335" s="73">
        <f t="shared" si="497"/>
        <v>1.0057</v>
      </c>
      <c r="AA335" s="73">
        <f t="shared" si="497"/>
        <v>1.0057</v>
      </c>
      <c r="AB335" s="73">
        <f t="shared" si="497"/>
        <v>1.0057</v>
      </c>
    </row>
    <row r="336" spans="2:28" x14ac:dyDescent="0.3">
      <c r="C336" t="s">
        <v>328</v>
      </c>
      <c r="D336" t="s">
        <v>351</v>
      </c>
      <c r="E336" t="s">
        <v>321</v>
      </c>
      <c r="F336" s="106" t="s">
        <v>339</v>
      </c>
      <c r="G336" s="68" t="s">
        <v>311</v>
      </c>
      <c r="H336" s="129">
        <f>H225</f>
        <v>0</v>
      </c>
      <c r="I336" s="130">
        <f t="shared" ref="I336:Q336" si="505">I225</f>
        <v>0</v>
      </c>
      <c r="J336" s="130">
        <f t="shared" si="505"/>
        <v>0</v>
      </c>
      <c r="K336" s="130">
        <f t="shared" si="505"/>
        <v>0</v>
      </c>
      <c r="L336" s="130">
        <f t="shared" si="505"/>
        <v>0</v>
      </c>
      <c r="M336" s="130">
        <f t="shared" si="505"/>
        <v>0</v>
      </c>
      <c r="N336" s="130">
        <f t="shared" si="505"/>
        <v>0</v>
      </c>
      <c r="O336" s="130">
        <f t="shared" si="505"/>
        <v>0</v>
      </c>
      <c r="P336" s="130">
        <f t="shared" si="505"/>
        <v>0</v>
      </c>
      <c r="Q336" s="130">
        <f t="shared" si="505"/>
        <v>0</v>
      </c>
      <c r="R336" s="65">
        <f t="shared" si="495"/>
        <v>0</v>
      </c>
      <c r="S336" s="66">
        <f t="shared" si="503"/>
        <v>0</v>
      </c>
      <c r="T336" s="67">
        <f t="shared" si="497"/>
        <v>1</v>
      </c>
      <c r="U336" s="67">
        <f t="shared" si="497"/>
        <v>1</v>
      </c>
      <c r="V336" s="67">
        <f t="shared" si="497"/>
        <v>1</v>
      </c>
      <c r="W336" s="67">
        <f t="shared" si="497"/>
        <v>1</v>
      </c>
      <c r="X336" s="67">
        <f t="shared" si="497"/>
        <v>1</v>
      </c>
      <c r="Y336" s="67">
        <f t="shared" si="497"/>
        <v>1</v>
      </c>
      <c r="Z336" s="67">
        <f t="shared" si="497"/>
        <v>1</v>
      </c>
      <c r="AA336" s="67">
        <f t="shared" si="497"/>
        <v>1</v>
      </c>
      <c r="AB336" s="67">
        <f t="shared" si="497"/>
        <v>1</v>
      </c>
    </row>
    <row r="337" spans="2:28" x14ac:dyDescent="0.3">
      <c r="C337" t="s">
        <v>328</v>
      </c>
      <c r="D337" t="s">
        <v>351</v>
      </c>
      <c r="E337" t="s">
        <v>321</v>
      </c>
      <c r="F337" s="106" t="s">
        <v>340</v>
      </c>
      <c r="G337" s="68" t="s">
        <v>311</v>
      </c>
      <c r="H337" s="129">
        <f>H226</f>
        <v>0</v>
      </c>
      <c r="I337" s="130">
        <f t="shared" ref="I337:Q337" si="506">I226</f>
        <v>0</v>
      </c>
      <c r="J337" s="130">
        <f t="shared" si="506"/>
        <v>0</v>
      </c>
      <c r="K337" s="130">
        <f t="shared" si="506"/>
        <v>0</v>
      </c>
      <c r="L337" s="130">
        <f t="shared" si="506"/>
        <v>0</v>
      </c>
      <c r="M337" s="130">
        <f t="shared" si="506"/>
        <v>0</v>
      </c>
      <c r="N337" s="130">
        <f t="shared" si="506"/>
        <v>0</v>
      </c>
      <c r="O337" s="130">
        <f t="shared" si="506"/>
        <v>0</v>
      </c>
      <c r="P337" s="130">
        <f t="shared" si="506"/>
        <v>0</v>
      </c>
      <c r="Q337" s="130">
        <f t="shared" si="506"/>
        <v>0</v>
      </c>
      <c r="R337" s="65">
        <f t="shared" si="495"/>
        <v>0</v>
      </c>
      <c r="S337" s="66">
        <f t="shared" si="503"/>
        <v>0</v>
      </c>
      <c r="T337" s="67">
        <f t="shared" si="497"/>
        <v>1</v>
      </c>
      <c r="U337" s="67">
        <f t="shared" si="497"/>
        <v>1</v>
      </c>
      <c r="V337" s="67">
        <f t="shared" si="497"/>
        <v>1</v>
      </c>
      <c r="W337" s="67">
        <f t="shared" si="497"/>
        <v>1</v>
      </c>
      <c r="X337" s="67">
        <f t="shared" si="497"/>
        <v>1</v>
      </c>
      <c r="Y337" s="67">
        <f t="shared" si="497"/>
        <v>1</v>
      </c>
      <c r="Z337" s="67">
        <f t="shared" si="497"/>
        <v>1</v>
      </c>
      <c r="AA337" s="67">
        <f t="shared" si="497"/>
        <v>1</v>
      </c>
      <c r="AB337" s="67">
        <f t="shared" si="497"/>
        <v>1</v>
      </c>
    </row>
    <row r="338" spans="2:28" x14ac:dyDescent="0.3">
      <c r="C338" t="s">
        <v>328</v>
      </c>
      <c r="D338" t="s">
        <v>351</v>
      </c>
      <c r="E338" t="s">
        <v>309</v>
      </c>
      <c r="F338" s="106" t="s">
        <v>341</v>
      </c>
      <c r="G338" s="68" t="s">
        <v>311</v>
      </c>
      <c r="H338" s="129">
        <f>H227</f>
        <v>0</v>
      </c>
      <c r="I338" s="130">
        <f t="shared" ref="I338:Q338" si="507">I227</f>
        <v>0</v>
      </c>
      <c r="J338" s="130">
        <f t="shared" si="507"/>
        <v>0</v>
      </c>
      <c r="K338" s="130">
        <f t="shared" si="507"/>
        <v>0</v>
      </c>
      <c r="L338" s="130">
        <f t="shared" si="507"/>
        <v>0</v>
      </c>
      <c r="M338" s="130">
        <f t="shared" si="507"/>
        <v>0</v>
      </c>
      <c r="N338" s="130">
        <f t="shared" si="507"/>
        <v>0</v>
      </c>
      <c r="O338" s="130">
        <f t="shared" si="507"/>
        <v>0</v>
      </c>
      <c r="P338" s="130">
        <f t="shared" si="507"/>
        <v>0</v>
      </c>
      <c r="Q338" s="130">
        <f t="shared" si="507"/>
        <v>0</v>
      </c>
      <c r="R338" s="65">
        <f t="shared" si="495"/>
        <v>0</v>
      </c>
      <c r="S338" s="66">
        <f t="shared" si="503"/>
        <v>0</v>
      </c>
      <c r="T338" s="67">
        <f t="shared" si="497"/>
        <v>1</v>
      </c>
      <c r="U338" s="67">
        <f t="shared" si="497"/>
        <v>1</v>
      </c>
      <c r="V338" s="67">
        <f t="shared" si="497"/>
        <v>1</v>
      </c>
      <c r="W338" s="67">
        <f t="shared" si="497"/>
        <v>1</v>
      </c>
      <c r="X338" s="67">
        <f t="shared" si="497"/>
        <v>1</v>
      </c>
      <c r="Y338" s="67">
        <f t="shared" si="497"/>
        <v>1</v>
      </c>
      <c r="Z338" s="67">
        <f t="shared" si="497"/>
        <v>1</v>
      </c>
      <c r="AA338" s="67">
        <f t="shared" si="497"/>
        <v>1</v>
      </c>
      <c r="AB338" s="67">
        <f t="shared" si="497"/>
        <v>1</v>
      </c>
    </row>
    <row r="339" spans="2:28" x14ac:dyDescent="0.3">
      <c r="C339" t="s">
        <v>328</v>
      </c>
      <c r="D339" t="s">
        <v>351</v>
      </c>
      <c r="E339" t="s">
        <v>321</v>
      </c>
      <c r="F339" s="118" t="s">
        <v>342</v>
      </c>
      <c r="G339" s="68" t="s">
        <v>311</v>
      </c>
      <c r="H339" s="124">
        <f>H229</f>
        <v>3.4780000000000002E-3</v>
      </c>
      <c r="I339" s="65">
        <f t="shared" ref="I339:Q339" si="508">I229</f>
        <v>3.4780000000000002E-3</v>
      </c>
      <c r="J339" s="65">
        <f t="shared" si="508"/>
        <v>3.4780000000000002E-3</v>
      </c>
      <c r="K339" s="65">
        <f t="shared" si="508"/>
        <v>3.4780000000000002E-3</v>
      </c>
      <c r="L339" s="65">
        <f t="shared" si="508"/>
        <v>3.4780000000000002E-3</v>
      </c>
      <c r="M339" s="65">
        <f t="shared" si="508"/>
        <v>3.4780000000000002E-3</v>
      </c>
      <c r="N339" s="65">
        <f t="shared" si="508"/>
        <v>3.4780000000000002E-3</v>
      </c>
      <c r="O339" s="65">
        <f t="shared" si="508"/>
        <v>3.4780000000000002E-3</v>
      </c>
      <c r="P339" s="65">
        <f t="shared" si="508"/>
        <v>3.4780000000000002E-3</v>
      </c>
      <c r="Q339" s="65">
        <f t="shared" si="508"/>
        <v>3.4780000000000002E-3</v>
      </c>
      <c r="R339" s="65">
        <f t="shared" si="495"/>
        <v>3.1741025937207734E-2</v>
      </c>
      <c r="S339" s="66">
        <f t="shared" si="503"/>
        <v>9.1940344226770776E-17</v>
      </c>
      <c r="T339" s="67">
        <f t="shared" si="497"/>
        <v>1.0034780000000001</v>
      </c>
      <c r="U339" s="67">
        <f t="shared" si="497"/>
        <v>1.0034780000000001</v>
      </c>
      <c r="V339" s="67">
        <f t="shared" si="497"/>
        <v>1.0034780000000001</v>
      </c>
      <c r="W339" s="67">
        <f t="shared" si="497"/>
        <v>1.0034780000000001</v>
      </c>
      <c r="X339" s="67">
        <f t="shared" si="497"/>
        <v>1.0034780000000001</v>
      </c>
      <c r="Y339" s="67">
        <f t="shared" si="497"/>
        <v>1.0034780000000001</v>
      </c>
      <c r="Z339" s="67">
        <f t="shared" si="497"/>
        <v>1.0034780000000001</v>
      </c>
      <c r="AA339" s="67">
        <f t="shared" si="497"/>
        <v>1.0034780000000001</v>
      </c>
      <c r="AB339" s="67">
        <f t="shared" si="497"/>
        <v>1.0034780000000001</v>
      </c>
    </row>
    <row r="340" spans="2:28" x14ac:dyDescent="0.3">
      <c r="C340" t="s">
        <v>328</v>
      </c>
      <c r="D340" t="s">
        <v>351</v>
      </c>
      <c r="E340" t="s">
        <v>321</v>
      </c>
      <c r="F340" s="118" t="s">
        <v>343</v>
      </c>
      <c r="G340" s="68" t="s">
        <v>311</v>
      </c>
      <c r="H340" s="124">
        <f>H230</f>
        <v>7.9900000000000012E-4</v>
      </c>
      <c r="I340" s="65">
        <f t="shared" ref="I340:Q340" si="509">I230</f>
        <v>7.9900000000000012E-4</v>
      </c>
      <c r="J340" s="65">
        <f t="shared" si="509"/>
        <v>7.9900000000000012E-4</v>
      </c>
      <c r="K340" s="65">
        <f t="shared" si="509"/>
        <v>7.9900000000000012E-4</v>
      </c>
      <c r="L340" s="65">
        <f t="shared" si="509"/>
        <v>7.9900000000000012E-4</v>
      </c>
      <c r="M340" s="65">
        <f t="shared" si="509"/>
        <v>7.9900000000000012E-4</v>
      </c>
      <c r="N340" s="65">
        <f t="shared" si="509"/>
        <v>7.9900000000000012E-4</v>
      </c>
      <c r="O340" s="65">
        <f t="shared" si="509"/>
        <v>7.9900000000000012E-4</v>
      </c>
      <c r="P340" s="65">
        <f t="shared" si="509"/>
        <v>7.9900000000000012E-4</v>
      </c>
      <c r="Q340" s="65">
        <f t="shared" si="509"/>
        <v>7.9900000000000012E-4</v>
      </c>
      <c r="R340" s="65">
        <f t="shared" si="495"/>
        <v>7.2140253343146998E-3</v>
      </c>
      <c r="S340" s="66">
        <f t="shared" si="503"/>
        <v>-5.9631119486702744E-18</v>
      </c>
      <c r="T340" s="67">
        <f t="shared" si="497"/>
        <v>1.000799</v>
      </c>
      <c r="U340" s="67">
        <f t="shared" si="497"/>
        <v>1.000799</v>
      </c>
      <c r="V340" s="67">
        <f t="shared" si="497"/>
        <v>1.000799</v>
      </c>
      <c r="W340" s="67">
        <f t="shared" si="497"/>
        <v>1.000799</v>
      </c>
      <c r="X340" s="67">
        <f t="shared" si="497"/>
        <v>1.000799</v>
      </c>
      <c r="Y340" s="67">
        <f t="shared" si="497"/>
        <v>1.000799</v>
      </c>
      <c r="Z340" s="67">
        <f t="shared" si="497"/>
        <v>1.000799</v>
      </c>
      <c r="AA340" s="67">
        <f t="shared" si="497"/>
        <v>1.000799</v>
      </c>
      <c r="AB340" s="67">
        <f t="shared" si="497"/>
        <v>1.000799</v>
      </c>
    </row>
    <row r="341" spans="2:28" x14ac:dyDescent="0.3">
      <c r="C341" t="s">
        <v>328</v>
      </c>
      <c r="D341" t="s">
        <v>351</v>
      </c>
      <c r="E341" t="s">
        <v>309</v>
      </c>
      <c r="F341" s="118" t="s">
        <v>344</v>
      </c>
      <c r="G341" s="68" t="s">
        <v>311</v>
      </c>
      <c r="H341" s="124">
        <f>H231</f>
        <v>4.2299999999999998E-4</v>
      </c>
      <c r="I341" s="74">
        <f t="shared" ref="I341:Q341" si="510">I231</f>
        <v>0</v>
      </c>
      <c r="J341" s="65">
        <f t="shared" si="510"/>
        <v>2.9172413793103448E-5</v>
      </c>
      <c r="K341" s="65">
        <f t="shared" si="510"/>
        <v>5.8344827586206896E-5</v>
      </c>
      <c r="L341" s="65">
        <f t="shared" si="510"/>
        <v>8.7517241379310348E-5</v>
      </c>
      <c r="M341" s="65">
        <f t="shared" si="510"/>
        <v>1.1668965517241379E-4</v>
      </c>
      <c r="N341" s="65">
        <f t="shared" si="510"/>
        <v>1.4586206896551724E-4</v>
      </c>
      <c r="O341" s="65">
        <f t="shared" si="510"/>
        <v>1.750344827586207E-4</v>
      </c>
      <c r="P341" s="65">
        <f t="shared" si="510"/>
        <v>2.0420689655172415E-4</v>
      </c>
      <c r="Q341" s="65">
        <f t="shared" si="510"/>
        <v>2.3337931034482761E-4</v>
      </c>
      <c r="R341" s="65">
        <f t="shared" si="495"/>
        <v>1.050671671411596E-3</v>
      </c>
      <c r="S341" s="66">
        <f t="shared" si="503"/>
        <v>-3.0631318126233425E-4</v>
      </c>
      <c r="T341" s="67">
        <f t="shared" si="497"/>
        <v>1</v>
      </c>
      <c r="U341" s="67">
        <f t="shared" si="497"/>
        <v>1.0000291724137931</v>
      </c>
      <c r="V341" s="67">
        <f t="shared" si="497"/>
        <v>1.0000583448275862</v>
      </c>
      <c r="W341" s="67">
        <f t="shared" si="497"/>
        <v>1.0000875172413792</v>
      </c>
      <c r="X341" s="67">
        <f t="shared" si="497"/>
        <v>1.0001166896551723</v>
      </c>
      <c r="Y341" s="67">
        <f t="shared" si="497"/>
        <v>1.0001458620689656</v>
      </c>
      <c r="Z341" s="67">
        <f t="shared" si="497"/>
        <v>1.0001750344827587</v>
      </c>
      <c r="AA341" s="67">
        <f t="shared" si="497"/>
        <v>1.0002042068965518</v>
      </c>
      <c r="AB341" s="67">
        <f t="shared" si="497"/>
        <v>1.0002333793103448</v>
      </c>
    </row>
    <row r="342" spans="2:28" x14ac:dyDescent="0.3">
      <c r="C342" s="2" t="s">
        <v>328</v>
      </c>
      <c r="D342" s="2" t="s">
        <v>351</v>
      </c>
      <c r="E342" s="2" t="s">
        <v>318</v>
      </c>
      <c r="F342" s="2" t="s">
        <v>36</v>
      </c>
      <c r="G342" s="71" t="s">
        <v>311</v>
      </c>
      <c r="H342" s="120">
        <v>4.7000000000000002E-3</v>
      </c>
      <c r="I342" s="72">
        <f t="shared" ref="I342" si="511">SUM(I336:I341)</f>
        <v>4.2770000000000004E-3</v>
      </c>
      <c r="J342" s="72">
        <f t="shared" ref="J342:Q342" si="512">SUM(J336:J341)</f>
        <v>4.3061724137931036E-3</v>
      </c>
      <c r="K342" s="72">
        <f t="shared" si="512"/>
        <v>4.3353448275862076E-3</v>
      </c>
      <c r="L342" s="72">
        <f t="shared" si="512"/>
        <v>4.3645172413793107E-3</v>
      </c>
      <c r="M342" s="72">
        <f t="shared" si="512"/>
        <v>4.3936896551724138E-3</v>
      </c>
      <c r="N342" s="72">
        <f t="shared" si="512"/>
        <v>4.4228620689655178E-3</v>
      </c>
      <c r="O342" s="72">
        <f t="shared" si="512"/>
        <v>4.452034482758621E-3</v>
      </c>
      <c r="P342" s="72">
        <f t="shared" si="512"/>
        <v>4.481206896551725E-3</v>
      </c>
      <c r="Q342" s="72">
        <f t="shared" si="512"/>
        <v>4.5103793103448281E-3</v>
      </c>
      <c r="R342" s="72">
        <f t="shared" si="495"/>
        <v>4.0245314762616946E-2</v>
      </c>
      <c r="S342" s="66">
        <f t="shared" si="503"/>
        <v>-3.0631316918390984E-4</v>
      </c>
      <c r="T342" s="73">
        <f t="shared" si="497"/>
        <v>1.0042770000000001</v>
      </c>
      <c r="U342" s="73">
        <f t="shared" si="497"/>
        <v>1.0043061724137932</v>
      </c>
      <c r="V342" s="73">
        <f t="shared" si="497"/>
        <v>1.0043353448275862</v>
      </c>
      <c r="W342" s="73">
        <f t="shared" si="497"/>
        <v>1.0043645172413793</v>
      </c>
      <c r="X342" s="73">
        <f t="shared" si="497"/>
        <v>1.0043936896551724</v>
      </c>
      <c r="Y342" s="73">
        <f t="shared" si="497"/>
        <v>1.0044228620689655</v>
      </c>
      <c r="Z342" s="73">
        <f t="shared" si="497"/>
        <v>1.0044520344827585</v>
      </c>
      <c r="AA342" s="73">
        <f t="shared" si="497"/>
        <v>1.0044812068965516</v>
      </c>
      <c r="AB342" s="73">
        <f t="shared" si="497"/>
        <v>1.0045103793103449</v>
      </c>
    </row>
    <row r="343" spans="2:28" x14ac:dyDescent="0.3">
      <c r="C343" s="2" t="s">
        <v>360</v>
      </c>
      <c r="D343" s="2" t="s">
        <v>361</v>
      </c>
      <c r="E343" s="2" t="s">
        <v>318</v>
      </c>
      <c r="F343" s="126" t="s">
        <v>357</v>
      </c>
      <c r="G343" s="127" t="s">
        <v>311</v>
      </c>
      <c r="H343" s="128">
        <f>H342+H334+H335</f>
        <v>2.5700000000000001E-2</v>
      </c>
      <c r="I343" s="128">
        <f t="shared" ref="I343:R343" si="513">I342+I334+I335</f>
        <v>1.9855427128427128E-2</v>
      </c>
      <c r="J343" s="128">
        <f t="shared" si="513"/>
        <v>2.2635375920149321E-2</v>
      </c>
      <c r="K343" s="128">
        <f t="shared" si="513"/>
        <v>2.5415324711871509E-2</v>
      </c>
      <c r="L343" s="128">
        <f t="shared" si="513"/>
        <v>2.8195273503593698E-2</v>
      </c>
      <c r="M343" s="128">
        <f t="shared" si="513"/>
        <v>3.097522229531589E-2</v>
      </c>
      <c r="N343" s="128">
        <f t="shared" si="513"/>
        <v>3.3755171087038079E-2</v>
      </c>
      <c r="O343" s="128">
        <f t="shared" si="513"/>
        <v>3.6535119878760271E-2</v>
      </c>
      <c r="P343" s="128">
        <f t="shared" si="513"/>
        <v>3.9315068670482456E-2</v>
      </c>
      <c r="Q343" s="128">
        <f t="shared" si="513"/>
        <v>4.2095017462204648E-2</v>
      </c>
      <c r="R343" s="128">
        <f t="shared" si="513"/>
        <v>0.29688879780581701</v>
      </c>
      <c r="S343" s="66">
        <f t="shared" si="503"/>
        <v>3.6065792721907131E-3</v>
      </c>
      <c r="T343" s="73">
        <f t="shared" si="497"/>
        <v>1.019855427128427</v>
      </c>
      <c r="U343" s="73">
        <f t="shared" si="497"/>
        <v>1.0226353759201494</v>
      </c>
      <c r="V343" s="73">
        <f t="shared" si="497"/>
        <v>1.0254153247118716</v>
      </c>
      <c r="W343" s="73">
        <f t="shared" si="497"/>
        <v>1.0281952735035937</v>
      </c>
      <c r="X343" s="73">
        <f t="shared" si="497"/>
        <v>1.0309752222953159</v>
      </c>
      <c r="Y343" s="73">
        <f t="shared" si="497"/>
        <v>1.0337551710870381</v>
      </c>
      <c r="Z343" s="73">
        <f t="shared" si="497"/>
        <v>1.0365351198787602</v>
      </c>
      <c r="AA343" s="73">
        <f t="shared" si="497"/>
        <v>1.0393150686704824</v>
      </c>
      <c r="AB343" s="73">
        <f t="shared" si="497"/>
        <v>1.0420950174622046</v>
      </c>
    </row>
    <row r="344" spans="2:28" ht="15" thickBot="1" x14ac:dyDescent="0.35">
      <c r="C344" s="178" t="s">
        <v>396</v>
      </c>
      <c r="D344" s="178" t="s">
        <v>396</v>
      </c>
      <c r="E344" s="2"/>
      <c r="G344" s="71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66"/>
      <c r="T344" s="73"/>
      <c r="U344" s="73"/>
      <c r="V344" s="73"/>
      <c r="W344" s="73"/>
      <c r="X344" s="73"/>
      <c r="Y344" s="73"/>
      <c r="Z344" s="73"/>
      <c r="AA344" s="73"/>
      <c r="AB344" s="73"/>
    </row>
    <row r="345" spans="2:28" x14ac:dyDescent="0.3">
      <c r="B345" s="169">
        <v>1</v>
      </c>
      <c r="C345" t="s">
        <v>485</v>
      </c>
      <c r="D345" t="s">
        <v>489</v>
      </c>
      <c r="E345" s="6" t="s">
        <v>460</v>
      </c>
      <c r="F345" s="422" t="s">
        <v>389</v>
      </c>
      <c r="G345" s="423" t="s">
        <v>394</v>
      </c>
      <c r="H345" s="424">
        <f>R345/($Q$9-$I$9+1)</f>
        <v>7.0762364782203084</v>
      </c>
      <c r="I345" s="421">
        <f>I79+I234</f>
        <v>6.4390241249960463</v>
      </c>
      <c r="J345" s="421">
        <f t="shared" ref="J345:Q345" si="514">J79+J234</f>
        <v>6.5624378234269294</v>
      </c>
      <c r="K345" s="421">
        <f t="shared" si="514"/>
        <v>6.7051736591593869</v>
      </c>
      <c r="L345" s="421">
        <f t="shared" si="514"/>
        <v>6.8658570738714104</v>
      </c>
      <c r="M345" s="421">
        <f t="shared" si="514"/>
        <v>7.0301719478668625</v>
      </c>
      <c r="N345" s="421">
        <f t="shared" si="514"/>
        <v>7.2096443628237026</v>
      </c>
      <c r="O345" s="421">
        <f t="shared" si="514"/>
        <v>7.4087628156643843</v>
      </c>
      <c r="P345" s="421">
        <f t="shared" si="514"/>
        <v>7.6254665971720774</v>
      </c>
      <c r="Q345" s="421">
        <f t="shared" si="514"/>
        <v>7.8395898990019761</v>
      </c>
      <c r="R345" s="425">
        <f>SUM(I345:Q345)</f>
        <v>63.686128303982777</v>
      </c>
      <c r="S345" s="220">
        <f>R345/(R345+R346)</f>
        <v>8.8618324728365575E-2</v>
      </c>
      <c r="T345" s="73"/>
      <c r="U345" s="73"/>
      <c r="V345" s="73"/>
      <c r="W345" s="73"/>
      <c r="X345" s="73"/>
      <c r="Y345" s="73"/>
      <c r="Z345" s="73"/>
      <c r="AA345" s="73"/>
      <c r="AB345" s="73"/>
    </row>
    <row r="346" spans="2:28" ht="15" thickBot="1" x14ac:dyDescent="0.35">
      <c r="B346" s="208">
        <f>1-B345</f>
        <v>0</v>
      </c>
      <c r="C346" t="s">
        <v>485</v>
      </c>
      <c r="D346" t="s">
        <v>489</v>
      </c>
      <c r="E346" s="6" t="s">
        <v>461</v>
      </c>
      <c r="F346" s="422" t="s">
        <v>390</v>
      </c>
      <c r="G346" s="423" t="s">
        <v>394</v>
      </c>
      <c r="H346" s="424">
        <f t="shared" ref="H346:H348" si="515">R346/($Q$9-$I$9+1)</f>
        <v>72.774477241662254</v>
      </c>
      <c r="I346" s="421">
        <f>I80+I235-I335*I$3</f>
        <v>66.221163762024545</v>
      </c>
      <c r="J346" s="421">
        <f t="shared" ref="J346:Q346" si="516">J80+J235-J335*J$3</f>
        <v>67.49039316319157</v>
      </c>
      <c r="K346" s="421">
        <f t="shared" si="516"/>
        <v>68.958338145111355</v>
      </c>
      <c r="L346" s="421">
        <f t="shared" si="516"/>
        <v>70.610862271893183</v>
      </c>
      <c r="M346" s="421">
        <f t="shared" si="516"/>
        <v>72.300733589062077</v>
      </c>
      <c r="N346" s="421">
        <f t="shared" si="516"/>
        <v>74.146490329666022</v>
      </c>
      <c r="O346" s="421">
        <f t="shared" si="516"/>
        <v>76.194293757271879</v>
      </c>
      <c r="P346" s="421">
        <f t="shared" si="516"/>
        <v>78.422950821525347</v>
      </c>
      <c r="Q346" s="421">
        <f t="shared" si="516"/>
        <v>80.625069335214249</v>
      </c>
      <c r="R346" s="425">
        <f>SUM(I346:Q346)</f>
        <v>654.97029517496026</v>
      </c>
      <c r="S346" s="66"/>
      <c r="T346" s="73"/>
      <c r="U346" s="73"/>
      <c r="V346" s="73"/>
      <c r="W346" s="73"/>
      <c r="X346" s="73"/>
      <c r="Y346" s="73"/>
      <c r="Z346" s="73"/>
      <c r="AA346" s="73"/>
      <c r="AB346" s="73"/>
    </row>
    <row r="347" spans="2:28" x14ac:dyDescent="0.3">
      <c r="C347" t="s">
        <v>485</v>
      </c>
      <c r="D347" t="s">
        <v>489</v>
      </c>
      <c r="E347" t="s">
        <v>309</v>
      </c>
      <c r="F347" t="s">
        <v>391</v>
      </c>
      <c r="G347" s="68" t="s">
        <v>394</v>
      </c>
      <c r="H347" s="174">
        <f t="shared" si="515"/>
        <v>28.269540105001731</v>
      </c>
      <c r="I347" s="188">
        <f t="shared" ref="I347:Q347" si="517">I81+I236</f>
        <v>25.043477229233638</v>
      </c>
      <c r="J347" s="188">
        <f t="shared" si="517"/>
        <v>25.689945026169703</v>
      </c>
      <c r="K347" s="188">
        <f t="shared" si="517"/>
        <v>26.418804604151259</v>
      </c>
      <c r="L347" s="188">
        <f t="shared" si="517"/>
        <v>27.226075700662591</v>
      </c>
      <c r="M347" s="188">
        <f t="shared" si="517"/>
        <v>28.055991429204951</v>
      </c>
      <c r="N347" s="188">
        <f t="shared" si="517"/>
        <v>28.955118792637446</v>
      </c>
      <c r="O347" s="188">
        <f t="shared" si="517"/>
        <v>29.942751713139923</v>
      </c>
      <c r="P347" s="188">
        <f t="shared" si="517"/>
        <v>31.012004595660638</v>
      </c>
      <c r="Q347" s="188">
        <f t="shared" si="517"/>
        <v>32.08169185415543</v>
      </c>
      <c r="R347" s="172">
        <f>SUM(I347:Q347)</f>
        <v>254.42586094501559</v>
      </c>
      <c r="S347" s="66"/>
      <c r="T347" s="73"/>
      <c r="U347" s="73"/>
      <c r="V347" s="73"/>
      <c r="W347" s="73"/>
      <c r="X347" s="73"/>
      <c r="Y347" s="73"/>
      <c r="Z347" s="73"/>
      <c r="AA347" s="73"/>
      <c r="AB347" s="73"/>
    </row>
    <row r="348" spans="2:28" x14ac:dyDescent="0.3">
      <c r="C348" t="s">
        <v>485</v>
      </c>
      <c r="D348" t="s">
        <v>489</v>
      </c>
      <c r="E348" t="s">
        <v>465</v>
      </c>
      <c r="F348" t="s">
        <v>391</v>
      </c>
      <c r="G348" s="68" t="s">
        <v>394</v>
      </c>
      <c r="H348" s="174">
        <f t="shared" si="515"/>
        <v>85.309608710721037</v>
      </c>
      <c r="I348" s="188">
        <f t="shared" ref="I348:Q348" si="518">I82+I237</f>
        <v>13.469877746392067</v>
      </c>
      <c r="J348" s="188">
        <f t="shared" si="518"/>
        <v>29.425264931450968</v>
      </c>
      <c r="K348" s="188">
        <f t="shared" si="518"/>
        <v>46.103914719424488</v>
      </c>
      <c r="L348" s="188">
        <f t="shared" si="518"/>
        <v>63.631742374779712</v>
      </c>
      <c r="M348" s="188">
        <f t="shared" si="518"/>
        <v>81.970615085579126</v>
      </c>
      <c r="N348" s="188">
        <f t="shared" si="518"/>
        <v>101.30855429210217</v>
      </c>
      <c r="O348" s="188">
        <f t="shared" si="518"/>
        <v>121.82813747357579</v>
      </c>
      <c r="P348" s="188">
        <f t="shared" si="518"/>
        <v>143.63152834415538</v>
      </c>
      <c r="Q348" s="188">
        <f t="shared" si="518"/>
        <v>166.41684342902954</v>
      </c>
      <c r="R348" s="172">
        <f>SUM(I348:Q348)</f>
        <v>767.78647839648931</v>
      </c>
      <c r="S348" s="66"/>
      <c r="T348" s="73"/>
      <c r="U348" s="73"/>
      <c r="V348" s="73"/>
      <c r="W348" s="73"/>
      <c r="X348" s="73"/>
      <c r="Y348" s="73"/>
      <c r="Z348" s="73"/>
      <c r="AA348" s="73"/>
      <c r="AB348" s="73"/>
    </row>
    <row r="349" spans="2:28" x14ac:dyDescent="0.3">
      <c r="C349" s="178" t="s">
        <v>405</v>
      </c>
      <c r="D349" s="2"/>
      <c r="E349" s="2"/>
      <c r="F349" s="2"/>
      <c r="G349" s="71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66"/>
      <c r="T349" s="73"/>
      <c r="U349" s="73"/>
      <c r="V349" s="73"/>
      <c r="W349" s="73"/>
      <c r="X349" s="73"/>
      <c r="Y349" s="73"/>
      <c r="Z349" s="73"/>
      <c r="AA349" s="73"/>
      <c r="AB349" s="73"/>
    </row>
    <row r="350" spans="2:28" x14ac:dyDescent="0.3">
      <c r="C350" t="s">
        <v>485</v>
      </c>
      <c r="D350" t="s">
        <v>489</v>
      </c>
      <c r="E350" t="s">
        <v>451</v>
      </c>
      <c r="F350" t="s">
        <v>406</v>
      </c>
      <c r="G350" s="71"/>
      <c r="H350" s="72"/>
      <c r="I350" s="171">
        <f>(I345+I346)/NI_Baseline!$J$62</f>
        <v>7.9311972046791565E-2</v>
      </c>
      <c r="J350" s="171">
        <f>(J345+J346)/NI_Baseline!$J$62</f>
        <v>8.0832106714736687E-2</v>
      </c>
      <c r="K350" s="171">
        <f>(K345+K346)/NI_Baseline!$J$62</f>
        <v>8.2590239685498751E-2</v>
      </c>
      <c r="L350" s="171">
        <f>(L345+L346)/NI_Baseline!$J$62</f>
        <v>8.4569439988002801E-2</v>
      </c>
      <c r="M350" s="171">
        <f>(M345+M346)/NI_Baseline!$J$62</f>
        <v>8.6593370391153363E-2</v>
      </c>
      <c r="N350" s="171">
        <f>(N345+N346)/NI_Baseline!$J$62</f>
        <v>8.8804002139366567E-2</v>
      </c>
      <c r="O350" s="171">
        <f>(O345+O346)/NI_Baseline!$J$62</f>
        <v>9.125662180022398E-2</v>
      </c>
      <c r="P350" s="171">
        <f>(P345+P346)/NI_Baseline!$J$62</f>
        <v>9.3925846814407757E-2</v>
      </c>
      <c r="Q350" s="171">
        <f>(Q345+Q346)/NI_Baseline!$J$62</f>
        <v>9.6563287053740635E-2</v>
      </c>
      <c r="R350" s="72"/>
      <c r="S350" s="66"/>
      <c r="T350" s="73"/>
      <c r="U350" s="73"/>
      <c r="V350" s="73"/>
      <c r="W350" s="73"/>
      <c r="X350" s="73"/>
      <c r="Y350" s="73"/>
      <c r="Z350" s="73"/>
      <c r="AA350" s="73"/>
      <c r="AB350" s="73"/>
    </row>
    <row r="351" spans="2:28" x14ac:dyDescent="0.3">
      <c r="C351" t="s">
        <v>485</v>
      </c>
      <c r="D351" t="s">
        <v>489</v>
      </c>
      <c r="E351" t="s">
        <v>451</v>
      </c>
      <c r="F351" s="2" t="s">
        <v>443</v>
      </c>
      <c r="G351" s="71"/>
      <c r="H351" s="72"/>
      <c r="I351" s="205">
        <f>'NI_B_NewSI&amp;GovClos'!M$116+FundingParamsTRA!I350</f>
        <v>1.0344649720467916</v>
      </c>
      <c r="J351" s="205">
        <f>'NI_B_NewSI&amp;GovClos'!N$116+FundingParamsTRA!J350</f>
        <v>1.0537641067147367</v>
      </c>
      <c r="K351" s="205">
        <f>'NI_B_NewSI&amp;GovClos'!O$116+FundingParamsTRA!K350</f>
        <v>1.0757952396854988</v>
      </c>
      <c r="L351" s="205">
        <f>'NI_B_NewSI&amp;GovClos'!P$116+FundingParamsTRA!L350</f>
        <v>1.1022664399880029</v>
      </c>
      <c r="M351" s="205">
        <f>'NI_B_NewSI&amp;GovClos'!Q$116+FundingParamsTRA!M350</f>
        <v>1.1321153703911535</v>
      </c>
      <c r="N351" s="205">
        <f>'NI_B_NewSI&amp;GovClos'!R$116+FundingParamsTRA!N350</f>
        <v>1.1635870021393666</v>
      </c>
      <c r="O351" s="205">
        <f>'NI_B_NewSI&amp;GovClos'!S$116+FundingParamsTRA!O350</f>
        <v>1.2027836218002239</v>
      </c>
      <c r="P351" s="205">
        <f>'NI_B_NewSI&amp;GovClos'!T$116+FundingParamsTRA!P350</f>
        <v>1.2391888468144077</v>
      </c>
      <c r="Q351" s="205">
        <f>'NI_B_NewSI&amp;GovClos'!U$116+FundingParamsTRA!Q350</f>
        <v>1.2738642870537407</v>
      </c>
      <c r="R351" s="72"/>
      <c r="S351" s="66"/>
      <c r="T351" s="73"/>
      <c r="U351" s="73"/>
      <c r="V351" s="73"/>
      <c r="W351" s="73"/>
      <c r="X351" s="73"/>
      <c r="Y351" s="73"/>
      <c r="Z351" s="73"/>
      <c r="AA351" s="73"/>
      <c r="AB351" s="73"/>
    </row>
    <row r="352" spans="2:28" x14ac:dyDescent="0.3">
      <c r="C352" t="s">
        <v>485</v>
      </c>
      <c r="D352" t="s">
        <v>489</v>
      </c>
      <c r="E352" t="s">
        <v>452</v>
      </c>
      <c r="F352" s="2" t="s">
        <v>450</v>
      </c>
      <c r="G352" s="71"/>
      <c r="H352" s="72"/>
      <c r="I352" s="205">
        <f>I346/I$4</f>
        <v>7.6054984065215589E-2</v>
      </c>
      <c r="J352" s="205">
        <f t="shared" ref="J352:Q352" si="519">J346/J$4</f>
        <v>7.6036516268659857E-2</v>
      </c>
      <c r="K352" s="205">
        <f t="shared" si="519"/>
        <v>7.5993503281726035E-2</v>
      </c>
      <c r="L352" s="205">
        <f t="shared" si="519"/>
        <v>7.5874224443901697E-2</v>
      </c>
      <c r="M352" s="205">
        <f t="shared" si="519"/>
        <v>7.5716679627208211E-2</v>
      </c>
      <c r="N352" s="205">
        <f t="shared" si="519"/>
        <v>7.5549905140913934E-2</v>
      </c>
      <c r="O352" s="205">
        <f t="shared" si="519"/>
        <v>7.5229758355591952E-2</v>
      </c>
      <c r="P352" s="205">
        <f t="shared" si="519"/>
        <v>7.5040160999703009E-2</v>
      </c>
      <c r="Q352" s="205">
        <f t="shared" si="519"/>
        <v>7.4885170792600028E-2</v>
      </c>
      <c r="R352" s="72"/>
      <c r="S352" s="66"/>
      <c r="T352" s="73"/>
      <c r="U352" s="73"/>
      <c r="V352" s="73"/>
      <c r="W352" s="73"/>
      <c r="X352" s="73"/>
      <c r="Y352" s="73"/>
      <c r="Z352" s="73"/>
      <c r="AA352" s="73"/>
      <c r="AB352" s="73"/>
    </row>
    <row r="353" spans="2:39" x14ac:dyDescent="0.3">
      <c r="C353" t="s">
        <v>485</v>
      </c>
      <c r="D353" t="s">
        <v>489</v>
      </c>
      <c r="E353" t="s">
        <v>453</v>
      </c>
      <c r="F353" t="s">
        <v>416</v>
      </c>
      <c r="G353" s="71"/>
      <c r="H353" s="72"/>
      <c r="I353" s="354">
        <f>(I347+I348)/'NI_B_NewSI&amp;GovClos'!$J$401</f>
        <v>3.5646173619190792E-2</v>
      </c>
      <c r="J353" s="354">
        <f>(J347+J348)/'NI_B_NewSI&amp;GovClos'!$J$401</f>
        <v>5.1012079951250247E-2</v>
      </c>
      <c r="K353" s="354">
        <f>(K347+K348)/'NI_B_NewSI&amp;GovClos'!$J$401</f>
        <v>6.7123662583540605E-2</v>
      </c>
      <c r="L353" s="354">
        <f>(L347+L348)/'NI_B_NewSI&amp;GovClos'!$J$401</f>
        <v>8.4093778893783597E-2</v>
      </c>
      <c r="M353" s="354">
        <f>(M347+M348)/'NI_B_NewSI&amp;GovClos'!$J$401</f>
        <v>0.10183551967982409</v>
      </c>
      <c r="N353" s="354">
        <f>(N347+N348)/'NI_B_NewSI&amp;GovClos'!$J$401</f>
        <v>0.12056600911530173</v>
      </c>
      <c r="O353" s="354">
        <f>(O347+O348)/'NI_B_NewSI&amp;GovClos'!$J$401</f>
        <v>0.14047208999871716</v>
      </c>
      <c r="P353" s="354">
        <f>(P347+P348)/'NI_B_NewSI&amp;GovClos'!$J$401</f>
        <v>0.16164194733441056</v>
      </c>
      <c r="Q353" s="354">
        <f>(Q347+Q348)/'NI_B_NewSI&amp;GovClos'!$J$401</f>
        <v>0.18372103018128522</v>
      </c>
      <c r="R353" s="72"/>
      <c r="S353" s="66"/>
      <c r="T353" s="73"/>
      <c r="U353" s="73"/>
      <c r="V353" s="73"/>
      <c r="W353" s="73"/>
      <c r="X353" s="73"/>
      <c r="Y353" s="73"/>
      <c r="Z353" s="73"/>
      <c r="AA353" s="73"/>
      <c r="AB353" s="73"/>
    </row>
    <row r="354" spans="2:39" x14ac:dyDescent="0.3">
      <c r="C354" t="s">
        <v>485</v>
      </c>
      <c r="D354" t="s">
        <v>489</v>
      </c>
      <c r="E354" t="s">
        <v>454</v>
      </c>
      <c r="F354" s="2" t="s">
        <v>447</v>
      </c>
      <c r="G354" s="71"/>
      <c r="H354" s="72"/>
      <c r="I354" s="443">
        <f>I$7+I353</f>
        <v>1.0193755803103097</v>
      </c>
      <c r="J354" s="443">
        <f t="shared" ref="J354" si="520">J$7+J353</f>
        <v>1.0539765383035404</v>
      </c>
      <c r="K354" s="443">
        <f t="shared" ref="K354" si="521">K$7+K353</f>
        <v>1.0890291005109005</v>
      </c>
      <c r="L354" s="443">
        <f t="shared" ref="L354" si="522">L$7+L353</f>
        <v>1.1264031401625136</v>
      </c>
      <c r="M354" s="443">
        <f t="shared" ref="M354" si="523">M$7+M353</f>
        <v>1.1651384690083741</v>
      </c>
      <c r="N354" s="443">
        <f t="shared" ref="N354" si="524">N$7+N353</f>
        <v>1.2080321460178418</v>
      </c>
      <c r="O354" s="443">
        <f t="shared" ref="O354" si="525">O$7+O353</f>
        <v>1.2631785665291171</v>
      </c>
      <c r="P354" s="443">
        <f t="shared" ref="P354" si="526">P$7+P353</f>
        <v>1.3159166582035207</v>
      </c>
      <c r="Q354" s="443">
        <f t="shared" ref="Q354" si="527">Q$7+Q353</f>
        <v>1.3691275645617254</v>
      </c>
      <c r="R354" s="72"/>
      <c r="S354" s="66"/>
      <c r="T354" s="73"/>
      <c r="U354" s="73"/>
      <c r="V354" s="73"/>
      <c r="W354" s="73"/>
      <c r="X354" s="73"/>
      <c r="Y354" s="73"/>
      <c r="Z354" s="73"/>
      <c r="AA354" s="73"/>
      <c r="AB354" s="73"/>
    </row>
    <row r="355" spans="2:39" x14ac:dyDescent="0.3">
      <c r="C355" t="s">
        <v>485</v>
      </c>
      <c r="D355" t="s">
        <v>489</v>
      </c>
      <c r="E355" t="s">
        <v>455</v>
      </c>
      <c r="F355" s="206" t="s">
        <v>444</v>
      </c>
      <c r="G355" s="71"/>
      <c r="H355" s="72"/>
      <c r="I355" s="197">
        <f>0.37+I347</f>
        <v>25.413477229233639</v>
      </c>
      <c r="J355" s="197">
        <f t="shared" ref="J355:Q355" si="528">0.37+J347</f>
        <v>26.059945026169704</v>
      </c>
      <c r="K355" s="197">
        <f t="shared" si="528"/>
        <v>26.78880460415126</v>
      </c>
      <c r="L355" s="197">
        <f t="shared" si="528"/>
        <v>27.596075700662592</v>
      </c>
      <c r="M355" s="197">
        <f t="shared" si="528"/>
        <v>28.425991429204952</v>
      </c>
      <c r="N355" s="197">
        <f t="shared" si="528"/>
        <v>29.325118792637447</v>
      </c>
      <c r="O355" s="197">
        <f t="shared" si="528"/>
        <v>30.312751713139924</v>
      </c>
      <c r="P355" s="197">
        <f t="shared" si="528"/>
        <v>31.382004595660639</v>
      </c>
      <c r="Q355" s="197">
        <f t="shared" si="528"/>
        <v>32.451691854155428</v>
      </c>
      <c r="R355" s="72"/>
      <c r="S355" s="66"/>
      <c r="T355" s="73"/>
      <c r="U355" s="73"/>
      <c r="V355" s="73"/>
      <c r="W355" s="73"/>
      <c r="X355" s="73"/>
      <c r="Y355" s="73"/>
      <c r="Z355" s="73"/>
      <c r="AA355" s="73"/>
      <c r="AB355" s="73"/>
    </row>
    <row r="356" spans="2:39" x14ac:dyDescent="0.3">
      <c r="C356" t="s">
        <v>485</v>
      </c>
      <c r="D356" t="s">
        <v>489</v>
      </c>
      <c r="E356" t="s">
        <v>456</v>
      </c>
      <c r="F356" s="206"/>
      <c r="G356" s="71"/>
      <c r="H356" s="196">
        <f>AVERAGE(I356:Q356)</f>
        <v>77.404162445950604</v>
      </c>
      <c r="I356" s="188">
        <f>I355/0.37</f>
        <v>68.685073592523352</v>
      </c>
      <c r="J356" s="188">
        <f t="shared" ref="J356:Q356" si="529">J355/0.37</f>
        <v>70.432283854512718</v>
      </c>
      <c r="K356" s="188">
        <f t="shared" si="529"/>
        <v>72.40217460581421</v>
      </c>
      <c r="L356" s="188">
        <f t="shared" si="529"/>
        <v>74.583988380169174</v>
      </c>
      <c r="M356" s="188">
        <f t="shared" si="529"/>
        <v>76.827003862716083</v>
      </c>
      <c r="N356" s="188">
        <f t="shared" si="529"/>
        <v>79.257077817939049</v>
      </c>
      <c r="O356" s="188">
        <f t="shared" si="529"/>
        <v>81.926355981459253</v>
      </c>
      <c r="P356" s="188">
        <f t="shared" si="529"/>
        <v>84.816228636920641</v>
      </c>
      <c r="Q356" s="188">
        <f t="shared" si="529"/>
        <v>87.707275281501154</v>
      </c>
      <c r="R356" s="72"/>
      <c r="S356" s="66"/>
      <c r="T356" s="73"/>
      <c r="U356" s="73"/>
      <c r="V356" s="73"/>
      <c r="W356" s="73"/>
      <c r="X356" s="73"/>
      <c r="Y356" s="73"/>
      <c r="Z356" s="73"/>
      <c r="AA356" s="73"/>
      <c r="AB356" s="73"/>
    </row>
    <row r="357" spans="2:39" x14ac:dyDescent="0.3">
      <c r="E357" s="271" t="s">
        <v>445</v>
      </c>
      <c r="F357" s="271">
        <v>2019</v>
      </c>
      <c r="G357" s="271">
        <v>2020</v>
      </c>
      <c r="H357" s="271">
        <v>2021</v>
      </c>
      <c r="I357" s="271">
        <v>2022</v>
      </c>
      <c r="J357" s="271">
        <v>2023</v>
      </c>
      <c r="K357" s="271">
        <v>2024</v>
      </c>
      <c r="L357" s="271">
        <f t="shared" ref="L357" si="530">K357+1</f>
        <v>2025</v>
      </c>
      <c r="M357" s="271">
        <f t="shared" ref="M357" si="531">L357+1</f>
        <v>2026</v>
      </c>
      <c r="N357" s="271">
        <f t="shared" ref="N357" si="532">M357+1</f>
        <v>2027</v>
      </c>
      <c r="O357" s="271">
        <f t="shared" ref="O357" si="533">N357+1</f>
        <v>2028</v>
      </c>
      <c r="P357" s="271">
        <f t="shared" ref="P357" si="534">O357+1</f>
        <v>2029</v>
      </c>
      <c r="Q357" s="271">
        <f t="shared" ref="Q357" si="535">P357+1</f>
        <v>2030</v>
      </c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</row>
    <row r="358" spans="2:39" x14ac:dyDescent="0.3">
      <c r="C358" s="59" t="s">
        <v>448</v>
      </c>
      <c r="D358" s="59" t="s">
        <v>449</v>
      </c>
      <c r="E358" s="196">
        <f>AVERAGE(I358:Q358)</f>
        <v>77.143806807924008</v>
      </c>
      <c r="F358" s="32">
        <v>0.37</v>
      </c>
      <c r="G358" s="203">
        <f>F358*$C359</f>
        <v>1.4059999999999999</v>
      </c>
      <c r="H358" s="203">
        <f t="shared" ref="H358" si="536">G358*$C359</f>
        <v>5.3427999999999995</v>
      </c>
      <c r="I358" s="203">
        <f t="shared" ref="I358" si="537">H358*$C359</f>
        <v>20.302639999999997</v>
      </c>
      <c r="J358" s="203">
        <f t="shared" ref="J358" si="538">I358*$C359</f>
        <v>77.150031999999982</v>
      </c>
      <c r="K358" s="204">
        <f t="shared" ref="K358" si="539">J358*$D359</f>
        <v>79.078782799999971</v>
      </c>
      <c r="L358" s="204">
        <f t="shared" ref="L358" si="540">K358*$D359</f>
        <v>81.055752369999965</v>
      </c>
      <c r="M358" s="204">
        <f t="shared" ref="M358" si="541">L358*$D359</f>
        <v>83.08214617924996</v>
      </c>
      <c r="N358" s="204">
        <f t="shared" ref="N358" si="542">M358*$D359</f>
        <v>85.159199833731208</v>
      </c>
      <c r="O358" s="204">
        <f t="shared" ref="O358" si="543">N358*$D359</f>
        <v>87.288179829574474</v>
      </c>
      <c r="P358" s="204">
        <f t="shared" ref="P358" si="544">O358*$D359</f>
        <v>89.47038432531383</v>
      </c>
      <c r="Q358" s="204">
        <f t="shared" ref="Q358" si="545">P358*$D359</f>
        <v>91.707143933446673</v>
      </c>
      <c r="R358" s="72"/>
      <c r="S358" s="66"/>
      <c r="T358" s="73"/>
      <c r="U358" s="73"/>
      <c r="V358" s="73"/>
      <c r="W358" s="73"/>
      <c r="X358" s="73"/>
      <c r="Y358" s="73"/>
      <c r="Z358" s="73"/>
      <c r="AA358" s="73"/>
      <c r="AB358" s="73"/>
    </row>
    <row r="359" spans="2:39" x14ac:dyDescent="0.3">
      <c r="C359" s="202">
        <v>3.8</v>
      </c>
      <c r="D359" s="201">
        <v>1.0249999999999999</v>
      </c>
      <c r="E359" s="200" t="s">
        <v>457</v>
      </c>
      <c r="F359" s="215" t="s">
        <v>467</v>
      </c>
      <c r="G359" s="272" t="s">
        <v>468</v>
      </c>
      <c r="H359" s="215" t="s">
        <v>469</v>
      </c>
      <c r="I359" s="213" t="s">
        <v>470</v>
      </c>
      <c r="J359" s="195" t="s">
        <v>474</v>
      </c>
      <c r="K359" s="214" t="s">
        <v>482</v>
      </c>
      <c r="L359" s="214" t="s">
        <v>472</v>
      </c>
      <c r="M359" s="213" t="s">
        <v>473</v>
      </c>
      <c r="N359" s="213" t="s">
        <v>475</v>
      </c>
      <c r="O359" s="213" t="s">
        <v>476</v>
      </c>
      <c r="P359" s="213" t="s">
        <v>477</v>
      </c>
      <c r="Q359" s="214" t="s">
        <v>478</v>
      </c>
      <c r="R359" s="72"/>
      <c r="S359" s="66"/>
      <c r="T359" s="73"/>
      <c r="U359" s="73"/>
      <c r="V359" s="73"/>
      <c r="W359" s="73"/>
      <c r="X359" s="73"/>
      <c r="Y359" s="73"/>
      <c r="Z359" s="73"/>
      <c r="AA359" s="73"/>
      <c r="AB359" s="73"/>
    </row>
    <row r="360" spans="2:39" x14ac:dyDescent="0.3">
      <c r="C360" s="18" t="s">
        <v>485</v>
      </c>
      <c r="D360" s="18" t="s">
        <v>484</v>
      </c>
      <c r="E360" s="18" t="s">
        <v>455</v>
      </c>
      <c r="F360" s="287" t="s">
        <v>446</v>
      </c>
      <c r="G360" s="288"/>
      <c r="H360" s="289">
        <f>AVERAGE(I360:Q360)</f>
        <v>120.85242873159531</v>
      </c>
      <c r="I360" s="290">
        <f>30.1276*(1.023629)^(I$9-2019)+I348</f>
        <v>45.783993790398831</v>
      </c>
      <c r="J360" s="290">
        <f t="shared" ref="J360:Q360" si="546">30.1276*(1.023629)^(J$9-2019)+J348</f>
        <v>62.502931223461566</v>
      </c>
      <c r="K360" s="290">
        <f t="shared" si="546"/>
        <v>79.963173188249002</v>
      </c>
      <c r="L360" s="290">
        <f t="shared" si="546"/>
        <v>98.291061261964074</v>
      </c>
      <c r="M360" s="290">
        <f t="shared" si="546"/>
        <v>117.44889901874876</v>
      </c>
      <c r="N360" s="290">
        <f t="shared" si="546"/>
        <v>137.62515459632868</v>
      </c>
      <c r="O360" s="290">
        <f t="shared" si="546"/>
        <v>159.00286272639084</v>
      </c>
      <c r="P360" s="290">
        <f t="shared" si="546"/>
        <v>181.68465517996921</v>
      </c>
      <c r="Q360" s="290">
        <f t="shared" si="546"/>
        <v>205.3691275988468</v>
      </c>
      <c r="R360" s="72"/>
      <c r="S360" s="66"/>
      <c r="T360" s="73"/>
      <c r="U360" s="73"/>
      <c r="V360" s="73"/>
      <c r="W360" s="73"/>
      <c r="X360" s="73"/>
      <c r="Y360" s="73"/>
      <c r="Z360" s="73"/>
      <c r="AA360" s="73"/>
      <c r="AB360" s="73"/>
    </row>
    <row r="361" spans="2:39" x14ac:dyDescent="0.3">
      <c r="B361" s="178"/>
      <c r="C361" s="291" t="s">
        <v>448</v>
      </c>
      <c r="D361" s="291" t="s">
        <v>449</v>
      </c>
      <c r="E361" s="292">
        <f>AVERAGE(I361:Q361)</f>
        <v>120.78227136056366</v>
      </c>
      <c r="F361" s="293">
        <v>30.217588873818368</v>
      </c>
      <c r="G361" s="293">
        <v>30.217588873818368</v>
      </c>
      <c r="H361" s="293">
        <v>30.217588873818368</v>
      </c>
      <c r="I361" s="294">
        <f>H361*$C362</f>
        <v>51.369901085491222</v>
      </c>
      <c r="J361" s="294">
        <f>I361*$C362</f>
        <v>87.328831845335074</v>
      </c>
      <c r="K361" s="295">
        <f t="shared" ref="K361" si="547">J361*$D362</f>
        <v>96.935003348321942</v>
      </c>
      <c r="L361" s="295">
        <f t="shared" ref="L361" si="548">K361*$D362</f>
        <v>107.59785371663736</v>
      </c>
      <c r="M361" s="295">
        <f t="shared" ref="M361" si="549">L361*$D362</f>
        <v>119.43361762546748</v>
      </c>
      <c r="N361" s="295">
        <f t="shared" ref="N361" si="550">M361*$D362</f>
        <v>132.5713155642689</v>
      </c>
      <c r="O361" s="295">
        <f t="shared" ref="O361" si="551">N361*$D362</f>
        <v>147.1541602763385</v>
      </c>
      <c r="P361" s="295">
        <f t="shared" ref="P361" si="552">O361*$D362</f>
        <v>163.34111790673575</v>
      </c>
      <c r="Q361" s="295">
        <f t="shared" ref="Q361" si="553">P361*$D362</f>
        <v>181.30864087647669</v>
      </c>
      <c r="U361" s="49"/>
      <c r="V361" s="49"/>
      <c r="W361" s="49"/>
      <c r="X361" s="49"/>
      <c r="Y361" s="49"/>
      <c r="Z361" s="49"/>
      <c r="AA361" s="49"/>
      <c r="AB361" s="49"/>
    </row>
    <row r="362" spans="2:39" x14ac:dyDescent="0.3">
      <c r="C362" s="296">
        <v>1.7</v>
      </c>
      <c r="D362" s="297">
        <v>1.1100000000000001</v>
      </c>
      <c r="E362" s="298" t="s">
        <v>458</v>
      </c>
      <c r="F362" s="298"/>
      <c r="G362" s="288"/>
      <c r="H362" s="299"/>
      <c r="I362" s="299"/>
      <c r="J362" s="299"/>
      <c r="K362" s="299"/>
      <c r="L362" s="299"/>
      <c r="M362" s="299"/>
      <c r="N362" s="299"/>
      <c r="O362" s="299"/>
      <c r="P362" s="299"/>
      <c r="Q362" s="299"/>
      <c r="R362" s="72"/>
      <c r="S362" s="66"/>
      <c r="T362" s="73"/>
      <c r="U362" s="73"/>
      <c r="V362" s="73"/>
      <c r="W362" s="73"/>
      <c r="X362" s="73"/>
      <c r="Y362" s="73"/>
      <c r="Z362" s="73"/>
      <c r="AA362" s="73"/>
      <c r="AB362" s="73"/>
    </row>
    <row r="363" spans="2:39" x14ac:dyDescent="0.3">
      <c r="I363" s="205">
        <v>0.99962808827806904</v>
      </c>
      <c r="J363" s="205">
        <v>1.0182595210420851</v>
      </c>
      <c r="K363" s="205">
        <v>1.0395184140549723</v>
      </c>
      <c r="L363" s="205">
        <v>1.0651202730825844</v>
      </c>
      <c r="M363" s="205">
        <v>1.0940802150216864</v>
      </c>
      <c r="N363" s="205">
        <v>1.1245808518585321</v>
      </c>
      <c r="O363" s="205">
        <v>1.1627001861632296</v>
      </c>
      <c r="P363" s="205">
        <v>1.1979329843776254</v>
      </c>
      <c r="Q363" s="205">
        <v>1.2314499589188619</v>
      </c>
    </row>
    <row r="364" spans="2:39" x14ac:dyDescent="0.3">
      <c r="I364" s="355">
        <v>3.2005213130343969E-2</v>
      </c>
      <c r="J364" s="355">
        <v>3.1997441571752779E-2</v>
      </c>
      <c r="K364" s="355">
        <v>3.1979340985300635E-2</v>
      </c>
      <c r="L364" s="355">
        <v>3.1929146449420721E-2</v>
      </c>
      <c r="M364" s="355">
        <v>3.1862848947714149E-2</v>
      </c>
      <c r="N364" s="355">
        <v>3.179266744621026E-2</v>
      </c>
      <c r="O364" s="355">
        <v>3.1657944308428276E-2</v>
      </c>
      <c r="P364" s="355">
        <v>3.1578158560541296E-2</v>
      </c>
      <c r="Q364" s="355">
        <v>3.1512936081404444E-2</v>
      </c>
    </row>
    <row r="365" spans="2:39" x14ac:dyDescent="0.3">
      <c r="I365" s="354">
        <v>3.5646173619190792E-2</v>
      </c>
      <c r="J365" s="354">
        <v>5.101207995125024E-2</v>
      </c>
      <c r="K365" s="354">
        <v>6.7123662583540605E-2</v>
      </c>
      <c r="L365" s="354">
        <v>8.4093778893783597E-2</v>
      </c>
      <c r="M365" s="354">
        <v>0.10183551967982409</v>
      </c>
      <c r="N365" s="354">
        <v>0.12056600911530173</v>
      </c>
      <c r="O365" s="354">
        <v>0.14047208999871716</v>
      </c>
      <c r="P365" s="354">
        <v>0.16164194733441056</v>
      </c>
      <c r="Q365" s="354">
        <v>0.18372103018128522</v>
      </c>
    </row>
    <row r="366" spans="2:39" x14ac:dyDescent="0.3">
      <c r="I366" s="205">
        <v>1.1082211902750108</v>
      </c>
      <c r="J366" s="205">
        <v>1.1489309153629803</v>
      </c>
      <c r="K366" s="205">
        <v>1.1909851645139604</v>
      </c>
      <c r="L366" s="205">
        <v>1.2345109452480136</v>
      </c>
      <c r="M366" s="205">
        <v>1.2794358328582942</v>
      </c>
      <c r="N366" s="205">
        <v>1.3259917782671518</v>
      </c>
      <c r="O366" s="205">
        <v>1.3743808013622372</v>
      </c>
      <c r="P366" s="205">
        <v>1.4247066228557106</v>
      </c>
      <c r="Q366" s="205">
        <v>1.4766305946066853</v>
      </c>
    </row>
  </sheetData>
  <mergeCells count="6">
    <mergeCell ref="A229:A231"/>
    <mergeCell ref="A165:A167"/>
    <mergeCell ref="A169:A171"/>
    <mergeCell ref="A195:A197"/>
    <mergeCell ref="A199:A201"/>
    <mergeCell ref="A225:A227"/>
  </mergeCells>
  <conditionalFormatting sqref="F1:F2">
    <cfRule type="cellIs" dxfId="1" priority="2" operator="lessThan">
      <formula>0</formula>
    </cfRule>
  </conditionalFormatting>
  <hyperlinks>
    <hyperlink ref="A1" location="Content!A1" display="Back to Content" xr:uid="{CD89A18E-66D6-4C8E-BB58-3CCDD21DBF94}"/>
    <hyperlink ref="E3" r:id="rId1" xr:uid="{FE9B42D7-AD09-4728-B01A-9228035136D2}"/>
  </hyperlinks>
  <pageMargins left="0.7" right="0.7" top="0.75" bottom="0.75" header="0.3" footer="0.3"/>
  <pageSetup paperSize="9" orientation="portrait" horizontalDpi="4294967293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372C-E819-4A36-A464-CC318920F2EE}">
  <sheetPr>
    <tabColor rgb="FFFFC000"/>
  </sheetPr>
  <dimension ref="A1:AM93"/>
  <sheetViews>
    <sheetView tabSelected="1" zoomScale="71" zoomScaleNormal="70" workbookViewId="0">
      <pane ySplit="9" topLeftCell="A10" activePane="bottomLeft" state="frozen"/>
      <selection pane="bottomLeft" activeCell="H13" sqref="H13"/>
    </sheetView>
  </sheetViews>
  <sheetFormatPr defaultRowHeight="14.4" x14ac:dyDescent="0.3"/>
  <cols>
    <col min="1" max="1" width="6.109375" customWidth="1"/>
    <col min="2" max="2" width="7.21875" customWidth="1"/>
    <col min="3" max="3" width="29.6640625" customWidth="1"/>
    <col min="4" max="4" width="10.77734375" customWidth="1"/>
    <col min="5" max="5" width="46.77734375" customWidth="1"/>
    <col min="6" max="6" width="31.33203125" customWidth="1"/>
    <col min="7" max="7" width="13.77734375" customWidth="1"/>
    <col min="8" max="9" width="11.21875" bestFit="1" customWidth="1"/>
    <col min="10" max="10" width="12" bestFit="1" customWidth="1"/>
    <col min="11" max="16" width="9.88671875" bestFit="1" customWidth="1"/>
    <col min="17" max="17" width="8.88671875" customWidth="1"/>
    <col min="18" max="18" width="12.33203125" customWidth="1"/>
    <col min="19" max="20" width="9.88671875" bestFit="1" customWidth="1"/>
    <col min="21" max="21" width="10.44140625" bestFit="1" customWidth="1"/>
    <col min="22" max="22" width="10.33203125" customWidth="1"/>
    <col min="23" max="23" width="9.5546875" customWidth="1"/>
    <col min="24" max="28" width="10.44140625" bestFit="1" customWidth="1"/>
    <col min="29" max="39" width="9.88671875" bestFit="1" customWidth="1"/>
  </cols>
  <sheetData>
    <row r="1" spans="1:29" ht="18" x14ac:dyDescent="0.35">
      <c r="A1" s="3" t="s">
        <v>291</v>
      </c>
      <c r="C1" s="48" t="s">
        <v>403</v>
      </c>
      <c r="D1" s="46"/>
      <c r="E1" s="47"/>
      <c r="F1" s="198"/>
    </row>
    <row r="2" spans="1:29" x14ac:dyDescent="0.3">
      <c r="C2" s="178" t="s">
        <v>404</v>
      </c>
      <c r="D2" s="2"/>
      <c r="E2" s="2"/>
      <c r="R2" s="72"/>
      <c r="S2" s="66"/>
      <c r="T2" s="73"/>
      <c r="U2" s="73"/>
      <c r="V2" s="73"/>
      <c r="W2" s="73"/>
      <c r="X2" s="73"/>
      <c r="Y2" s="73"/>
      <c r="Z2" s="73"/>
      <c r="AA2" s="73"/>
      <c r="AB2" s="73"/>
    </row>
    <row r="3" spans="1:29" x14ac:dyDescent="0.3">
      <c r="C3" s="163" t="s">
        <v>392</v>
      </c>
      <c r="D3" s="163" t="s">
        <v>294</v>
      </c>
      <c r="E3" s="210" t="s">
        <v>464</v>
      </c>
      <c r="F3" s="209" t="s">
        <v>463</v>
      </c>
      <c r="G3" s="166" t="s">
        <v>394</v>
      </c>
      <c r="H3" s="173">
        <f>R3/($Q$9-$I$9+1)</f>
        <v>6153.2491114959212</v>
      </c>
      <c r="I3" s="211">
        <v>5599.1514130400401</v>
      </c>
      <c r="J3" s="211">
        <v>5706.4676725451563</v>
      </c>
      <c r="K3" s="211">
        <v>5830.5857905733801</v>
      </c>
      <c r="L3" s="211">
        <v>5970.3104990186175</v>
      </c>
      <c r="M3" s="211">
        <v>6113.1929981450976</v>
      </c>
      <c r="N3" s="211">
        <v>6269.2559676727851</v>
      </c>
      <c r="O3" s="211">
        <v>6442.4024484038127</v>
      </c>
      <c r="P3" s="211">
        <v>6630.8405192800674</v>
      </c>
      <c r="Q3" s="211">
        <v>6817.0346947843273</v>
      </c>
      <c r="R3" s="167">
        <f>SUM(I3:Q3)</f>
        <v>55379.242003463289</v>
      </c>
      <c r="S3" s="164"/>
      <c r="T3" s="165"/>
      <c r="U3" s="165"/>
      <c r="V3" s="165"/>
      <c r="W3" s="165"/>
      <c r="X3" s="165"/>
      <c r="Y3" s="165"/>
      <c r="Z3" s="165"/>
      <c r="AA3" s="165"/>
      <c r="AB3" s="165"/>
    </row>
    <row r="4" spans="1:29" x14ac:dyDescent="0.3">
      <c r="C4" s="163" t="s">
        <v>392</v>
      </c>
      <c r="D4" s="163" t="s">
        <v>294</v>
      </c>
      <c r="E4" s="163" t="s">
        <v>397</v>
      </c>
      <c r="F4" s="163" t="s">
        <v>393</v>
      </c>
      <c r="G4" s="166" t="s">
        <v>394</v>
      </c>
      <c r="H4" s="173">
        <f>R4/($Q$9-$I$9+1)</f>
        <v>963.02446211111101</v>
      </c>
      <c r="I4" s="168">
        <f>'NI_B_NewSI&amp;GovClos'!M114</f>
        <v>870.70117200000004</v>
      </c>
      <c r="J4" s="168">
        <f>'NI_B_NewSI&amp;GovClos'!N114</f>
        <v>887.60501499999998</v>
      </c>
      <c r="K4" s="168">
        <f>'NI_B_NewSI&amp;GovClos'!O114</f>
        <v>907.42412399999978</v>
      </c>
      <c r="L4" s="168">
        <f>'NI_B_NewSI&amp;GovClos'!P114</f>
        <v>930.63043199999981</v>
      </c>
      <c r="M4" s="168">
        <f>'NI_B_NewSI&amp;GovClos'!Q114</f>
        <v>954.88515799999982</v>
      </c>
      <c r="N4" s="168">
        <f>'NI_B_NewSI&amp;GovClos'!R114</f>
        <v>981.42400299999986</v>
      </c>
      <c r="O4" s="168">
        <f>'NI_B_NewSI&amp;GovClos'!S114</f>
        <v>1012.821195</v>
      </c>
      <c r="P4" s="168">
        <f>'NI_B_NewSI&amp;GovClos'!T114</f>
        <v>1045.0797250000001</v>
      </c>
      <c r="Q4" s="168">
        <f>'NI_B_NewSI&amp;GovClos'!U114</f>
        <v>1076.6493350000001</v>
      </c>
      <c r="R4" s="167">
        <f>SUM(I4:Q4)</f>
        <v>8667.2201589999986</v>
      </c>
      <c r="S4" s="164"/>
      <c r="T4" s="165"/>
      <c r="U4" s="165"/>
      <c r="V4" s="165"/>
      <c r="W4" s="165"/>
      <c r="X4" s="165"/>
      <c r="Y4" s="165"/>
      <c r="Z4" s="165"/>
      <c r="AA4" s="165"/>
      <c r="AB4" s="165"/>
    </row>
    <row r="5" spans="1:29" x14ac:dyDescent="0.3">
      <c r="C5" s="179" t="s">
        <v>400</v>
      </c>
      <c r="D5" s="179" t="s">
        <v>294</v>
      </c>
      <c r="E5" s="187" t="s">
        <v>401</v>
      </c>
      <c r="F5" s="185"/>
      <c r="G5" s="180" t="s">
        <v>6</v>
      </c>
      <c r="H5" s="181"/>
      <c r="I5" s="186">
        <f>I4/NI_Baseline!$J$62</f>
        <v>0.95041079610404389</v>
      </c>
      <c r="J5" s="186">
        <f>J4/NI_Baseline!$J$62</f>
        <v>0.96886212636462576</v>
      </c>
      <c r="K5" s="186">
        <f>K4/NI_Baseline!$J$62</f>
        <v>0.9904956049546404</v>
      </c>
      <c r="L5" s="186">
        <f>L4/NI_Baseline!$J$62</f>
        <v>1.0158263686772322</v>
      </c>
      <c r="M5" s="186">
        <f>M4/NI_Baseline!$J$62</f>
        <v>1.0423015293732893</v>
      </c>
      <c r="N5" s="186">
        <f>N4/NI_Baseline!$J$62</f>
        <v>1.0712699121149769</v>
      </c>
      <c r="O5" s="186">
        <f>O4/NI_Baseline!$J$62</f>
        <v>1.1055414064045834</v>
      </c>
      <c r="P5" s="186">
        <f>P4/NI_Baseline!$J$62</f>
        <v>1.1407530911528914</v>
      </c>
      <c r="Q5" s="186">
        <f>Q4/NI_Baseline!$J$62</f>
        <v>1.175212787702828</v>
      </c>
      <c r="R5" s="182"/>
      <c r="S5" s="183"/>
      <c r="T5" s="184"/>
      <c r="U5" s="184"/>
      <c r="V5" s="184"/>
      <c r="W5" s="184"/>
      <c r="X5" s="184"/>
      <c r="Y5" s="184"/>
      <c r="Z5" s="184"/>
      <c r="AA5" s="184"/>
      <c r="AB5" s="184"/>
    </row>
    <row r="6" spans="1:29" x14ac:dyDescent="0.3">
      <c r="C6" s="163" t="s">
        <v>392</v>
      </c>
      <c r="D6" s="163" t="s">
        <v>294</v>
      </c>
      <c r="E6" s="163" t="s">
        <v>398</v>
      </c>
      <c r="F6" s="193" t="s">
        <v>415</v>
      </c>
      <c r="G6" s="163" t="s">
        <v>399</v>
      </c>
      <c r="H6" s="173"/>
      <c r="I6" s="170">
        <f>NI_Baseline!M116</f>
        <v>0.95515344591308604</v>
      </c>
      <c r="J6" s="170">
        <f>NI_Baseline!N116</f>
        <v>0.97293199261489505</v>
      </c>
      <c r="K6" s="170">
        <f>NI_Baseline!O116</f>
        <v>0.9932054334889</v>
      </c>
      <c r="L6" s="170">
        <f>NI_Baseline!P116</f>
        <v>1.0176969532759601</v>
      </c>
      <c r="M6" s="170">
        <f>NI_Baseline!Q116</f>
        <v>1.04552211924215</v>
      </c>
      <c r="N6" s="170">
        <f>NI_Baseline!R116</f>
        <v>1.07478272032807</v>
      </c>
      <c r="O6" s="170">
        <f>NI_Baseline!S116</f>
        <v>1.1115269145581701</v>
      </c>
      <c r="P6" s="170">
        <f>NI_Baseline!T116</f>
        <v>1.1452627499793699</v>
      </c>
      <c r="Q6" s="170">
        <f>NI_Baseline!U116</f>
        <v>1.1773009948248201</v>
      </c>
      <c r="R6" s="167"/>
      <c r="S6" s="164"/>
      <c r="T6" s="165"/>
      <c r="U6" s="165"/>
      <c r="V6" s="165"/>
      <c r="W6" s="165"/>
      <c r="X6" s="165"/>
      <c r="Y6" s="165"/>
      <c r="Z6" s="165"/>
      <c r="AA6" s="165"/>
      <c r="AB6" s="165"/>
    </row>
    <row r="7" spans="1:29" x14ac:dyDescent="0.3">
      <c r="C7" s="132" t="s">
        <v>392</v>
      </c>
      <c r="D7" s="132" t="s">
        <v>294</v>
      </c>
      <c r="E7" s="132" t="s">
        <v>492</v>
      </c>
      <c r="F7" s="338" t="s">
        <v>493</v>
      </c>
      <c r="G7" s="132" t="s">
        <v>399</v>
      </c>
      <c r="H7" s="332"/>
      <c r="I7" s="337">
        <f>NI_Baseline!M119</f>
        <v>0.98372940669111897</v>
      </c>
      <c r="J7" s="337">
        <f>NI_Baseline!N119</f>
        <v>1.0029644583522901</v>
      </c>
      <c r="K7" s="337">
        <f>NI_Baseline!O119</f>
        <v>1.02190543792736</v>
      </c>
      <c r="L7" s="337">
        <f>NI_Baseline!P119</f>
        <v>1.04230936126873</v>
      </c>
      <c r="M7" s="337">
        <f>NI_Baseline!Q119</f>
        <v>1.06330294932855</v>
      </c>
      <c r="N7" s="337">
        <f>NI_Baseline!R119</f>
        <v>1.08746613690254</v>
      </c>
      <c r="O7" s="337">
        <f>NI_Baseline!S119</f>
        <v>1.1227064765304</v>
      </c>
      <c r="P7" s="337">
        <f>NI_Baseline!T119</f>
        <v>1.15427471086911</v>
      </c>
      <c r="Q7" s="442">
        <f>NI_Baseline!U119</f>
        <v>1.1854065343804401</v>
      </c>
      <c r="R7" s="167"/>
      <c r="S7" s="164"/>
      <c r="T7" s="165"/>
      <c r="U7" s="165"/>
      <c r="V7" s="165"/>
      <c r="W7" s="165"/>
      <c r="X7" s="165"/>
      <c r="Y7" s="165"/>
      <c r="Z7" s="165"/>
      <c r="AA7" s="165"/>
      <c r="AB7" s="165"/>
    </row>
    <row r="8" spans="1:29" x14ac:dyDescent="0.3">
      <c r="C8" s="163" t="s">
        <v>392</v>
      </c>
      <c r="D8" s="163" t="s">
        <v>294</v>
      </c>
      <c r="E8" s="163" t="s">
        <v>413</v>
      </c>
      <c r="F8" s="193" t="s">
        <v>414</v>
      </c>
      <c r="G8" s="166" t="s">
        <v>394</v>
      </c>
      <c r="H8" s="173">
        <f>R8/($Q$9-$I$9+1)</f>
        <v>1293.6035480102159</v>
      </c>
      <c r="I8" s="168">
        <f>'NI_B_NewSI&amp;GovClos'!M401</f>
        <v>1173.1999391404001</v>
      </c>
      <c r="J8" s="168">
        <f>'NI_B_NewSI&amp;GovClos'!N401</f>
        <v>1197.9692213496098</v>
      </c>
      <c r="K8" s="168">
        <f>'NI_B_NewSI&amp;GovClos'!O401</f>
        <v>1227.7397420650473</v>
      </c>
      <c r="L8" s="168">
        <f>'NI_B_NewSI&amp;GovClos'!P401</f>
        <v>1260.3173148490353</v>
      </c>
      <c r="M8" s="168">
        <f>'NI_B_NewSI&amp;GovClos'!Q401</f>
        <v>1293.7710234599592</v>
      </c>
      <c r="N8" s="168">
        <f>'NI_B_NewSI&amp;GovClos'!R401</f>
        <v>1327.0076446633309</v>
      </c>
      <c r="O8" s="168">
        <f>'NI_B_NewSI&amp;GovClos'!S401</f>
        <v>1352.561878207807</v>
      </c>
      <c r="P8" s="168">
        <f>'NI_B_NewSI&amp;GovClos'!T401</f>
        <v>1387.0827333661462</v>
      </c>
      <c r="Q8" s="168">
        <f>'NI_B_NewSI&amp;GovClos'!U401</f>
        <v>1422.7824349906102</v>
      </c>
      <c r="R8" s="167">
        <f>SUM(I8:Q8)</f>
        <v>11642.431932091944</v>
      </c>
      <c r="S8" s="164"/>
      <c r="T8" s="165"/>
      <c r="U8" s="165"/>
      <c r="V8" s="165"/>
      <c r="W8" s="165"/>
      <c r="X8" s="165"/>
      <c r="Y8" s="165"/>
      <c r="Z8" s="165"/>
      <c r="AA8" s="165"/>
      <c r="AB8" s="165"/>
    </row>
    <row r="9" spans="1:29" ht="28.8" x14ac:dyDescent="0.3">
      <c r="C9" s="50" t="s">
        <v>12</v>
      </c>
      <c r="D9" s="50" t="s">
        <v>292</v>
      </c>
      <c r="E9" s="51" t="s">
        <v>301</v>
      </c>
      <c r="F9" s="50" t="s">
        <v>302</v>
      </c>
      <c r="G9" s="52" t="s">
        <v>2</v>
      </c>
      <c r="H9" s="53" t="s">
        <v>303</v>
      </c>
      <c r="I9" s="54">
        <v>2022</v>
      </c>
      <c r="J9" s="54">
        <v>2023</v>
      </c>
      <c r="K9" s="54">
        <v>2024</v>
      </c>
      <c r="L9" s="54">
        <v>2025</v>
      </c>
      <c r="M9" s="54">
        <v>2026</v>
      </c>
      <c r="N9" s="54">
        <v>2027</v>
      </c>
      <c r="O9" s="54">
        <v>2028</v>
      </c>
      <c r="P9" s="54">
        <v>2029</v>
      </c>
      <c r="Q9" s="54">
        <v>2030</v>
      </c>
      <c r="R9" s="53" t="s">
        <v>304</v>
      </c>
      <c r="S9" s="55" t="s">
        <v>305</v>
      </c>
      <c r="T9" s="56">
        <v>2022</v>
      </c>
      <c r="U9" s="56">
        <v>2023</v>
      </c>
      <c r="V9" s="56">
        <v>2024</v>
      </c>
      <c r="W9" s="56">
        <v>2025</v>
      </c>
      <c r="X9" s="56">
        <v>2026</v>
      </c>
      <c r="Y9" s="56">
        <v>2027</v>
      </c>
      <c r="Z9" s="56">
        <v>2028</v>
      </c>
      <c r="AA9" s="56">
        <v>2029</v>
      </c>
      <c r="AB9" s="56">
        <v>2030</v>
      </c>
    </row>
    <row r="10" spans="1:29" ht="23.4" x14ac:dyDescent="0.45">
      <c r="C10" s="131" t="s">
        <v>362</v>
      </c>
      <c r="D10" s="2"/>
      <c r="E10" s="57"/>
      <c r="F10" s="2"/>
      <c r="G10" s="58"/>
      <c r="H10" s="7"/>
      <c r="I10" s="59"/>
      <c r="J10" s="59"/>
      <c r="K10" s="59"/>
      <c r="L10" s="59"/>
      <c r="M10" s="59"/>
      <c r="N10" s="59"/>
      <c r="O10" s="59"/>
      <c r="P10" s="59"/>
      <c r="Q10" s="59"/>
      <c r="R10" s="7"/>
      <c r="S10" s="55"/>
      <c r="T10" s="32"/>
      <c r="U10" s="32"/>
      <c r="V10" s="32"/>
      <c r="W10" s="32"/>
      <c r="X10" s="32"/>
      <c r="Y10" s="32"/>
      <c r="Z10" s="32"/>
      <c r="AA10" s="32"/>
      <c r="AB10" s="32"/>
    </row>
    <row r="11" spans="1:29" ht="15.6" customHeight="1" x14ac:dyDescent="0.3">
      <c r="D11" s="2"/>
      <c r="E11" s="57"/>
      <c r="F11" s="2"/>
      <c r="G11" s="58"/>
      <c r="H11" s="7"/>
      <c r="I11" s="59"/>
      <c r="J11" s="59"/>
      <c r="K11" s="59"/>
      <c r="L11" s="59"/>
      <c r="M11" s="59"/>
      <c r="N11" s="59"/>
      <c r="O11" s="59"/>
      <c r="P11" s="59"/>
      <c r="Q11" s="59"/>
      <c r="R11" s="7"/>
      <c r="S11" s="55"/>
      <c r="T11" s="32"/>
      <c r="U11" s="32"/>
      <c r="V11" s="32"/>
      <c r="W11" s="32"/>
      <c r="X11" s="32"/>
      <c r="Y11" s="32"/>
      <c r="Z11" s="32"/>
      <c r="AA11" s="32"/>
      <c r="AB11" s="32"/>
    </row>
    <row r="12" spans="1:29" ht="28.8" x14ac:dyDescent="0.3">
      <c r="C12" s="45" t="s">
        <v>521</v>
      </c>
      <c r="D12" s="216"/>
      <c r="E12" s="57"/>
      <c r="F12" s="2"/>
      <c r="G12" s="52" t="s">
        <v>2</v>
      </c>
      <c r="H12" s="53" t="s">
        <v>303</v>
      </c>
      <c r="I12" s="54">
        <v>2022</v>
      </c>
      <c r="J12" s="54">
        <v>2023</v>
      </c>
      <c r="K12" s="54">
        <v>2024</v>
      </c>
      <c r="L12" s="54">
        <v>2025</v>
      </c>
      <c r="M12" s="54">
        <v>2026</v>
      </c>
      <c r="N12" s="54">
        <v>2027</v>
      </c>
      <c r="O12" s="54">
        <v>2028</v>
      </c>
      <c r="P12" s="54">
        <v>2029</v>
      </c>
      <c r="Q12" s="54">
        <v>2030</v>
      </c>
      <c r="R12" s="53" t="s">
        <v>304</v>
      </c>
      <c r="S12" s="55"/>
      <c r="T12" s="32"/>
      <c r="U12" s="32"/>
      <c r="V12" s="32"/>
      <c r="W12" s="32"/>
      <c r="X12" s="32"/>
      <c r="Y12" s="32"/>
      <c r="Z12" s="32"/>
      <c r="AA12" s="32"/>
      <c r="AB12" s="32"/>
    </row>
    <row r="13" spans="1:29" x14ac:dyDescent="0.3">
      <c r="C13" t="s">
        <v>504</v>
      </c>
      <c r="D13" t="s">
        <v>513</v>
      </c>
      <c r="E13" s="6" t="s">
        <v>522</v>
      </c>
      <c r="F13" s="6" t="s">
        <v>522</v>
      </c>
      <c r="G13" s="62" t="s">
        <v>311</v>
      </c>
      <c r="H13" s="175">
        <v>9.34956276295449E-3</v>
      </c>
      <c r="I13" s="64">
        <f>$H13</f>
        <v>9.34956276295449E-3</v>
      </c>
      <c r="J13" s="64">
        <f t="shared" ref="J13:Q17" si="0">$H13</f>
        <v>9.34956276295449E-3</v>
      </c>
      <c r="K13" s="64">
        <f t="shared" si="0"/>
        <v>9.34956276295449E-3</v>
      </c>
      <c r="L13" s="64">
        <f t="shared" si="0"/>
        <v>9.34956276295449E-3</v>
      </c>
      <c r="M13" s="64">
        <f t="shared" si="0"/>
        <v>9.34956276295449E-3</v>
      </c>
      <c r="N13" s="64">
        <f t="shared" si="0"/>
        <v>9.34956276295449E-3</v>
      </c>
      <c r="O13" s="64">
        <f t="shared" si="0"/>
        <v>9.34956276295449E-3</v>
      </c>
      <c r="P13" s="64">
        <f t="shared" si="0"/>
        <v>9.34956276295449E-3</v>
      </c>
      <c r="Q13" s="64">
        <f t="shared" si="0"/>
        <v>9.34956276295449E-3</v>
      </c>
      <c r="R13" s="65">
        <f t="shared" ref="R13:R18" si="1">PRODUCT(T13:AB13)-1</f>
        <v>8.7362604382258624E-2</v>
      </c>
      <c r="S13" s="66">
        <f>(1+R13)^(1/($Q$9-$I$9+1))-1-H13</f>
        <v>2.0816681711721685E-17</v>
      </c>
      <c r="T13" s="67">
        <f t="shared" ref="T13:AB18" si="2">1+I13</f>
        <v>1.0093495627629545</v>
      </c>
      <c r="U13" s="67">
        <f t="shared" si="2"/>
        <v>1.0093495627629545</v>
      </c>
      <c r="V13" s="67">
        <f t="shared" si="2"/>
        <v>1.0093495627629545</v>
      </c>
      <c r="W13" s="67">
        <f t="shared" si="2"/>
        <v>1.0093495627629545</v>
      </c>
      <c r="X13" s="67">
        <f t="shared" si="2"/>
        <v>1.0093495627629545</v>
      </c>
      <c r="Y13" s="67">
        <f t="shared" si="2"/>
        <v>1.0093495627629545</v>
      </c>
      <c r="Z13" s="67">
        <f t="shared" si="2"/>
        <v>1.0093495627629545</v>
      </c>
      <c r="AA13" s="67">
        <f t="shared" si="2"/>
        <v>1.0093495627629545</v>
      </c>
      <c r="AB13" s="67">
        <f t="shared" si="2"/>
        <v>1.0093495627629545</v>
      </c>
      <c r="AC13" s="67"/>
    </row>
    <row r="14" spans="1:29" x14ac:dyDescent="0.3">
      <c r="C14" t="s">
        <v>504</v>
      </c>
      <c r="D14" t="s">
        <v>513</v>
      </c>
      <c r="E14" t="s">
        <v>523</v>
      </c>
      <c r="F14" t="s">
        <v>523</v>
      </c>
      <c r="G14" s="68" t="s">
        <v>311</v>
      </c>
      <c r="H14" s="176">
        <v>1.03130879310212E-2</v>
      </c>
      <c r="I14" s="70">
        <f>$H14</f>
        <v>1.03130879310212E-2</v>
      </c>
      <c r="J14" s="70">
        <f t="shared" si="0"/>
        <v>1.03130879310212E-2</v>
      </c>
      <c r="K14" s="70">
        <f t="shared" si="0"/>
        <v>1.03130879310212E-2</v>
      </c>
      <c r="L14" s="70">
        <f t="shared" si="0"/>
        <v>1.03130879310212E-2</v>
      </c>
      <c r="M14" s="70">
        <f t="shared" si="0"/>
        <v>1.03130879310212E-2</v>
      </c>
      <c r="N14" s="70">
        <f t="shared" si="0"/>
        <v>1.03130879310212E-2</v>
      </c>
      <c r="O14" s="70">
        <f t="shared" si="0"/>
        <v>1.03130879310212E-2</v>
      </c>
      <c r="P14" s="70">
        <f t="shared" si="0"/>
        <v>1.03130879310212E-2</v>
      </c>
      <c r="Q14" s="70">
        <f t="shared" si="0"/>
        <v>1.03130879310212E-2</v>
      </c>
      <c r="R14" s="65">
        <f t="shared" si="1"/>
        <v>9.6740323134096196E-2</v>
      </c>
      <c r="S14" s="66">
        <f t="shared" ref="S14:S18" si="3">(1+R14)^(1/($Q$9-$I$9+1))-1-H14</f>
        <v>-5.2041704279304213E-17</v>
      </c>
      <c r="T14" s="67">
        <f t="shared" si="2"/>
        <v>1.0103130879310211</v>
      </c>
      <c r="U14" s="67">
        <f t="shared" si="2"/>
        <v>1.0103130879310211</v>
      </c>
      <c r="V14" s="67">
        <f t="shared" si="2"/>
        <v>1.0103130879310211</v>
      </c>
      <c r="W14" s="67">
        <f t="shared" si="2"/>
        <v>1.0103130879310211</v>
      </c>
      <c r="X14" s="67">
        <f t="shared" si="2"/>
        <v>1.0103130879310211</v>
      </c>
      <c r="Y14" s="67">
        <f t="shared" si="2"/>
        <v>1.0103130879310211</v>
      </c>
      <c r="Z14" s="67">
        <f t="shared" si="2"/>
        <v>1.0103130879310211</v>
      </c>
      <c r="AA14" s="67">
        <f t="shared" si="2"/>
        <v>1.0103130879310211</v>
      </c>
      <c r="AB14" s="67">
        <f t="shared" si="2"/>
        <v>1.0103130879310211</v>
      </c>
    </row>
    <row r="15" spans="1:29" x14ac:dyDescent="0.3">
      <c r="C15" t="s">
        <v>504</v>
      </c>
      <c r="E15" s="6"/>
      <c r="G15" s="68"/>
      <c r="H15" s="176"/>
      <c r="I15" s="64">
        <f>$H15</f>
        <v>0</v>
      </c>
      <c r="J15" s="64">
        <f t="shared" si="0"/>
        <v>0</v>
      </c>
      <c r="K15" s="64">
        <f t="shared" si="0"/>
        <v>0</v>
      </c>
      <c r="L15" s="64">
        <f t="shared" si="0"/>
        <v>0</v>
      </c>
      <c r="M15" s="64">
        <f t="shared" si="0"/>
        <v>0</v>
      </c>
      <c r="N15" s="64">
        <f t="shared" si="0"/>
        <v>0</v>
      </c>
      <c r="O15" s="64">
        <f t="shared" si="0"/>
        <v>0</v>
      </c>
      <c r="P15" s="64">
        <f t="shared" si="0"/>
        <v>0</v>
      </c>
      <c r="Q15" s="64">
        <f t="shared" si="0"/>
        <v>0</v>
      </c>
      <c r="R15" s="65">
        <f t="shared" si="1"/>
        <v>0</v>
      </c>
      <c r="S15" s="66">
        <f t="shared" si="3"/>
        <v>0</v>
      </c>
      <c r="T15" s="67">
        <f t="shared" si="2"/>
        <v>1</v>
      </c>
      <c r="U15" s="67">
        <f t="shared" si="2"/>
        <v>1</v>
      </c>
      <c r="V15" s="67">
        <f t="shared" si="2"/>
        <v>1</v>
      </c>
      <c r="W15" s="67">
        <f t="shared" si="2"/>
        <v>1</v>
      </c>
      <c r="X15" s="67">
        <f t="shared" si="2"/>
        <v>1</v>
      </c>
      <c r="Y15" s="67">
        <f t="shared" si="2"/>
        <v>1</v>
      </c>
      <c r="Z15" s="67">
        <f t="shared" si="2"/>
        <v>1</v>
      </c>
      <c r="AA15" s="67">
        <f t="shared" si="2"/>
        <v>1</v>
      </c>
      <c r="AB15" s="67">
        <f t="shared" si="2"/>
        <v>1</v>
      </c>
    </row>
    <row r="16" spans="1:29" x14ac:dyDescent="0.3">
      <c r="C16" t="s">
        <v>504</v>
      </c>
      <c r="G16" s="68"/>
      <c r="H16" s="176"/>
      <c r="I16" s="70">
        <f>$H16</f>
        <v>0</v>
      </c>
      <c r="J16" s="70">
        <f t="shared" si="0"/>
        <v>0</v>
      </c>
      <c r="K16" s="70">
        <f t="shared" si="0"/>
        <v>0</v>
      </c>
      <c r="L16" s="70">
        <f t="shared" si="0"/>
        <v>0</v>
      </c>
      <c r="M16" s="70">
        <f t="shared" si="0"/>
        <v>0</v>
      </c>
      <c r="N16" s="70">
        <f t="shared" si="0"/>
        <v>0</v>
      </c>
      <c r="O16" s="70">
        <f t="shared" si="0"/>
        <v>0</v>
      </c>
      <c r="P16" s="70">
        <f t="shared" si="0"/>
        <v>0</v>
      </c>
      <c r="Q16" s="70">
        <f t="shared" si="0"/>
        <v>0</v>
      </c>
      <c r="R16" s="65">
        <f t="shared" si="1"/>
        <v>0</v>
      </c>
      <c r="S16" s="66">
        <f t="shared" si="3"/>
        <v>0</v>
      </c>
      <c r="T16" s="67">
        <f t="shared" si="2"/>
        <v>1</v>
      </c>
      <c r="U16" s="67">
        <f t="shared" si="2"/>
        <v>1</v>
      </c>
      <c r="V16" s="67">
        <f t="shared" si="2"/>
        <v>1</v>
      </c>
      <c r="W16" s="67">
        <f t="shared" si="2"/>
        <v>1</v>
      </c>
      <c r="X16" s="67">
        <f t="shared" si="2"/>
        <v>1</v>
      </c>
      <c r="Y16" s="67">
        <f t="shared" si="2"/>
        <v>1</v>
      </c>
      <c r="Z16" s="67">
        <f t="shared" si="2"/>
        <v>1</v>
      </c>
      <c r="AA16" s="67">
        <f t="shared" si="2"/>
        <v>1</v>
      </c>
      <c r="AB16" s="67">
        <f t="shared" si="2"/>
        <v>1</v>
      </c>
    </row>
    <row r="17" spans="2:39" x14ac:dyDescent="0.3">
      <c r="C17" t="s">
        <v>504</v>
      </c>
      <c r="G17" s="68"/>
      <c r="H17" s="176"/>
      <c r="I17" s="70">
        <f>$H17</f>
        <v>0</v>
      </c>
      <c r="J17" s="70">
        <f t="shared" si="0"/>
        <v>0</v>
      </c>
      <c r="K17" s="70">
        <f t="shared" si="0"/>
        <v>0</v>
      </c>
      <c r="L17" s="70">
        <f t="shared" si="0"/>
        <v>0</v>
      </c>
      <c r="M17" s="70">
        <f t="shared" si="0"/>
        <v>0</v>
      </c>
      <c r="N17" s="70">
        <f t="shared" si="0"/>
        <v>0</v>
      </c>
      <c r="O17" s="70">
        <f t="shared" si="0"/>
        <v>0</v>
      </c>
      <c r="P17" s="70">
        <f t="shared" si="0"/>
        <v>0</v>
      </c>
      <c r="Q17" s="70">
        <f t="shared" si="0"/>
        <v>0</v>
      </c>
      <c r="R17" s="65">
        <f t="shared" si="1"/>
        <v>0</v>
      </c>
      <c r="S17" s="66">
        <f t="shared" si="3"/>
        <v>0</v>
      </c>
      <c r="T17" s="67">
        <f t="shared" si="2"/>
        <v>1</v>
      </c>
      <c r="U17" s="67">
        <f t="shared" si="2"/>
        <v>1</v>
      </c>
      <c r="V17" s="67">
        <f t="shared" si="2"/>
        <v>1</v>
      </c>
      <c r="W17" s="67">
        <f t="shared" si="2"/>
        <v>1</v>
      </c>
      <c r="X17" s="67">
        <f t="shared" si="2"/>
        <v>1</v>
      </c>
      <c r="Y17" s="67">
        <f t="shared" si="2"/>
        <v>1</v>
      </c>
      <c r="Z17" s="67">
        <f t="shared" si="2"/>
        <v>1</v>
      </c>
      <c r="AA17" s="67">
        <f t="shared" si="2"/>
        <v>1</v>
      </c>
      <c r="AB17" s="67">
        <f t="shared" si="2"/>
        <v>1</v>
      </c>
    </row>
    <row r="18" spans="2:39" x14ac:dyDescent="0.3">
      <c r="C18" s="2" t="s">
        <v>504</v>
      </c>
      <c r="D18" s="2" t="s">
        <v>513</v>
      </c>
      <c r="E18" s="2" t="s">
        <v>318</v>
      </c>
      <c r="F18" s="2" t="s">
        <v>36</v>
      </c>
      <c r="G18" s="71" t="s">
        <v>311</v>
      </c>
      <c r="H18" s="177">
        <f>SUM(H13:H17)</f>
        <v>1.966265069397569E-2</v>
      </c>
      <c r="I18" s="72">
        <f t="shared" ref="I18:Q18" si="4">SUM(I13:I17)</f>
        <v>1.966265069397569E-2</v>
      </c>
      <c r="J18" s="72">
        <f t="shared" si="4"/>
        <v>1.966265069397569E-2</v>
      </c>
      <c r="K18" s="72">
        <f t="shared" si="4"/>
        <v>1.966265069397569E-2</v>
      </c>
      <c r="L18" s="72">
        <f t="shared" si="4"/>
        <v>1.966265069397569E-2</v>
      </c>
      <c r="M18" s="72">
        <f t="shared" si="4"/>
        <v>1.966265069397569E-2</v>
      </c>
      <c r="N18" s="72">
        <f t="shared" si="4"/>
        <v>1.966265069397569E-2</v>
      </c>
      <c r="O18" s="72">
        <f t="shared" si="4"/>
        <v>1.966265069397569E-2</v>
      </c>
      <c r="P18" s="72">
        <f t="shared" si="4"/>
        <v>1.966265069397569E-2</v>
      </c>
      <c r="Q18" s="72">
        <f t="shared" si="4"/>
        <v>1.966265069397569E-2</v>
      </c>
      <c r="R18" s="72">
        <f t="shared" si="1"/>
        <v>0.19153994480440262</v>
      </c>
      <c r="S18" s="66">
        <f t="shared" si="3"/>
        <v>-3.1225022567582528E-17</v>
      </c>
      <c r="T18" s="73">
        <f t="shared" si="2"/>
        <v>1.0196626506939757</v>
      </c>
      <c r="U18" s="73">
        <f t="shared" si="2"/>
        <v>1.0196626506939757</v>
      </c>
      <c r="V18" s="73">
        <f t="shared" si="2"/>
        <v>1.0196626506939757</v>
      </c>
      <c r="W18" s="73">
        <f t="shared" si="2"/>
        <v>1.0196626506939757</v>
      </c>
      <c r="X18" s="73">
        <f t="shared" si="2"/>
        <v>1.0196626506939757</v>
      </c>
      <c r="Y18" s="73">
        <f t="shared" si="2"/>
        <v>1.0196626506939757</v>
      </c>
      <c r="Z18" s="73">
        <f t="shared" si="2"/>
        <v>1.0196626506939757</v>
      </c>
      <c r="AA18" s="73">
        <f t="shared" si="2"/>
        <v>1.0196626506939757</v>
      </c>
      <c r="AB18" s="73">
        <f t="shared" si="2"/>
        <v>1.0196626506939757</v>
      </c>
    </row>
    <row r="19" spans="2:39" ht="15" thickBot="1" x14ac:dyDescent="0.35">
      <c r="C19" s="178" t="s">
        <v>396</v>
      </c>
      <c r="D19" s="178" t="s">
        <v>396</v>
      </c>
      <c r="E19" s="2"/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66"/>
      <c r="T19" s="73"/>
      <c r="U19" s="73"/>
      <c r="V19" s="73"/>
      <c r="W19" s="73"/>
      <c r="X19" s="73"/>
      <c r="Y19" s="73"/>
      <c r="Z19" s="73"/>
      <c r="AA19" s="73"/>
      <c r="AB19" s="73"/>
    </row>
    <row r="20" spans="2:39" x14ac:dyDescent="0.3">
      <c r="B20" s="169">
        <v>0</v>
      </c>
      <c r="C20" t="s">
        <v>504</v>
      </c>
      <c r="D20" t="s">
        <v>513</v>
      </c>
      <c r="E20" s="6" t="s">
        <v>460</v>
      </c>
      <c r="F20" t="s">
        <v>389</v>
      </c>
      <c r="G20" s="68" t="s">
        <v>394</v>
      </c>
      <c r="H20" s="174">
        <f>R20/($Q$9-$I$9+1)</f>
        <v>0</v>
      </c>
      <c r="I20" s="188">
        <f t="shared" ref="I20:Q20" si="5">I$14*$B20*I$3</f>
        <v>0</v>
      </c>
      <c r="J20" s="188">
        <f t="shared" si="5"/>
        <v>0</v>
      </c>
      <c r="K20" s="188">
        <f t="shared" si="5"/>
        <v>0</v>
      </c>
      <c r="L20" s="188">
        <f t="shared" si="5"/>
        <v>0</v>
      </c>
      <c r="M20" s="188">
        <f t="shared" si="5"/>
        <v>0</v>
      </c>
      <c r="N20" s="188">
        <f t="shared" si="5"/>
        <v>0</v>
      </c>
      <c r="O20" s="188">
        <f t="shared" si="5"/>
        <v>0</v>
      </c>
      <c r="P20" s="188">
        <f t="shared" si="5"/>
        <v>0</v>
      </c>
      <c r="Q20" s="188">
        <f t="shared" si="5"/>
        <v>0</v>
      </c>
      <c r="R20" s="172">
        <f>SUM(I20:Q20)</f>
        <v>0</v>
      </c>
      <c r="S20" s="66"/>
      <c r="T20" s="73"/>
      <c r="U20" s="73"/>
      <c r="V20" s="73"/>
      <c r="W20" s="73"/>
      <c r="X20" s="73"/>
      <c r="Y20" s="73"/>
      <c r="Z20" s="73"/>
      <c r="AA20" s="73"/>
      <c r="AB20" s="73"/>
    </row>
    <row r="21" spans="2:39" ht="15" thickBot="1" x14ac:dyDescent="0.35">
      <c r="B21" s="208">
        <f>1-B20</f>
        <v>1</v>
      </c>
      <c r="C21" t="s">
        <v>504</v>
      </c>
      <c r="D21" t="s">
        <v>513</v>
      </c>
      <c r="E21" s="6" t="s">
        <v>461</v>
      </c>
      <c r="F21" t="s">
        <v>390</v>
      </c>
      <c r="G21" s="68" t="s">
        <v>394</v>
      </c>
      <c r="H21" s="174">
        <f t="shared" ref="H21:H23" si="6">R21/($Q$9-$I$9+1)</f>
        <v>63.458999148335494</v>
      </c>
      <c r="I21" s="188">
        <f t="shared" ref="I21" si="7">I$14*$B21*I$3</f>
        <v>57.744540861783534</v>
      </c>
      <c r="J21" s="188">
        <f t="shared" ref="J21:Q21" si="8">J$14*$B21*J$3</f>
        <v>58.851302882488085</v>
      </c>
      <c r="K21" s="188">
        <f t="shared" si="8"/>
        <v>60.131343947546029</v>
      </c>
      <c r="L21" s="188">
        <f t="shared" si="8"/>
        <v>61.57233715187806</v>
      </c>
      <c r="M21" s="188">
        <f t="shared" si="8"/>
        <v>63.045896929173509</v>
      </c>
      <c r="N21" s="188">
        <f t="shared" si="8"/>
        <v>64.655388056688835</v>
      </c>
      <c r="O21" s="188">
        <f t="shared" si="8"/>
        <v>66.441062937414785</v>
      </c>
      <c r="P21" s="188">
        <f t="shared" si="8"/>
        <v>68.384441331913607</v>
      </c>
      <c r="Q21" s="188">
        <f t="shared" si="8"/>
        <v>70.304678236133029</v>
      </c>
      <c r="R21" s="172">
        <f>SUM(I21:Q21)</f>
        <v>571.13099233501941</v>
      </c>
      <c r="S21" s="66"/>
      <c r="T21" s="73"/>
      <c r="U21" s="73"/>
      <c r="V21" s="73"/>
      <c r="W21" s="73"/>
      <c r="X21" s="73"/>
      <c r="Y21" s="73"/>
      <c r="Z21" s="73"/>
      <c r="AA21" s="73"/>
      <c r="AB21" s="73"/>
    </row>
    <row r="22" spans="2:39" x14ac:dyDescent="0.3">
      <c r="C22" t="s">
        <v>504</v>
      </c>
      <c r="D22" t="s">
        <v>513</v>
      </c>
      <c r="E22" t="s">
        <v>524</v>
      </c>
      <c r="F22" t="s">
        <v>391</v>
      </c>
      <c r="G22" s="68" t="s">
        <v>394</v>
      </c>
      <c r="H22" s="174">
        <f t="shared" si="6"/>
        <v>57.53018876402507</v>
      </c>
      <c r="I22" s="188">
        <f>I13*I$3</f>
        <v>52.349617555503173</v>
      </c>
      <c r="J22" s="188">
        <f t="shared" ref="J22:Q22" si="9">J13*J$3</f>
        <v>53.352977659231769</v>
      </c>
      <c r="K22" s="188">
        <f t="shared" si="9"/>
        <v>54.513427793756442</v>
      </c>
      <c r="L22" s="188">
        <f t="shared" si="9"/>
        <v>55.819792724900708</v>
      </c>
      <c r="M22" s="188">
        <f t="shared" si="9"/>
        <v>57.155681618211524</v>
      </c>
      <c r="N22" s="188">
        <f t="shared" si="9"/>
        <v>58.614802146783688</v>
      </c>
      <c r="O22" s="188">
        <f t="shared" si="9"/>
        <v>60.233646035563126</v>
      </c>
      <c r="P22" s="188">
        <f t="shared" si="9"/>
        <v>61.995459606150732</v>
      </c>
      <c r="Q22" s="188">
        <f t="shared" si="9"/>
        <v>63.736293736124374</v>
      </c>
      <c r="R22" s="172">
        <f>SUM(I22:Q22)</f>
        <v>517.77169887622563</v>
      </c>
      <c r="S22" s="66"/>
      <c r="T22" s="73"/>
      <c r="U22" s="73"/>
      <c r="V22" s="73"/>
      <c r="W22" s="73"/>
      <c r="X22" s="73"/>
      <c r="Y22" s="73"/>
      <c r="Z22" s="73"/>
      <c r="AA22" s="73"/>
      <c r="AB22" s="73"/>
    </row>
    <row r="23" spans="2:39" x14ac:dyDescent="0.3">
      <c r="G23" s="68" t="s">
        <v>394</v>
      </c>
      <c r="H23" s="174">
        <f t="shared" si="6"/>
        <v>0</v>
      </c>
      <c r="I23" s="188">
        <f>(I16+I17)*I$3</f>
        <v>0</v>
      </c>
      <c r="J23" s="188">
        <f t="shared" ref="J23:Q23" si="10">(J16+J17)*J$3</f>
        <v>0</v>
      </c>
      <c r="K23" s="188">
        <f t="shared" si="10"/>
        <v>0</v>
      </c>
      <c r="L23" s="188">
        <f t="shared" si="10"/>
        <v>0</v>
      </c>
      <c r="M23" s="188">
        <f t="shared" si="10"/>
        <v>0</v>
      </c>
      <c r="N23" s="188">
        <f t="shared" si="10"/>
        <v>0</v>
      </c>
      <c r="O23" s="188">
        <f t="shared" si="10"/>
        <v>0</v>
      </c>
      <c r="P23" s="188">
        <f t="shared" si="10"/>
        <v>0</v>
      </c>
      <c r="Q23" s="188">
        <f t="shared" si="10"/>
        <v>0</v>
      </c>
      <c r="R23" s="172">
        <f>SUM(I23:Q23)</f>
        <v>0</v>
      </c>
      <c r="S23" s="66"/>
      <c r="T23" s="73"/>
      <c r="U23" s="73"/>
      <c r="V23" s="73"/>
      <c r="W23" s="73"/>
      <c r="X23" s="73"/>
      <c r="Y23" s="73"/>
      <c r="Z23" s="73"/>
      <c r="AA23" s="73"/>
      <c r="AB23" s="73"/>
    </row>
    <row r="24" spans="2:39" x14ac:dyDescent="0.3">
      <c r="C24" s="178" t="s">
        <v>405</v>
      </c>
      <c r="D24" s="2"/>
      <c r="E24" s="2"/>
      <c r="F24" s="2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66"/>
      <c r="T24" s="73"/>
      <c r="U24" s="73"/>
      <c r="V24" s="73"/>
      <c r="W24" s="73"/>
      <c r="X24" s="73"/>
      <c r="Y24" s="73"/>
      <c r="Z24" s="73"/>
      <c r="AA24" s="73"/>
      <c r="AB24" s="73"/>
    </row>
    <row r="25" spans="2:39" x14ac:dyDescent="0.3">
      <c r="C25" t="s">
        <v>504</v>
      </c>
      <c r="D25" t="s">
        <v>513</v>
      </c>
      <c r="E25" t="s">
        <v>451</v>
      </c>
      <c r="F25" t="s">
        <v>406</v>
      </c>
      <c r="G25" s="71"/>
      <c r="H25" s="72"/>
      <c r="I25" s="171">
        <f>(I20+I21)/NI_Baseline!$J$62</f>
        <v>6.303085009642112E-2</v>
      </c>
      <c r="J25" s="171">
        <f>(J20+J21)/NI_Baseline!$J$62</f>
        <v>6.4238932280093114E-2</v>
      </c>
      <c r="K25" s="171">
        <f>(K20+K21)/NI_Baseline!$J$62</f>
        <v>6.5636156594025233E-2</v>
      </c>
      <c r="L25" s="171">
        <f>(L20+L21)/NI_Baseline!$J$62</f>
        <v>6.7209067648415916E-2</v>
      </c>
      <c r="M25" s="171">
        <f>(M20+M21)/NI_Baseline!$J$62</f>
        <v>6.8817526630766138E-2</v>
      </c>
      <c r="N25" s="171">
        <f>(N20+N21)/NI_Baseline!$J$62</f>
        <v>7.057436099945151E-2</v>
      </c>
      <c r="O25" s="171">
        <f>(O20+O21)/NI_Baseline!$J$62</f>
        <v>7.252350812311445E-2</v>
      </c>
      <c r="P25" s="171">
        <f>(P20+P21)/NI_Baseline!$J$62</f>
        <v>7.4644795961517657E-2</v>
      </c>
      <c r="Q25" s="171">
        <f>(Q20+Q21)/NI_Baseline!$J$62</f>
        <v>7.6740823787752793E-2</v>
      </c>
      <c r="R25" s="72"/>
      <c r="S25" s="66"/>
      <c r="T25" s="73"/>
      <c r="U25" s="73"/>
      <c r="V25" s="73"/>
      <c r="W25" s="73"/>
      <c r="X25" s="73"/>
      <c r="Y25" s="73"/>
      <c r="Z25" s="73"/>
      <c r="AA25" s="73"/>
      <c r="AB25" s="73"/>
    </row>
    <row r="26" spans="2:39" x14ac:dyDescent="0.3">
      <c r="C26" t="s">
        <v>504</v>
      </c>
      <c r="D26" t="s">
        <v>513</v>
      </c>
      <c r="E26" t="s">
        <v>451</v>
      </c>
      <c r="F26" s="2" t="s">
        <v>443</v>
      </c>
      <c r="G26" s="71"/>
      <c r="H26" s="72"/>
      <c r="I26" s="194">
        <f>'NI_B_NewSI&amp;GovClos'!M$116+FundingParamsWaS!I25</f>
        <v>1.0181838500964211</v>
      </c>
      <c r="J26" s="194">
        <f>'NI_B_NewSI&amp;GovClos'!N$116+FundingParamsWaS!J25</f>
        <v>1.037170932280093</v>
      </c>
      <c r="K26" s="194">
        <f>'NI_B_NewSI&amp;GovClos'!O$116+FundingParamsWaS!K25</f>
        <v>1.0588411565940252</v>
      </c>
      <c r="L26" s="194">
        <f>'NI_B_NewSI&amp;GovClos'!P$116+FundingParamsWaS!L25</f>
        <v>1.0849060676484159</v>
      </c>
      <c r="M26" s="194">
        <f>'NI_B_NewSI&amp;GovClos'!Q$116+FundingParamsWaS!M25</f>
        <v>1.1143395266307663</v>
      </c>
      <c r="N26" s="194">
        <f>'NI_B_NewSI&amp;GovClos'!R$116+FundingParamsWaS!N25</f>
        <v>1.1453573609994516</v>
      </c>
      <c r="O26" s="194">
        <f>'NI_B_NewSI&amp;GovClos'!S$116+FundingParamsWaS!O25</f>
        <v>1.1840505081231143</v>
      </c>
      <c r="P26" s="194">
        <f>'NI_B_NewSI&amp;GovClos'!T$116+FundingParamsWaS!P25</f>
        <v>1.2199077959615177</v>
      </c>
      <c r="Q26" s="194">
        <f>'NI_B_NewSI&amp;GovClos'!U$116+FundingParamsWaS!Q25</f>
        <v>1.2540418237877526</v>
      </c>
      <c r="R26" s="72"/>
      <c r="S26" s="66"/>
      <c r="T26" s="73"/>
      <c r="U26" s="73"/>
      <c r="V26" s="73"/>
      <c r="W26" s="73"/>
      <c r="X26" s="73"/>
      <c r="Y26" s="73"/>
      <c r="Z26" s="73"/>
      <c r="AA26" s="73"/>
      <c r="AB26" s="73"/>
    </row>
    <row r="27" spans="2:39" x14ac:dyDescent="0.3">
      <c r="C27" t="s">
        <v>504</v>
      </c>
      <c r="D27" t="s">
        <v>513</v>
      </c>
      <c r="E27" t="s">
        <v>452</v>
      </c>
      <c r="F27" s="2" t="s">
        <v>450</v>
      </c>
      <c r="G27" s="71"/>
      <c r="H27" s="72"/>
      <c r="I27" s="205">
        <f>I21/I$4</f>
        <v>6.631958554637564E-2</v>
      </c>
      <c r="J27" s="205">
        <f t="shared" ref="J27:Q27" si="11">J21/J$4</f>
        <v>6.6303481715330417E-2</v>
      </c>
      <c r="K27" s="205">
        <f t="shared" si="11"/>
        <v>6.6265974594638441E-2</v>
      </c>
      <c r="L27" s="205">
        <f t="shared" si="11"/>
        <v>6.6161964013528057E-2</v>
      </c>
      <c r="M27" s="205">
        <f t="shared" si="11"/>
        <v>6.6024585680253628E-2</v>
      </c>
      <c r="N27" s="205">
        <f t="shared" si="11"/>
        <v>6.5879159118842998E-2</v>
      </c>
      <c r="O27" s="205">
        <f t="shared" si="11"/>
        <v>6.5599992639781585E-2</v>
      </c>
      <c r="P27" s="205">
        <f t="shared" si="11"/>
        <v>6.5434664644282145E-2</v>
      </c>
      <c r="Q27" s="205">
        <f t="shared" si="11"/>
        <v>6.5299513918459839E-2</v>
      </c>
      <c r="R27" s="72"/>
      <c r="S27" s="66"/>
      <c r="T27" s="73"/>
      <c r="U27" s="73"/>
      <c r="V27" s="73"/>
      <c r="W27" s="73"/>
      <c r="X27" s="73"/>
      <c r="Y27" s="73"/>
      <c r="Z27" s="73"/>
      <c r="AA27" s="73"/>
      <c r="AB27" s="73"/>
    </row>
    <row r="28" spans="2:39" x14ac:dyDescent="0.3">
      <c r="C28" t="s">
        <v>504</v>
      </c>
      <c r="D28" t="s">
        <v>513</v>
      </c>
      <c r="E28" t="s">
        <v>453</v>
      </c>
      <c r="F28" t="s">
        <v>416</v>
      </c>
      <c r="G28" s="71"/>
      <c r="H28" s="72"/>
      <c r="I28" s="65">
        <f>(I22+I23)/'NI_B_NewSI&amp;GovClos'!$J$401</f>
        <v>4.8452375999512305E-2</v>
      </c>
      <c r="J28" s="65">
        <f>(J22+J23)/'NI_B_NewSI&amp;GovClos'!$J$401</f>
        <v>4.9381039536685691E-2</v>
      </c>
      <c r="K28" s="65">
        <f>(K22+K23)/'NI_B_NewSI&amp;GovClos'!$J$401</f>
        <v>5.0455098314422901E-2</v>
      </c>
      <c r="L28" s="65">
        <f>(L22+L23)/'NI_B_NewSI&amp;GovClos'!$J$401</f>
        <v>5.166420905471187E-2</v>
      </c>
      <c r="M28" s="65">
        <f>(M22+M23)/'NI_B_NewSI&amp;GovClos'!$J$401</f>
        <v>5.290064580391337E-2</v>
      </c>
      <c r="N28" s="65">
        <f>(N22+N23)/'NI_B_NewSI&amp;GovClos'!$J$401</f>
        <v>5.4251140034440058E-2</v>
      </c>
      <c r="O28" s="65">
        <f>(O22+O23)/'NI_B_NewSI&amp;GovClos'!$J$401</f>
        <v>5.5749466792997408E-2</v>
      </c>
      <c r="P28" s="65">
        <f>(P22+P23)/'NI_B_NewSI&amp;GovClos'!$J$401</f>
        <v>5.7380119652545948E-2</v>
      </c>
      <c r="Q28" s="65">
        <f>(Q22+Q23)/'NI_B_NewSI&amp;GovClos'!$J$401</f>
        <v>5.8991354915704043E-2</v>
      </c>
      <c r="R28" s="72"/>
      <c r="S28" s="66"/>
      <c r="T28" s="73"/>
      <c r="U28" s="73"/>
      <c r="V28" s="73"/>
      <c r="W28" s="73"/>
      <c r="X28" s="73"/>
      <c r="Y28" s="73"/>
      <c r="Z28" s="73"/>
      <c r="AA28" s="73"/>
      <c r="AB28" s="73"/>
    </row>
    <row r="29" spans="2:39" x14ac:dyDescent="0.3">
      <c r="C29" t="s">
        <v>504</v>
      </c>
      <c r="D29" t="s">
        <v>513</v>
      </c>
      <c r="E29" t="s">
        <v>454</v>
      </c>
      <c r="F29" s="2" t="s">
        <v>447</v>
      </c>
      <c r="G29" s="71"/>
      <c r="H29" s="72"/>
      <c r="I29" s="443">
        <f>I$7+I28</f>
        <v>1.0321817826906312</v>
      </c>
      <c r="J29" s="443">
        <f t="shared" ref="J29:Q29" si="12">J$7+J28</f>
        <v>1.0523454978889757</v>
      </c>
      <c r="K29" s="443">
        <f t="shared" si="12"/>
        <v>1.072360536241783</v>
      </c>
      <c r="L29" s="443">
        <f t="shared" si="12"/>
        <v>1.0939735703234419</v>
      </c>
      <c r="M29" s="443">
        <f t="shared" si="12"/>
        <v>1.1162035951324634</v>
      </c>
      <c r="N29" s="443">
        <f t="shared" si="12"/>
        <v>1.1417172769369801</v>
      </c>
      <c r="O29" s="443">
        <f t="shared" si="12"/>
        <v>1.1784559433233974</v>
      </c>
      <c r="P29" s="443">
        <f t="shared" si="12"/>
        <v>1.2116548305216559</v>
      </c>
      <c r="Q29" s="443">
        <f t="shared" si="12"/>
        <v>1.244397889296144</v>
      </c>
      <c r="R29" s="72"/>
      <c r="S29" s="66"/>
      <c r="T29" s="73"/>
      <c r="U29" s="73"/>
      <c r="V29" s="73"/>
      <c r="W29" s="73"/>
      <c r="X29" s="73"/>
      <c r="Y29" s="73"/>
      <c r="Z29" s="73"/>
      <c r="AA29" s="73"/>
      <c r="AB29" s="73"/>
    </row>
    <row r="30" spans="2:39" x14ac:dyDescent="0.3">
      <c r="C30" t="s">
        <v>504</v>
      </c>
      <c r="D30" t="s">
        <v>513</v>
      </c>
      <c r="E30" t="s">
        <v>455</v>
      </c>
      <c r="F30" s="206" t="s">
        <v>444</v>
      </c>
      <c r="G30" s="71"/>
      <c r="H30" s="72"/>
      <c r="I30" s="197">
        <f>0.37+I22</f>
        <v>52.71961755550317</v>
      </c>
      <c r="J30" s="197">
        <f t="shared" ref="J30:Q30" si="13">0.37+J22</f>
        <v>53.722977659231766</v>
      </c>
      <c r="K30" s="197">
        <f t="shared" si="13"/>
        <v>54.883427793756439</v>
      </c>
      <c r="L30" s="197">
        <f t="shared" si="13"/>
        <v>56.189792724900705</v>
      </c>
      <c r="M30" s="197">
        <f t="shared" si="13"/>
        <v>57.525681618211522</v>
      </c>
      <c r="N30" s="197">
        <f t="shared" si="13"/>
        <v>58.984802146783686</v>
      </c>
      <c r="O30" s="197">
        <f t="shared" si="13"/>
        <v>60.603646035563123</v>
      </c>
      <c r="P30" s="197">
        <f t="shared" si="13"/>
        <v>62.365459606150729</v>
      </c>
      <c r="Q30" s="197">
        <f t="shared" si="13"/>
        <v>64.106293736124371</v>
      </c>
      <c r="R30" s="72"/>
      <c r="S30" s="66"/>
      <c r="T30" s="73"/>
      <c r="U30" s="73"/>
      <c r="V30" s="73"/>
      <c r="W30" s="73"/>
      <c r="X30" s="73"/>
      <c r="Y30" s="73"/>
      <c r="Z30" s="73"/>
      <c r="AA30" s="73"/>
      <c r="AB30" s="73"/>
    </row>
    <row r="31" spans="2:39" x14ac:dyDescent="0.3">
      <c r="C31" t="s">
        <v>504</v>
      </c>
      <c r="D31" t="s">
        <v>513</v>
      </c>
      <c r="E31" t="s">
        <v>456</v>
      </c>
      <c r="F31" s="206"/>
      <c r="G31" s="71"/>
      <c r="H31" s="212">
        <f>AVERAGE(I31:Q31)</f>
        <v>156.48699665952716</v>
      </c>
      <c r="I31" s="188">
        <f>I30/0.37</f>
        <v>142.48545285271126</v>
      </c>
      <c r="J31" s="188">
        <f t="shared" ref="J31:Q31" si="14">J30/0.37</f>
        <v>145.19723691684263</v>
      </c>
      <c r="K31" s="188">
        <f t="shared" si="14"/>
        <v>148.33358863177415</v>
      </c>
      <c r="L31" s="188">
        <f t="shared" si="14"/>
        <v>151.86430466189381</v>
      </c>
      <c r="M31" s="188">
        <f t="shared" si="14"/>
        <v>155.47481518435546</v>
      </c>
      <c r="N31" s="188">
        <f t="shared" si="14"/>
        <v>159.41838418049645</v>
      </c>
      <c r="O31" s="188">
        <f t="shared" si="14"/>
        <v>163.79363793395439</v>
      </c>
      <c r="P31" s="188">
        <f t="shared" si="14"/>
        <v>168.55529623283982</v>
      </c>
      <c r="Q31" s="188">
        <f t="shared" si="14"/>
        <v>173.26025334087669</v>
      </c>
      <c r="R31" s="72"/>
      <c r="S31" s="66"/>
      <c r="T31" s="73"/>
      <c r="U31" s="73"/>
      <c r="V31" s="73"/>
      <c r="W31" s="73"/>
      <c r="X31" s="73"/>
      <c r="Y31" s="73"/>
      <c r="Z31" s="73"/>
      <c r="AA31" s="73"/>
      <c r="AB31" s="73"/>
    </row>
    <row r="32" spans="2:39" x14ac:dyDescent="0.3">
      <c r="E32" s="207" t="s">
        <v>445</v>
      </c>
      <c r="F32" s="207">
        <v>2019</v>
      </c>
      <c r="G32" s="207">
        <v>2020</v>
      </c>
      <c r="H32" s="207">
        <v>2021</v>
      </c>
      <c r="I32" s="207">
        <v>2022</v>
      </c>
      <c r="J32" s="207">
        <v>2023</v>
      </c>
      <c r="K32" s="207">
        <v>2024</v>
      </c>
      <c r="L32" s="207">
        <f t="shared" ref="L32:Q32" si="15">K32+1</f>
        <v>2025</v>
      </c>
      <c r="M32" s="207">
        <f t="shared" si="15"/>
        <v>2026</v>
      </c>
      <c r="N32" s="207">
        <f t="shared" si="15"/>
        <v>2027</v>
      </c>
      <c r="O32" s="207">
        <f t="shared" si="15"/>
        <v>2028</v>
      </c>
      <c r="P32" s="207">
        <f t="shared" si="15"/>
        <v>2029</v>
      </c>
      <c r="Q32" s="207">
        <f t="shared" si="15"/>
        <v>2030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</row>
    <row r="33" spans="2:28" x14ac:dyDescent="0.3">
      <c r="C33" s="32" t="s">
        <v>448</v>
      </c>
      <c r="D33" s="32" t="s">
        <v>449</v>
      </c>
      <c r="E33" s="196">
        <f>AVERAGE(I33:Q33)</f>
        <v>0</v>
      </c>
      <c r="F33" s="32">
        <v>0.37</v>
      </c>
      <c r="G33" s="203">
        <f>F33*$C$34</f>
        <v>0</v>
      </c>
      <c r="H33" s="203">
        <f>G33*$C$34</f>
        <v>0</v>
      </c>
      <c r="I33" s="203">
        <f>H33*$C$34</f>
        <v>0</v>
      </c>
      <c r="J33" s="203">
        <f>I33*$C$34</f>
        <v>0</v>
      </c>
      <c r="K33" s="204">
        <f t="shared" ref="K33:Q33" si="16">J33*$D$34</f>
        <v>0</v>
      </c>
      <c r="L33" s="204">
        <f t="shared" si="16"/>
        <v>0</v>
      </c>
      <c r="M33" s="204">
        <f t="shared" si="16"/>
        <v>0</v>
      </c>
      <c r="N33" s="204">
        <f t="shared" si="16"/>
        <v>0</v>
      </c>
      <c r="O33" s="204">
        <f t="shared" si="16"/>
        <v>0</v>
      </c>
      <c r="P33" s="204">
        <f t="shared" si="16"/>
        <v>0</v>
      </c>
      <c r="Q33" s="204">
        <f t="shared" si="16"/>
        <v>0</v>
      </c>
      <c r="R33" s="72"/>
      <c r="S33" s="66"/>
      <c r="T33" s="73"/>
      <c r="U33" s="73"/>
      <c r="V33" s="73"/>
      <c r="W33" s="73"/>
      <c r="X33" s="73"/>
      <c r="Y33" s="73"/>
      <c r="Z33" s="73"/>
      <c r="AA33" s="73"/>
      <c r="AB33" s="73"/>
    </row>
    <row r="34" spans="2:28" x14ac:dyDescent="0.3">
      <c r="C34" s="202"/>
      <c r="D34" s="201"/>
      <c r="E34" s="200" t="s">
        <v>457</v>
      </c>
      <c r="F34" s="200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95"/>
      <c r="R34" s="72"/>
      <c r="S34" s="66"/>
      <c r="T34" s="73"/>
      <c r="U34" s="73"/>
      <c r="V34" s="73"/>
      <c r="W34" s="73"/>
      <c r="X34" s="73"/>
      <c r="Y34" s="73"/>
      <c r="Z34" s="73"/>
      <c r="AA34" s="73"/>
      <c r="AB34" s="73"/>
    </row>
    <row r="35" spans="2:28" x14ac:dyDescent="0.3">
      <c r="C35" t="s">
        <v>504</v>
      </c>
      <c r="D35" t="s">
        <v>513</v>
      </c>
      <c r="E35" t="s">
        <v>455</v>
      </c>
      <c r="F35" s="206" t="s">
        <v>446</v>
      </c>
      <c r="G35" s="71"/>
      <c r="H35" s="196">
        <f>AVERAGE(I35:Q35)</f>
        <v>35.542820020874274</v>
      </c>
      <c r="I35" s="197">
        <f>30.1276*(1.023629)^(I$9-2019)+I23</f>
        <v>32.314116044006767</v>
      </c>
      <c r="J35" s="197">
        <f t="shared" ref="J35:Q35" si="17">30.1276*(1.023629)^(J$9-2019)+J23</f>
        <v>33.077666292010598</v>
      </c>
      <c r="K35" s="197">
        <f t="shared" si="17"/>
        <v>33.859258468824514</v>
      </c>
      <c r="L35" s="197">
        <f t="shared" si="17"/>
        <v>34.659318887184362</v>
      </c>
      <c r="M35" s="197">
        <f t="shared" si="17"/>
        <v>35.478283933169635</v>
      </c>
      <c r="N35" s="197">
        <f t="shared" si="17"/>
        <v>36.316600304226498</v>
      </c>
      <c r="O35" s="197">
        <f t="shared" si="17"/>
        <v>37.174725252815065</v>
      </c>
      <c r="P35" s="197">
        <f t="shared" si="17"/>
        <v>38.053126835813821</v>
      </c>
      <c r="Q35" s="197">
        <f t="shared" si="17"/>
        <v>38.952284169817261</v>
      </c>
      <c r="R35" s="72"/>
      <c r="S35" s="66"/>
      <c r="T35" s="73"/>
      <c r="U35" s="73"/>
      <c r="V35" s="73"/>
      <c r="W35" s="73"/>
      <c r="X35" s="73"/>
      <c r="Y35" s="73"/>
      <c r="Z35" s="73"/>
      <c r="AA35" s="73"/>
      <c r="AB35" s="73"/>
    </row>
    <row r="36" spans="2:28" x14ac:dyDescent="0.3">
      <c r="B36" s="178"/>
      <c r="C36" s="32" t="s">
        <v>448</v>
      </c>
      <c r="D36" s="32" t="s">
        <v>449</v>
      </c>
      <c r="E36" s="196">
        <f>AVERAGE(I36:Q36)</f>
        <v>0</v>
      </c>
      <c r="F36" s="199">
        <v>30.217588873818368</v>
      </c>
      <c r="G36" s="199">
        <v>30.217588873818368</v>
      </c>
      <c r="H36" s="199">
        <v>30.217588873818368</v>
      </c>
      <c r="I36" s="203">
        <f>H36*$C$37</f>
        <v>0</v>
      </c>
      <c r="J36" s="204">
        <f t="shared" ref="J36:Q36" si="18">I36*$D$37</f>
        <v>0</v>
      </c>
      <c r="K36" s="204">
        <f t="shared" si="18"/>
        <v>0</v>
      </c>
      <c r="L36" s="204">
        <f t="shared" si="18"/>
        <v>0</v>
      </c>
      <c r="M36" s="204">
        <f t="shared" si="18"/>
        <v>0</v>
      </c>
      <c r="N36" s="204">
        <f t="shared" si="18"/>
        <v>0</v>
      </c>
      <c r="O36" s="204">
        <f t="shared" si="18"/>
        <v>0</v>
      </c>
      <c r="P36" s="204">
        <f t="shared" si="18"/>
        <v>0</v>
      </c>
      <c r="Q36" s="204">
        <f t="shared" si="18"/>
        <v>0</v>
      </c>
      <c r="U36" s="49"/>
      <c r="V36" s="49"/>
      <c r="W36" s="49"/>
      <c r="X36" s="49"/>
      <c r="Y36" s="49"/>
      <c r="Z36" s="49"/>
      <c r="AA36" s="49"/>
      <c r="AB36" s="49"/>
    </row>
    <row r="37" spans="2:28" x14ac:dyDescent="0.3">
      <c r="C37" s="202"/>
      <c r="D37" s="201"/>
      <c r="E37" s="200" t="s">
        <v>458</v>
      </c>
      <c r="F37" s="200"/>
      <c r="G37" s="71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66"/>
      <c r="T37" s="73"/>
      <c r="U37" s="73"/>
      <c r="V37" s="73"/>
      <c r="W37" s="73"/>
      <c r="X37" s="73"/>
      <c r="Y37" s="73"/>
      <c r="Z37" s="73"/>
      <c r="AA37" s="73"/>
      <c r="AB37" s="73"/>
    </row>
    <row r="38" spans="2:28" x14ac:dyDescent="0.3"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66"/>
      <c r="T38" s="73"/>
      <c r="U38" s="73"/>
      <c r="V38" s="73"/>
      <c r="W38" s="73"/>
      <c r="X38" s="73"/>
      <c r="Y38" s="73"/>
      <c r="Z38" s="73"/>
      <c r="AA38" s="73"/>
      <c r="AB38" s="73"/>
    </row>
    <row r="40" spans="2:28" ht="28.8" x14ac:dyDescent="0.3">
      <c r="C40" s="45" t="s">
        <v>548</v>
      </c>
      <c r="D40" s="216"/>
      <c r="E40" s="57"/>
      <c r="F40" s="2"/>
      <c r="G40" s="52" t="s">
        <v>2</v>
      </c>
      <c r="H40" s="53" t="s">
        <v>303</v>
      </c>
      <c r="I40" s="54">
        <v>2022</v>
      </c>
      <c r="J40" s="54">
        <v>2023</v>
      </c>
      <c r="K40" s="54">
        <v>2024</v>
      </c>
      <c r="L40" s="54">
        <v>2025</v>
      </c>
      <c r="M40" s="54">
        <v>2026</v>
      </c>
      <c r="N40" s="54">
        <v>2027</v>
      </c>
      <c r="O40" s="54">
        <v>2028</v>
      </c>
      <c r="P40" s="54">
        <v>2029</v>
      </c>
      <c r="Q40" s="54">
        <v>2030</v>
      </c>
      <c r="R40" s="53" t="s">
        <v>304</v>
      </c>
      <c r="S40" s="55"/>
      <c r="T40" s="32"/>
      <c r="U40" s="32"/>
      <c r="V40" s="32"/>
      <c r="W40" s="32"/>
      <c r="X40" s="32"/>
      <c r="Y40" s="32"/>
      <c r="Z40" s="32"/>
      <c r="AA40" s="32"/>
      <c r="AB40" s="32"/>
    </row>
    <row r="41" spans="2:28" x14ac:dyDescent="0.3">
      <c r="C41" t="s">
        <v>550</v>
      </c>
      <c r="D41" t="s">
        <v>517</v>
      </c>
      <c r="E41" s="6" t="s">
        <v>522</v>
      </c>
      <c r="F41" s="6" t="s">
        <v>522</v>
      </c>
      <c r="G41" s="62" t="s">
        <v>311</v>
      </c>
      <c r="H41" s="175">
        <v>1.2377340981320196E-2</v>
      </c>
      <c r="I41" s="439">
        <f>$H41</f>
        <v>1.2377340981320196E-2</v>
      </c>
      <c r="J41" s="439">
        <f t="shared" ref="J41:Q45" si="19">$H41</f>
        <v>1.2377340981320196E-2</v>
      </c>
      <c r="K41" s="439">
        <f t="shared" si="19"/>
        <v>1.2377340981320196E-2</v>
      </c>
      <c r="L41" s="439">
        <f t="shared" si="19"/>
        <v>1.2377340981320196E-2</v>
      </c>
      <c r="M41" s="439">
        <f t="shared" si="19"/>
        <v>1.2377340981320196E-2</v>
      </c>
      <c r="N41" s="439">
        <f t="shared" si="19"/>
        <v>1.2377340981320196E-2</v>
      </c>
      <c r="O41" s="439">
        <f t="shared" si="19"/>
        <v>1.2377340981320196E-2</v>
      </c>
      <c r="P41" s="439">
        <f t="shared" si="19"/>
        <v>1.2377340981320196E-2</v>
      </c>
      <c r="Q41" s="439">
        <f t="shared" si="19"/>
        <v>1.2377340981320196E-2</v>
      </c>
      <c r="R41" s="65">
        <f t="shared" ref="R41:R46" si="20">PRODUCT(T41:AB41)-1</f>
        <v>0.11707349148300539</v>
      </c>
      <c r="S41" s="66">
        <f>(1+R41)^(1/($Q$9-$I$9+1))-1-H41</f>
        <v>-4.5102810375396984E-17</v>
      </c>
      <c r="T41" s="67">
        <f t="shared" ref="T41:T46" si="21">1+I41</f>
        <v>1.0123773409813202</v>
      </c>
      <c r="U41" s="67">
        <f t="shared" ref="U41:U46" si="22">1+J41</f>
        <v>1.0123773409813202</v>
      </c>
      <c r="V41" s="67">
        <f t="shared" ref="V41:V46" si="23">1+K41</f>
        <v>1.0123773409813202</v>
      </c>
      <c r="W41" s="67">
        <f t="shared" ref="W41:W46" si="24">1+L41</f>
        <v>1.0123773409813202</v>
      </c>
      <c r="X41" s="67">
        <f t="shared" ref="X41:X46" si="25">1+M41</f>
        <v>1.0123773409813202</v>
      </c>
      <c r="Y41" s="67">
        <f t="shared" ref="Y41:Y46" si="26">1+N41</f>
        <v>1.0123773409813202</v>
      </c>
      <c r="Z41" s="67">
        <f t="shared" ref="Z41:Z46" si="27">1+O41</f>
        <v>1.0123773409813202</v>
      </c>
      <c r="AA41" s="67">
        <f t="shared" ref="AA41:AA46" si="28">1+P41</f>
        <v>1.0123773409813202</v>
      </c>
      <c r="AB41" s="67">
        <f t="shared" ref="AB41:AB46" si="29">1+Q41</f>
        <v>1.0123773409813202</v>
      </c>
    </row>
    <row r="42" spans="2:28" x14ac:dyDescent="0.3">
      <c r="C42" t="s">
        <v>550</v>
      </c>
      <c r="D42" t="s">
        <v>517</v>
      </c>
      <c r="E42" t="s">
        <v>523</v>
      </c>
      <c r="F42" t="s">
        <v>523</v>
      </c>
      <c r="G42" s="68" t="s">
        <v>311</v>
      </c>
      <c r="H42" s="176">
        <v>1.253055565830619E-2</v>
      </c>
      <c r="I42" s="440">
        <f>$H42</f>
        <v>1.253055565830619E-2</v>
      </c>
      <c r="J42" s="440">
        <f t="shared" si="19"/>
        <v>1.253055565830619E-2</v>
      </c>
      <c r="K42" s="440">
        <f t="shared" si="19"/>
        <v>1.253055565830619E-2</v>
      </c>
      <c r="L42" s="440">
        <f t="shared" si="19"/>
        <v>1.253055565830619E-2</v>
      </c>
      <c r="M42" s="440">
        <f t="shared" si="19"/>
        <v>1.253055565830619E-2</v>
      </c>
      <c r="N42" s="440">
        <f t="shared" si="19"/>
        <v>1.253055565830619E-2</v>
      </c>
      <c r="O42" s="440">
        <f t="shared" si="19"/>
        <v>1.253055565830619E-2</v>
      </c>
      <c r="P42" s="440">
        <f t="shared" si="19"/>
        <v>1.253055565830619E-2</v>
      </c>
      <c r="Q42" s="440">
        <f t="shared" si="19"/>
        <v>1.253055565830619E-2</v>
      </c>
      <c r="R42" s="65">
        <f t="shared" si="20"/>
        <v>0.11859594881290936</v>
      </c>
      <c r="S42" s="66">
        <f t="shared" ref="S42:S46" si="30">(1+R42)^(1/($Q$9-$I$9+1))-1-H42</f>
        <v>0</v>
      </c>
      <c r="T42" s="67">
        <f t="shared" si="21"/>
        <v>1.0125305556583062</v>
      </c>
      <c r="U42" s="67">
        <f t="shared" si="22"/>
        <v>1.0125305556583062</v>
      </c>
      <c r="V42" s="67">
        <f t="shared" si="23"/>
        <v>1.0125305556583062</v>
      </c>
      <c r="W42" s="67">
        <f t="shared" si="24"/>
        <v>1.0125305556583062</v>
      </c>
      <c r="X42" s="67">
        <f t="shared" si="25"/>
        <v>1.0125305556583062</v>
      </c>
      <c r="Y42" s="67">
        <f t="shared" si="26"/>
        <v>1.0125305556583062</v>
      </c>
      <c r="Z42" s="67">
        <f t="shared" si="27"/>
        <v>1.0125305556583062</v>
      </c>
      <c r="AA42" s="67">
        <f t="shared" si="28"/>
        <v>1.0125305556583062</v>
      </c>
      <c r="AB42" s="67">
        <f t="shared" si="29"/>
        <v>1.0125305556583062</v>
      </c>
    </row>
    <row r="43" spans="2:28" x14ac:dyDescent="0.3">
      <c r="C43" t="s">
        <v>550</v>
      </c>
      <c r="E43" s="6"/>
      <c r="G43" s="68"/>
      <c r="H43" s="176"/>
      <c r="I43" s="64">
        <f>$H43</f>
        <v>0</v>
      </c>
      <c r="J43" s="64">
        <f t="shared" si="19"/>
        <v>0</v>
      </c>
      <c r="K43" s="64">
        <f t="shared" si="19"/>
        <v>0</v>
      </c>
      <c r="L43" s="64">
        <f t="shared" si="19"/>
        <v>0</v>
      </c>
      <c r="M43" s="64">
        <f t="shared" si="19"/>
        <v>0</v>
      </c>
      <c r="N43" s="64">
        <f t="shared" si="19"/>
        <v>0</v>
      </c>
      <c r="O43" s="64">
        <f t="shared" si="19"/>
        <v>0</v>
      </c>
      <c r="P43" s="64">
        <f t="shared" si="19"/>
        <v>0</v>
      </c>
      <c r="Q43" s="64">
        <f t="shared" si="19"/>
        <v>0</v>
      </c>
      <c r="R43" s="65">
        <f t="shared" si="20"/>
        <v>0</v>
      </c>
      <c r="S43" s="66">
        <f t="shared" si="30"/>
        <v>0</v>
      </c>
      <c r="T43" s="67">
        <f t="shared" si="21"/>
        <v>1</v>
      </c>
      <c r="U43" s="67">
        <f t="shared" si="22"/>
        <v>1</v>
      </c>
      <c r="V43" s="67">
        <f t="shared" si="23"/>
        <v>1</v>
      </c>
      <c r="W43" s="67">
        <f t="shared" si="24"/>
        <v>1</v>
      </c>
      <c r="X43" s="67">
        <f t="shared" si="25"/>
        <v>1</v>
      </c>
      <c r="Y43" s="67">
        <f t="shared" si="26"/>
        <v>1</v>
      </c>
      <c r="Z43" s="67">
        <f t="shared" si="27"/>
        <v>1</v>
      </c>
      <c r="AA43" s="67">
        <f t="shared" si="28"/>
        <v>1</v>
      </c>
      <c r="AB43" s="67">
        <f t="shared" si="29"/>
        <v>1</v>
      </c>
    </row>
    <row r="44" spans="2:28" x14ac:dyDescent="0.3">
      <c r="C44" t="s">
        <v>550</v>
      </c>
      <c r="G44" s="68"/>
      <c r="H44" s="176"/>
      <c r="I44" s="70">
        <f>$H44</f>
        <v>0</v>
      </c>
      <c r="J44" s="70">
        <f t="shared" si="19"/>
        <v>0</v>
      </c>
      <c r="K44" s="70">
        <f t="shared" si="19"/>
        <v>0</v>
      </c>
      <c r="L44" s="70">
        <f t="shared" si="19"/>
        <v>0</v>
      </c>
      <c r="M44" s="70">
        <f t="shared" si="19"/>
        <v>0</v>
      </c>
      <c r="N44" s="70">
        <f t="shared" si="19"/>
        <v>0</v>
      </c>
      <c r="O44" s="70">
        <f t="shared" si="19"/>
        <v>0</v>
      </c>
      <c r="P44" s="70">
        <f t="shared" si="19"/>
        <v>0</v>
      </c>
      <c r="Q44" s="70">
        <f t="shared" si="19"/>
        <v>0</v>
      </c>
      <c r="R44" s="65">
        <f t="shared" si="20"/>
        <v>0</v>
      </c>
      <c r="S44" s="66">
        <f t="shared" si="30"/>
        <v>0</v>
      </c>
      <c r="T44" s="67">
        <f t="shared" si="21"/>
        <v>1</v>
      </c>
      <c r="U44" s="67">
        <f t="shared" si="22"/>
        <v>1</v>
      </c>
      <c r="V44" s="67">
        <f t="shared" si="23"/>
        <v>1</v>
      </c>
      <c r="W44" s="67">
        <f t="shared" si="24"/>
        <v>1</v>
      </c>
      <c r="X44" s="67">
        <f t="shared" si="25"/>
        <v>1</v>
      </c>
      <c r="Y44" s="67">
        <f t="shared" si="26"/>
        <v>1</v>
      </c>
      <c r="Z44" s="67">
        <f t="shared" si="27"/>
        <v>1</v>
      </c>
      <c r="AA44" s="67">
        <f t="shared" si="28"/>
        <v>1</v>
      </c>
      <c r="AB44" s="67">
        <f t="shared" si="29"/>
        <v>1</v>
      </c>
    </row>
    <row r="45" spans="2:28" x14ac:dyDescent="0.3">
      <c r="C45" t="s">
        <v>550</v>
      </c>
      <c r="G45" s="68"/>
      <c r="H45" s="176"/>
      <c r="I45" s="70">
        <f>$H45</f>
        <v>0</v>
      </c>
      <c r="J45" s="70">
        <f t="shared" si="19"/>
        <v>0</v>
      </c>
      <c r="K45" s="70">
        <f t="shared" si="19"/>
        <v>0</v>
      </c>
      <c r="L45" s="70">
        <f t="shared" si="19"/>
        <v>0</v>
      </c>
      <c r="M45" s="70">
        <f t="shared" si="19"/>
        <v>0</v>
      </c>
      <c r="N45" s="70">
        <f t="shared" si="19"/>
        <v>0</v>
      </c>
      <c r="O45" s="70">
        <f t="shared" si="19"/>
        <v>0</v>
      </c>
      <c r="P45" s="70">
        <f t="shared" si="19"/>
        <v>0</v>
      </c>
      <c r="Q45" s="70">
        <f t="shared" si="19"/>
        <v>0</v>
      </c>
      <c r="R45" s="65">
        <f t="shared" si="20"/>
        <v>0</v>
      </c>
      <c r="S45" s="66">
        <f t="shared" si="30"/>
        <v>0</v>
      </c>
      <c r="T45" s="67">
        <f t="shared" si="21"/>
        <v>1</v>
      </c>
      <c r="U45" s="67">
        <f t="shared" si="22"/>
        <v>1</v>
      </c>
      <c r="V45" s="67">
        <f t="shared" si="23"/>
        <v>1</v>
      </c>
      <c r="W45" s="67">
        <f t="shared" si="24"/>
        <v>1</v>
      </c>
      <c r="X45" s="67">
        <f t="shared" si="25"/>
        <v>1</v>
      </c>
      <c r="Y45" s="67">
        <f t="shared" si="26"/>
        <v>1</v>
      </c>
      <c r="Z45" s="67">
        <f t="shared" si="27"/>
        <v>1</v>
      </c>
      <c r="AA45" s="67">
        <f t="shared" si="28"/>
        <v>1</v>
      </c>
      <c r="AB45" s="67">
        <f t="shared" si="29"/>
        <v>1</v>
      </c>
    </row>
    <row r="46" spans="2:28" x14ac:dyDescent="0.3">
      <c r="C46" s="2" t="s">
        <v>550</v>
      </c>
      <c r="D46" s="2" t="s">
        <v>517</v>
      </c>
      <c r="E46" s="2" t="s">
        <v>318</v>
      </c>
      <c r="F46" s="2" t="s">
        <v>36</v>
      </c>
      <c r="G46" s="71" t="s">
        <v>311</v>
      </c>
      <c r="H46" s="177">
        <f>SUM(H41:H45)</f>
        <v>2.4907896639626385E-2</v>
      </c>
      <c r="I46" s="72">
        <f t="shared" ref="I46:Q46" si="31">SUM(I41:I45)</f>
        <v>2.4907896639626385E-2</v>
      </c>
      <c r="J46" s="72">
        <f t="shared" si="31"/>
        <v>2.4907896639626385E-2</v>
      </c>
      <c r="K46" s="72">
        <f t="shared" si="31"/>
        <v>2.4907896639626385E-2</v>
      </c>
      <c r="L46" s="72">
        <f t="shared" si="31"/>
        <v>2.4907896639626385E-2</v>
      </c>
      <c r="M46" s="72">
        <f t="shared" si="31"/>
        <v>2.4907896639626385E-2</v>
      </c>
      <c r="N46" s="72">
        <f t="shared" si="31"/>
        <v>2.4907896639626385E-2</v>
      </c>
      <c r="O46" s="72">
        <f t="shared" si="31"/>
        <v>2.4907896639626385E-2</v>
      </c>
      <c r="P46" s="72">
        <f t="shared" si="31"/>
        <v>2.4907896639626385E-2</v>
      </c>
      <c r="Q46" s="72">
        <f t="shared" si="31"/>
        <v>2.4907896639626385E-2</v>
      </c>
      <c r="R46" s="72">
        <f t="shared" si="20"/>
        <v>0.24785336187282381</v>
      </c>
      <c r="S46" s="66">
        <f t="shared" si="30"/>
        <v>-4.8572257327350599E-17</v>
      </c>
      <c r="T46" s="73">
        <f t="shared" si="21"/>
        <v>1.0249078966396263</v>
      </c>
      <c r="U46" s="73">
        <f t="shared" si="22"/>
        <v>1.0249078966396263</v>
      </c>
      <c r="V46" s="73">
        <f t="shared" si="23"/>
        <v>1.0249078966396263</v>
      </c>
      <c r="W46" s="73">
        <f t="shared" si="24"/>
        <v>1.0249078966396263</v>
      </c>
      <c r="X46" s="73">
        <f t="shared" si="25"/>
        <v>1.0249078966396263</v>
      </c>
      <c r="Y46" s="73">
        <f t="shared" si="26"/>
        <v>1.0249078966396263</v>
      </c>
      <c r="Z46" s="73">
        <f t="shared" si="27"/>
        <v>1.0249078966396263</v>
      </c>
      <c r="AA46" s="73">
        <f t="shared" si="28"/>
        <v>1.0249078966396263</v>
      </c>
      <c r="AB46" s="73">
        <f t="shared" si="29"/>
        <v>1.0249078966396263</v>
      </c>
    </row>
    <row r="47" spans="2:28" ht="15" thickBot="1" x14ac:dyDescent="0.35">
      <c r="C47" s="178" t="s">
        <v>396</v>
      </c>
      <c r="D47" s="178" t="s">
        <v>396</v>
      </c>
      <c r="E47" s="2"/>
      <c r="G47" s="71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66"/>
      <c r="T47" s="73"/>
      <c r="U47" s="73"/>
      <c r="V47" s="73"/>
      <c r="W47" s="73"/>
      <c r="X47" s="73"/>
      <c r="Y47" s="73"/>
      <c r="Z47" s="73"/>
      <c r="AA47" s="73"/>
      <c r="AB47" s="73"/>
    </row>
    <row r="48" spans="2:28" x14ac:dyDescent="0.3">
      <c r="B48" s="169">
        <v>0</v>
      </c>
      <c r="C48" t="s">
        <v>550</v>
      </c>
      <c r="D48" t="s">
        <v>517</v>
      </c>
      <c r="E48" s="6" t="s">
        <v>460</v>
      </c>
      <c r="F48" t="s">
        <v>389</v>
      </c>
      <c r="G48" s="68" t="s">
        <v>394</v>
      </c>
      <c r="H48" s="174">
        <f>R48/($Q$9-$I$9+1)</f>
        <v>0</v>
      </c>
      <c r="I48" s="188">
        <v>0</v>
      </c>
      <c r="J48" s="188">
        <v>0</v>
      </c>
      <c r="K48" s="188">
        <v>0</v>
      </c>
      <c r="L48" s="188">
        <v>0</v>
      </c>
      <c r="M48" s="188">
        <v>0</v>
      </c>
      <c r="N48" s="188">
        <v>0</v>
      </c>
      <c r="O48" s="188">
        <v>0</v>
      </c>
      <c r="P48" s="188">
        <v>0</v>
      </c>
      <c r="Q48" s="188">
        <v>0</v>
      </c>
      <c r="R48" s="172">
        <f>SUM(I48:Q48)</f>
        <v>0</v>
      </c>
      <c r="S48" s="66"/>
      <c r="T48" s="73"/>
      <c r="U48" s="73"/>
      <c r="V48" s="73"/>
      <c r="W48" s="73"/>
      <c r="X48" s="73"/>
      <c r="Y48" s="73"/>
      <c r="Z48" s="73"/>
      <c r="AA48" s="73"/>
      <c r="AB48" s="73"/>
    </row>
    <row r="49" spans="2:28" ht="15" thickBot="1" x14ac:dyDescent="0.35">
      <c r="B49" s="208">
        <f>1-B48</f>
        <v>1</v>
      </c>
      <c r="C49" t="s">
        <v>550</v>
      </c>
      <c r="D49" t="s">
        <v>517</v>
      </c>
      <c r="E49" s="6" t="s">
        <v>461</v>
      </c>
      <c r="F49" t="s">
        <v>390</v>
      </c>
      <c r="G49" s="68" t="s">
        <v>394</v>
      </c>
      <c r="H49" s="174">
        <f t="shared" ref="H49:H51" si="32">R49/($Q$9-$I$9+1)</f>
        <v>77.103630471022754</v>
      </c>
      <c r="I49" s="188">
        <f>I$42*$B49*I$3</f>
        <v>70.160478420381978</v>
      </c>
      <c r="J49" s="188">
        <f t="shared" ref="J49:Q49" si="33">J$42*$B49*J$3</f>
        <v>71.505210783152066</v>
      </c>
      <c r="K49" s="188">
        <f t="shared" si="33"/>
        <v>73.060479769308941</v>
      </c>
      <c r="L49" s="188">
        <f t="shared" si="33"/>
        <v>74.811308005322587</v>
      </c>
      <c r="M49" s="188">
        <f t="shared" si="33"/>
        <v>76.601705113224838</v>
      </c>
      <c r="N49" s="188">
        <f t="shared" si="33"/>
        <v>78.557260839092066</v>
      </c>
      <c r="O49" s="188">
        <f t="shared" si="33"/>
        <v>80.726882452932045</v>
      </c>
      <c r="P49" s="188">
        <f t="shared" si="33"/>
        <v>83.088116188190796</v>
      </c>
      <c r="Q49" s="188">
        <f t="shared" si="33"/>
        <v>85.421232667599355</v>
      </c>
      <c r="R49" s="172">
        <f>SUM(I49:Q49)</f>
        <v>693.93267423920474</v>
      </c>
      <c r="S49" s="66"/>
      <c r="T49" s="73"/>
      <c r="U49" s="73"/>
      <c r="V49" s="73"/>
      <c r="W49" s="73"/>
      <c r="X49" s="73"/>
      <c r="Y49" s="73"/>
      <c r="Z49" s="73"/>
      <c r="AA49" s="73"/>
      <c r="AB49" s="73"/>
    </row>
    <row r="50" spans="2:28" x14ac:dyDescent="0.3">
      <c r="C50" t="s">
        <v>550</v>
      </c>
      <c r="D50" t="s">
        <v>517</v>
      </c>
      <c r="E50" t="s">
        <v>524</v>
      </c>
      <c r="F50" t="s">
        <v>391</v>
      </c>
      <c r="G50" s="68" t="s">
        <v>394</v>
      </c>
      <c r="H50" s="174">
        <f t="shared" si="32"/>
        <v>76.160862395990534</v>
      </c>
      <c r="I50" s="188">
        <f>I41*I$3</f>
        <v>69.302606245237371</v>
      </c>
      <c r="J50" s="188">
        <f t="shared" ref="J50:Q50" si="34">J41*J$3</f>
        <v>70.630896181972034</v>
      </c>
      <c r="K50" s="188">
        <f t="shared" si="34"/>
        <v>72.167148450767115</v>
      </c>
      <c r="L50" s="188">
        <f t="shared" si="34"/>
        <v>73.896568810709368</v>
      </c>
      <c r="M50" s="188">
        <f t="shared" si="34"/>
        <v>75.665074222660991</v>
      </c>
      <c r="N50" s="188">
        <f t="shared" si="34"/>
        <v>77.596718811062559</v>
      </c>
      <c r="O50" s="188">
        <f t="shared" si="34"/>
        <v>79.739811842786082</v>
      </c>
      <c r="P50" s="188">
        <f t="shared" si="34"/>
        <v>82.072174099883668</v>
      </c>
      <c r="Q50" s="188">
        <f t="shared" si="34"/>
        <v>84.376762898835665</v>
      </c>
      <c r="R50" s="172">
        <f>SUM(I50:Q50)</f>
        <v>685.44776156391481</v>
      </c>
      <c r="S50" s="66"/>
      <c r="T50" s="73"/>
      <c r="U50" s="73"/>
      <c r="V50" s="73"/>
      <c r="W50" s="73"/>
      <c r="X50" s="73"/>
      <c r="Y50" s="73"/>
      <c r="Z50" s="73"/>
      <c r="AA50" s="73"/>
      <c r="AB50" s="73"/>
    </row>
    <row r="51" spans="2:28" x14ac:dyDescent="0.3">
      <c r="G51" s="68" t="s">
        <v>394</v>
      </c>
      <c r="H51" s="174">
        <f t="shared" si="32"/>
        <v>0</v>
      </c>
      <c r="I51" s="188">
        <f>(I44+I45)*I$3</f>
        <v>0</v>
      </c>
      <c r="J51" s="188">
        <f t="shared" ref="J51:Q51" si="35">(J44+J45)*J$3</f>
        <v>0</v>
      </c>
      <c r="K51" s="188">
        <f t="shared" si="35"/>
        <v>0</v>
      </c>
      <c r="L51" s="188">
        <f t="shared" si="35"/>
        <v>0</v>
      </c>
      <c r="M51" s="188">
        <f t="shared" si="35"/>
        <v>0</v>
      </c>
      <c r="N51" s="188">
        <f t="shared" si="35"/>
        <v>0</v>
      </c>
      <c r="O51" s="188">
        <f t="shared" si="35"/>
        <v>0</v>
      </c>
      <c r="P51" s="188">
        <f t="shared" si="35"/>
        <v>0</v>
      </c>
      <c r="Q51" s="188">
        <f t="shared" si="35"/>
        <v>0</v>
      </c>
      <c r="R51" s="172">
        <f>SUM(I51:Q51)</f>
        <v>0</v>
      </c>
      <c r="S51" s="66"/>
      <c r="T51" s="73"/>
      <c r="U51" s="73"/>
      <c r="V51" s="73"/>
      <c r="W51" s="73"/>
      <c r="X51" s="73"/>
      <c r="Y51" s="73"/>
      <c r="Z51" s="73"/>
      <c r="AA51" s="73"/>
      <c r="AB51" s="73"/>
    </row>
    <row r="52" spans="2:28" x14ac:dyDescent="0.3">
      <c r="C52" s="178" t="s">
        <v>405</v>
      </c>
      <c r="D52" s="2"/>
      <c r="E52" s="2"/>
      <c r="F52" s="2"/>
      <c r="G52" s="71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66"/>
      <c r="T52" s="73"/>
      <c r="U52" s="73"/>
      <c r="V52" s="73"/>
      <c r="W52" s="73"/>
      <c r="X52" s="73"/>
      <c r="Y52" s="73"/>
      <c r="Z52" s="73"/>
      <c r="AA52" s="73"/>
      <c r="AB52" s="73"/>
    </row>
    <row r="53" spans="2:28" x14ac:dyDescent="0.3">
      <c r="C53" t="s">
        <v>550</v>
      </c>
      <c r="D53" t="s">
        <v>517</v>
      </c>
      <c r="E53" t="s">
        <v>451</v>
      </c>
      <c r="F53" t="s">
        <v>406</v>
      </c>
      <c r="G53" s="71"/>
      <c r="H53" s="72"/>
      <c r="I53" s="171">
        <f>(I48+I49)/NI_Baseline!$J$62</f>
        <v>7.6583422987003658E-2</v>
      </c>
      <c r="J53" s="171">
        <f>(J48+J49)/NI_Baseline!$J$62</f>
        <v>7.8051260858993096E-2</v>
      </c>
      <c r="K53" s="171">
        <f>(K48+K49)/NI_Baseline!$J$62</f>
        <v>7.9748909240347624E-2</v>
      </c>
      <c r="L53" s="171">
        <f>(L48+L49)/NI_Baseline!$J$62</f>
        <v>8.1660019631768069E-2</v>
      </c>
      <c r="M53" s="171">
        <f>(M48+M49)/NI_Baseline!$J$62</f>
        <v>8.3614321285865031E-2</v>
      </c>
      <c r="N53" s="171">
        <f>(N48+N49)/NI_Baseline!$J$62</f>
        <v>8.5748901247412718E-2</v>
      </c>
      <c r="O53" s="171">
        <f>(O48+O49)/NI_Baseline!$J$62</f>
        <v>8.8117144074647824E-2</v>
      </c>
      <c r="P53" s="171">
        <f>(P48+P49)/NI_Baseline!$J$62</f>
        <v>9.0694540437811319E-2</v>
      </c>
      <c r="Q53" s="171">
        <f>(Q48+Q49)/NI_Baseline!$J$62</f>
        <v>9.3241245509431636E-2</v>
      </c>
      <c r="R53" s="72"/>
      <c r="S53" s="66"/>
      <c r="T53" s="73"/>
      <c r="U53" s="73"/>
      <c r="V53" s="73"/>
      <c r="W53" s="73"/>
      <c r="X53" s="73"/>
      <c r="Y53" s="73"/>
      <c r="Z53" s="73"/>
      <c r="AA53" s="73"/>
      <c r="AB53" s="73"/>
    </row>
    <row r="54" spans="2:28" x14ac:dyDescent="0.3">
      <c r="C54" t="s">
        <v>550</v>
      </c>
      <c r="D54" t="s">
        <v>517</v>
      </c>
      <c r="E54" t="s">
        <v>451</v>
      </c>
      <c r="F54" s="2" t="s">
        <v>443</v>
      </c>
      <c r="G54" s="71"/>
      <c r="H54" s="72"/>
      <c r="I54" s="194">
        <f>'NI_B_NewSI&amp;GovClos'!M$116+FundingParamsWaS!I53</f>
        <v>1.0317364229870036</v>
      </c>
      <c r="J54" s="194">
        <f>'NI_B_NewSI&amp;GovClos'!N$116+FundingParamsWaS!J53</f>
        <v>1.0509832608589931</v>
      </c>
      <c r="K54" s="194">
        <f>'NI_B_NewSI&amp;GovClos'!O$116+FundingParamsWaS!K53</f>
        <v>1.0729539092403477</v>
      </c>
      <c r="L54" s="194">
        <f>'NI_B_NewSI&amp;GovClos'!P$116+FundingParamsWaS!L53</f>
        <v>1.0993570196317681</v>
      </c>
      <c r="M54" s="194">
        <f>'NI_B_NewSI&amp;GovClos'!Q$116+FundingParamsWaS!M53</f>
        <v>1.1291363212858652</v>
      </c>
      <c r="N54" s="194">
        <f>'NI_B_NewSI&amp;GovClos'!R$116+FundingParamsWaS!N53</f>
        <v>1.1605319012474127</v>
      </c>
      <c r="O54" s="194">
        <f>'NI_B_NewSI&amp;GovClos'!S$116+FundingParamsWaS!O53</f>
        <v>1.1996441440746477</v>
      </c>
      <c r="P54" s="194">
        <f>'NI_B_NewSI&amp;GovClos'!T$116+FundingParamsWaS!P53</f>
        <v>1.2359575404378111</v>
      </c>
      <c r="Q54" s="194">
        <f>'NI_B_NewSI&amp;GovClos'!U$116+FundingParamsWaS!Q53</f>
        <v>1.2705422455094315</v>
      </c>
      <c r="R54" s="72"/>
      <c r="S54" s="66"/>
      <c r="T54" s="73"/>
      <c r="U54" s="73"/>
      <c r="V54" s="73"/>
      <c r="W54" s="73"/>
      <c r="X54" s="73"/>
      <c r="Y54" s="73"/>
      <c r="Z54" s="73"/>
      <c r="AA54" s="73"/>
      <c r="AB54" s="73"/>
    </row>
    <row r="55" spans="2:28" x14ac:dyDescent="0.3">
      <c r="C55" t="s">
        <v>550</v>
      </c>
      <c r="D55" t="s">
        <v>517</v>
      </c>
      <c r="E55" t="s">
        <v>452</v>
      </c>
      <c r="F55" s="2" t="s">
        <v>450</v>
      </c>
      <c r="G55" s="71"/>
      <c r="H55" s="72"/>
      <c r="I55" s="205">
        <f>I49/I$4</f>
        <v>8.0579285610955828E-2</v>
      </c>
      <c r="J55" s="205">
        <f t="shared" ref="J55:Q55" si="36">J49/J$4</f>
        <v>8.0559719216043491E-2</v>
      </c>
      <c r="K55" s="205">
        <f t="shared" si="36"/>
        <v>8.0514147504975264E-2</v>
      </c>
      <c r="L55" s="205">
        <f t="shared" si="36"/>
        <v>8.0387773097584034E-2</v>
      </c>
      <c r="M55" s="205">
        <f t="shared" si="36"/>
        <v>8.0220856373625665E-2</v>
      </c>
      <c r="N55" s="205">
        <f t="shared" si="36"/>
        <v>8.0044160932440614E-2</v>
      </c>
      <c r="O55" s="205">
        <f t="shared" si="36"/>
        <v>7.9704969496547762E-2</v>
      </c>
      <c r="P55" s="205">
        <f t="shared" si="36"/>
        <v>7.9504093516110264E-2</v>
      </c>
      <c r="Q55" s="205">
        <f t="shared" si="36"/>
        <v>7.9339883368431521E-2</v>
      </c>
      <c r="R55" s="72"/>
      <c r="S55" s="66"/>
      <c r="T55" s="73"/>
      <c r="U55" s="73"/>
      <c r="V55" s="73"/>
      <c r="W55" s="73"/>
      <c r="X55" s="73"/>
      <c r="Y55" s="73"/>
      <c r="Z55" s="73"/>
      <c r="AA55" s="73"/>
      <c r="AB55" s="73"/>
    </row>
    <row r="56" spans="2:28" x14ac:dyDescent="0.3">
      <c r="C56" t="s">
        <v>550</v>
      </c>
      <c r="D56" t="s">
        <v>517</v>
      </c>
      <c r="E56" t="s">
        <v>453</v>
      </c>
      <c r="F56" t="s">
        <v>416</v>
      </c>
      <c r="G56" s="71"/>
      <c r="H56" s="72"/>
      <c r="I56" s="65">
        <f>(I50+I51)/'NI_B_NewSI&amp;GovClos'!$J$401</f>
        <v>6.4143275392226792E-2</v>
      </c>
      <c r="J56" s="65">
        <f>(J50+J51)/'NI_B_NewSI&amp;GovClos'!$J$401</f>
        <v>6.5372678899956349E-2</v>
      </c>
      <c r="K56" s="65">
        <f>(K50+K51)/'NI_B_NewSI&amp;GovClos'!$J$401</f>
        <v>6.6794562688865494E-2</v>
      </c>
      <c r="L56" s="65">
        <f>(L50+L51)/'NI_B_NewSI&amp;GovClos'!$J$401</f>
        <v>6.8395233896296787E-2</v>
      </c>
      <c r="M56" s="65">
        <f>(M50+M51)/'NI_B_NewSI&amp;GovClos'!$J$401</f>
        <v>7.0032080413584177E-2</v>
      </c>
      <c r="N56" s="65">
        <f>(N50+N51)/'NI_B_NewSI&amp;GovClos'!$J$401</f>
        <v>7.1819920979858135E-2</v>
      </c>
      <c r="O56" s="65">
        <f>(O50+O51)/'NI_B_NewSI&amp;GovClos'!$J$401</f>
        <v>7.3803468410074027E-2</v>
      </c>
      <c r="P56" s="65">
        <f>(P50+P51)/'NI_B_NewSI&amp;GovClos'!$J$401</f>
        <v>7.5962194649633413E-2</v>
      </c>
      <c r="Q56" s="65">
        <f>(Q50+Q51)/'NI_B_NewSI&amp;GovClos'!$J$401</f>
        <v>7.8095215065545662E-2</v>
      </c>
      <c r="R56" s="72"/>
      <c r="S56" s="66"/>
      <c r="T56" s="73"/>
      <c r="U56" s="73"/>
      <c r="V56" s="73"/>
      <c r="W56" s="73"/>
      <c r="X56" s="73"/>
      <c r="Y56" s="73"/>
      <c r="Z56" s="73"/>
      <c r="AA56" s="73"/>
      <c r="AB56" s="73"/>
    </row>
    <row r="57" spans="2:28" x14ac:dyDescent="0.3">
      <c r="C57" t="s">
        <v>550</v>
      </c>
      <c r="D57" t="s">
        <v>517</v>
      </c>
      <c r="E57" t="s">
        <v>454</v>
      </c>
      <c r="F57" s="2" t="s">
        <v>447</v>
      </c>
      <c r="G57" s="71"/>
      <c r="H57" s="72"/>
      <c r="I57" s="443">
        <f>I$7+I56</f>
        <v>1.0478726820833457</v>
      </c>
      <c r="J57" s="443">
        <f t="shared" ref="J57" si="37">J$7+J56</f>
        <v>1.0683371372522465</v>
      </c>
      <c r="K57" s="443">
        <f t="shared" ref="K57" si="38">K$7+K56</f>
        <v>1.0887000006162255</v>
      </c>
      <c r="L57" s="443">
        <f t="shared" ref="L57" si="39">L$7+L56</f>
        <v>1.1107045951650267</v>
      </c>
      <c r="M57" s="443">
        <f t="shared" ref="M57" si="40">M$7+M56</f>
        <v>1.1333350297421341</v>
      </c>
      <c r="N57" s="443">
        <f t="shared" ref="N57" si="41">N$7+N56</f>
        <v>1.1592860578823982</v>
      </c>
      <c r="O57" s="443">
        <f t="shared" ref="O57" si="42">O$7+O56</f>
        <v>1.1965099449404741</v>
      </c>
      <c r="P57" s="443">
        <f t="shared" ref="P57" si="43">P$7+P56</f>
        <v>1.2302369055187434</v>
      </c>
      <c r="Q57" s="443">
        <f t="shared" ref="Q57" si="44">Q$7+Q56</f>
        <v>1.2635017494459857</v>
      </c>
      <c r="R57" s="72"/>
      <c r="S57" s="66"/>
      <c r="T57" s="73"/>
      <c r="U57" s="73"/>
      <c r="V57" s="73"/>
      <c r="W57" s="73"/>
      <c r="X57" s="73"/>
      <c r="Y57" s="73"/>
      <c r="Z57" s="73"/>
      <c r="AA57" s="73"/>
      <c r="AB57" s="73"/>
    </row>
    <row r="58" spans="2:28" x14ac:dyDescent="0.3">
      <c r="C58" t="s">
        <v>550</v>
      </c>
      <c r="D58" t="s">
        <v>517</v>
      </c>
      <c r="E58" t="s">
        <v>455</v>
      </c>
      <c r="F58" s="206" t="s">
        <v>444</v>
      </c>
      <c r="G58" s="71"/>
      <c r="H58" s="72"/>
      <c r="I58" s="197">
        <f>0.37+I50</f>
        <v>69.672606245237375</v>
      </c>
      <c r="J58" s="197">
        <f t="shared" ref="J58:Q58" si="45">0.37+J50</f>
        <v>71.000896181972038</v>
      </c>
      <c r="K58" s="197">
        <f t="shared" si="45"/>
        <v>72.53714845076712</v>
      </c>
      <c r="L58" s="197">
        <f t="shared" si="45"/>
        <v>74.266568810709373</v>
      </c>
      <c r="M58" s="197">
        <f t="shared" si="45"/>
        <v>76.035074222660995</v>
      </c>
      <c r="N58" s="197">
        <f t="shared" si="45"/>
        <v>77.966718811062563</v>
      </c>
      <c r="O58" s="197">
        <f t="shared" si="45"/>
        <v>80.109811842786087</v>
      </c>
      <c r="P58" s="197">
        <f t="shared" si="45"/>
        <v>82.442174099883673</v>
      </c>
      <c r="Q58" s="197">
        <f t="shared" si="45"/>
        <v>84.746762898835669</v>
      </c>
      <c r="R58" s="72"/>
      <c r="S58" s="66"/>
      <c r="T58" s="73"/>
      <c r="U58" s="73"/>
      <c r="V58" s="73"/>
      <c r="W58" s="73"/>
      <c r="X58" s="73"/>
      <c r="Y58" s="73"/>
      <c r="Z58" s="73"/>
      <c r="AA58" s="73"/>
      <c r="AB58" s="73"/>
    </row>
    <row r="59" spans="2:28" x14ac:dyDescent="0.3">
      <c r="C59" t="s">
        <v>550</v>
      </c>
      <c r="D59" t="s">
        <v>517</v>
      </c>
      <c r="E59" t="s">
        <v>456</v>
      </c>
      <c r="F59" s="206"/>
      <c r="G59" s="71"/>
      <c r="H59" s="212">
        <f>AVERAGE(I59:Q59)</f>
        <v>206.84016863781227</v>
      </c>
      <c r="I59" s="188">
        <f>I58/0.37</f>
        <v>188.30434120334425</v>
      </c>
      <c r="J59" s="188">
        <f t="shared" ref="J59:Q59" si="46">J58/0.37</f>
        <v>191.89431400532985</v>
      </c>
      <c r="K59" s="188">
        <f t="shared" si="46"/>
        <v>196.04634716423547</v>
      </c>
      <c r="L59" s="188">
        <f t="shared" si="46"/>
        <v>200.72045624516048</v>
      </c>
      <c r="M59" s="188">
        <f t="shared" si="46"/>
        <v>205.50020060178647</v>
      </c>
      <c r="N59" s="188">
        <f t="shared" si="46"/>
        <v>210.72086165152044</v>
      </c>
      <c r="O59" s="188">
        <f t="shared" si="46"/>
        <v>216.51300498050293</v>
      </c>
      <c r="P59" s="188">
        <f t="shared" si="46"/>
        <v>222.81668675644235</v>
      </c>
      <c r="Q59" s="188">
        <f t="shared" si="46"/>
        <v>229.0453051319883</v>
      </c>
      <c r="R59" s="72"/>
      <c r="S59" s="66"/>
      <c r="T59" s="73"/>
      <c r="U59" s="73"/>
      <c r="V59" s="73"/>
      <c r="W59" s="73"/>
      <c r="X59" s="73"/>
      <c r="Y59" s="73"/>
      <c r="Z59" s="73"/>
      <c r="AA59" s="73"/>
      <c r="AB59" s="73"/>
    </row>
    <row r="60" spans="2:28" x14ac:dyDescent="0.3">
      <c r="E60" s="207" t="s">
        <v>445</v>
      </c>
      <c r="F60" s="207">
        <v>2019</v>
      </c>
      <c r="G60" s="207">
        <v>2020</v>
      </c>
      <c r="H60" s="207">
        <v>2021</v>
      </c>
      <c r="I60" s="207">
        <v>2022</v>
      </c>
      <c r="J60" s="207">
        <v>2023</v>
      </c>
      <c r="K60" s="207">
        <v>2024</v>
      </c>
      <c r="L60" s="207">
        <f t="shared" ref="L60" si="47">K60+1</f>
        <v>2025</v>
      </c>
      <c r="M60" s="207">
        <f t="shared" ref="M60" si="48">L60+1</f>
        <v>2026</v>
      </c>
      <c r="N60" s="207">
        <f t="shared" ref="N60" si="49">M60+1</f>
        <v>2027</v>
      </c>
      <c r="O60" s="207">
        <f t="shared" ref="O60" si="50">N60+1</f>
        <v>2028</v>
      </c>
      <c r="P60" s="207">
        <f t="shared" ref="P60" si="51">O60+1</f>
        <v>2029</v>
      </c>
      <c r="Q60" s="207">
        <f t="shared" ref="Q60" si="52">P60+1</f>
        <v>2030</v>
      </c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2:28" x14ac:dyDescent="0.3">
      <c r="C61" s="32" t="s">
        <v>448</v>
      </c>
      <c r="D61" s="32" t="s">
        <v>449</v>
      </c>
      <c r="E61" s="196">
        <f>AVERAGE(I61:Q61)</f>
        <v>0</v>
      </c>
      <c r="F61" s="32">
        <v>0.37</v>
      </c>
      <c r="G61" s="203">
        <f>F61*$C$34</f>
        <v>0</v>
      </c>
      <c r="H61" s="203">
        <f>G61*$C$34</f>
        <v>0</v>
      </c>
      <c r="I61" s="203">
        <f>H61*$C$34</f>
        <v>0</v>
      </c>
      <c r="J61" s="203">
        <f>I61*$C$34</f>
        <v>0</v>
      </c>
      <c r="K61" s="204">
        <f t="shared" ref="K61" si="53">J61*$D$34</f>
        <v>0</v>
      </c>
      <c r="L61" s="204">
        <f t="shared" ref="L61" si="54">K61*$D$34</f>
        <v>0</v>
      </c>
      <c r="M61" s="204">
        <f t="shared" ref="M61" si="55">L61*$D$34</f>
        <v>0</v>
      </c>
      <c r="N61" s="204">
        <f t="shared" ref="N61" si="56">M61*$D$34</f>
        <v>0</v>
      </c>
      <c r="O61" s="204">
        <f t="shared" ref="O61" si="57">N61*$D$34</f>
        <v>0</v>
      </c>
      <c r="P61" s="204">
        <f t="shared" ref="P61" si="58">O61*$D$34</f>
        <v>0</v>
      </c>
      <c r="Q61" s="204">
        <f t="shared" ref="Q61" si="59">P61*$D$34</f>
        <v>0</v>
      </c>
      <c r="R61" s="72"/>
      <c r="S61" s="66"/>
      <c r="T61" s="73"/>
      <c r="U61" s="73"/>
      <c r="V61" s="73"/>
      <c r="W61" s="73"/>
      <c r="X61" s="73"/>
      <c r="Y61" s="73"/>
      <c r="Z61" s="73"/>
      <c r="AA61" s="73"/>
      <c r="AB61" s="73"/>
    </row>
    <row r="62" spans="2:28" x14ac:dyDescent="0.3">
      <c r="C62" s="202"/>
      <c r="D62" s="201"/>
      <c r="E62" s="200" t="s">
        <v>457</v>
      </c>
      <c r="F62" s="200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95"/>
      <c r="R62" s="72"/>
      <c r="S62" s="66"/>
      <c r="T62" s="73"/>
      <c r="U62" s="73"/>
      <c r="V62" s="73"/>
      <c r="W62" s="73"/>
      <c r="X62" s="73"/>
      <c r="Y62" s="73"/>
      <c r="Z62" s="73"/>
      <c r="AA62" s="73"/>
      <c r="AB62" s="73"/>
    </row>
    <row r="63" spans="2:28" x14ac:dyDescent="0.3">
      <c r="C63" t="s">
        <v>504</v>
      </c>
      <c r="D63" t="s">
        <v>517</v>
      </c>
      <c r="E63" t="s">
        <v>455</v>
      </c>
      <c r="F63" s="206" t="s">
        <v>446</v>
      </c>
      <c r="G63" s="71"/>
      <c r="H63" s="196">
        <f>AVERAGE(I63:Q63)</f>
        <v>35.542820020874274</v>
      </c>
      <c r="I63" s="197">
        <f>30.1276*(1.023629)^(I$9-2019)+I51</f>
        <v>32.314116044006767</v>
      </c>
      <c r="J63" s="197">
        <f t="shared" ref="J63:Q63" si="60">30.1276*(1.023629)^(J$9-2019)+J51</f>
        <v>33.077666292010598</v>
      </c>
      <c r="K63" s="197">
        <f t="shared" si="60"/>
        <v>33.859258468824514</v>
      </c>
      <c r="L63" s="197">
        <f t="shared" si="60"/>
        <v>34.659318887184362</v>
      </c>
      <c r="M63" s="197">
        <f t="shared" si="60"/>
        <v>35.478283933169635</v>
      </c>
      <c r="N63" s="197">
        <f t="shared" si="60"/>
        <v>36.316600304226498</v>
      </c>
      <c r="O63" s="197">
        <f t="shared" si="60"/>
        <v>37.174725252815065</v>
      </c>
      <c r="P63" s="197">
        <f t="shared" si="60"/>
        <v>38.053126835813821</v>
      </c>
      <c r="Q63" s="197">
        <f t="shared" si="60"/>
        <v>38.952284169817261</v>
      </c>
      <c r="R63" s="72"/>
      <c r="S63" s="66"/>
      <c r="T63" s="73"/>
      <c r="U63" s="73"/>
      <c r="V63" s="73"/>
      <c r="W63" s="73"/>
      <c r="X63" s="73"/>
      <c r="Y63" s="73"/>
      <c r="Z63" s="73"/>
      <c r="AA63" s="73"/>
      <c r="AB63" s="73"/>
    </row>
    <row r="64" spans="2:28" x14ac:dyDescent="0.3">
      <c r="B64" s="178"/>
      <c r="C64" s="32" t="s">
        <v>448</v>
      </c>
      <c r="D64" s="32" t="s">
        <v>449</v>
      </c>
      <c r="E64" s="196">
        <f>AVERAGE(I64:Q64)</f>
        <v>0</v>
      </c>
      <c r="F64" s="199">
        <v>30.217588873818368</v>
      </c>
      <c r="G64" s="199">
        <v>30.217588873818368</v>
      </c>
      <c r="H64" s="199">
        <v>30.217588873818368</v>
      </c>
      <c r="I64" s="203">
        <f>H64*$C$37</f>
        <v>0</v>
      </c>
      <c r="J64" s="204">
        <f t="shared" ref="J64" si="61">I64*$D$37</f>
        <v>0</v>
      </c>
      <c r="K64" s="204">
        <f t="shared" ref="K64" si="62">J64*$D$37</f>
        <v>0</v>
      </c>
      <c r="L64" s="204">
        <f t="shared" ref="L64" si="63">K64*$D$37</f>
        <v>0</v>
      </c>
      <c r="M64" s="204">
        <f t="shared" ref="M64" si="64">L64*$D$37</f>
        <v>0</v>
      </c>
      <c r="N64" s="204">
        <f t="shared" ref="N64" si="65">M64*$D$37</f>
        <v>0</v>
      </c>
      <c r="O64" s="204">
        <f t="shared" ref="O64" si="66">N64*$D$37</f>
        <v>0</v>
      </c>
      <c r="P64" s="204">
        <f t="shared" ref="P64" si="67">O64*$D$37</f>
        <v>0</v>
      </c>
      <c r="Q64" s="204">
        <f t="shared" ref="Q64" si="68">P64*$D$37</f>
        <v>0</v>
      </c>
      <c r="U64" s="49"/>
      <c r="V64" s="49"/>
      <c r="W64" s="49"/>
      <c r="X64" s="49"/>
      <c r="Y64" s="49"/>
      <c r="Z64" s="49"/>
      <c r="AA64" s="49"/>
      <c r="AB64" s="49"/>
    </row>
    <row r="65" spans="2:28" x14ac:dyDescent="0.3">
      <c r="C65" s="202"/>
      <c r="D65" s="201"/>
      <c r="E65" s="200" t="s">
        <v>458</v>
      </c>
      <c r="F65" s="200"/>
      <c r="G65" s="71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66"/>
      <c r="T65" s="73"/>
      <c r="U65" s="73"/>
      <c r="V65" s="73"/>
      <c r="W65" s="73"/>
      <c r="X65" s="73"/>
      <c r="Y65" s="73"/>
      <c r="Z65" s="73"/>
      <c r="AA65" s="73"/>
      <c r="AB65" s="73"/>
    </row>
    <row r="66" spans="2:28" x14ac:dyDescent="0.3">
      <c r="G66" s="71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66"/>
      <c r="T66" s="73"/>
      <c r="U66" s="73"/>
      <c r="V66" s="73"/>
      <c r="W66" s="73"/>
      <c r="X66" s="73"/>
      <c r="Y66" s="73"/>
      <c r="Z66" s="73"/>
      <c r="AA66" s="73"/>
      <c r="AB66" s="73"/>
    </row>
    <row r="68" spans="2:28" ht="28.8" x14ac:dyDescent="0.3">
      <c r="C68" s="45" t="s">
        <v>549</v>
      </c>
      <c r="D68" s="216"/>
      <c r="E68" s="57"/>
      <c r="F68" s="2"/>
      <c r="G68" s="52" t="s">
        <v>2</v>
      </c>
      <c r="H68" s="53" t="s">
        <v>303</v>
      </c>
      <c r="I68" s="54">
        <v>2022</v>
      </c>
      <c r="J68" s="54">
        <v>2023</v>
      </c>
      <c r="K68" s="54">
        <v>2024</v>
      </c>
      <c r="L68" s="54">
        <v>2025</v>
      </c>
      <c r="M68" s="54">
        <v>2026</v>
      </c>
      <c r="N68" s="54">
        <v>2027</v>
      </c>
      <c r="O68" s="54">
        <v>2028</v>
      </c>
      <c r="P68" s="54">
        <v>2029</v>
      </c>
      <c r="Q68" s="54">
        <v>2030</v>
      </c>
      <c r="R68" s="53" t="s">
        <v>304</v>
      </c>
      <c r="S68" s="55"/>
      <c r="T68" s="32"/>
      <c r="U68" s="32"/>
      <c r="V68" s="32"/>
      <c r="W68" s="32"/>
      <c r="X68" s="32"/>
      <c r="Y68" s="32"/>
      <c r="Z68" s="32"/>
      <c r="AA68" s="32"/>
      <c r="AB68" s="32"/>
    </row>
    <row r="69" spans="2:28" x14ac:dyDescent="0.3">
      <c r="C69" t="s">
        <v>550</v>
      </c>
      <c r="D69" t="s">
        <v>519</v>
      </c>
      <c r="E69" s="6" t="s">
        <v>522</v>
      </c>
      <c r="F69" s="6" t="s">
        <v>522</v>
      </c>
      <c r="G69" s="62" t="s">
        <v>311</v>
      </c>
      <c r="H69" s="175">
        <v>1.1146872660146072E-2</v>
      </c>
      <c r="I69" s="439">
        <f>$H69</f>
        <v>1.1146872660146072E-2</v>
      </c>
      <c r="J69" s="439">
        <f t="shared" ref="J69:Q73" si="69">$H69</f>
        <v>1.1146872660146072E-2</v>
      </c>
      <c r="K69" s="439">
        <f t="shared" si="69"/>
        <v>1.1146872660146072E-2</v>
      </c>
      <c r="L69" s="439">
        <f t="shared" si="69"/>
        <v>1.1146872660146072E-2</v>
      </c>
      <c r="M69" s="439">
        <f t="shared" si="69"/>
        <v>1.1146872660146072E-2</v>
      </c>
      <c r="N69" s="439">
        <f t="shared" si="69"/>
        <v>1.1146872660146072E-2</v>
      </c>
      <c r="O69" s="439">
        <f t="shared" si="69"/>
        <v>1.1146872660146072E-2</v>
      </c>
      <c r="P69" s="439">
        <f t="shared" si="69"/>
        <v>1.1146872660146072E-2</v>
      </c>
      <c r="Q69" s="439">
        <f t="shared" si="69"/>
        <v>1.1146872660146072E-2</v>
      </c>
      <c r="R69" s="65">
        <f t="shared" ref="R69:R74" si="70">PRODUCT(T69:AB69)-1</f>
        <v>0.10491326329700978</v>
      </c>
      <c r="S69" s="66">
        <f>(1+R69)^(1/($Q$9-$I$9+1))-1-H69</f>
        <v>-4.8572257327350599E-17</v>
      </c>
      <c r="T69" s="67">
        <f t="shared" ref="T69:T74" si="71">1+I69</f>
        <v>1.011146872660146</v>
      </c>
      <c r="U69" s="67">
        <f t="shared" ref="U69:U74" si="72">1+J69</f>
        <v>1.011146872660146</v>
      </c>
      <c r="V69" s="67">
        <f t="shared" ref="V69:V74" si="73">1+K69</f>
        <v>1.011146872660146</v>
      </c>
      <c r="W69" s="67">
        <f t="shared" ref="W69:W74" si="74">1+L69</f>
        <v>1.011146872660146</v>
      </c>
      <c r="X69" s="67">
        <f t="shared" ref="X69:X74" si="75">1+M69</f>
        <v>1.011146872660146</v>
      </c>
      <c r="Y69" s="67">
        <f t="shared" ref="Y69:Y74" si="76">1+N69</f>
        <v>1.011146872660146</v>
      </c>
      <c r="Z69" s="67">
        <f t="shared" ref="Z69:Z74" si="77">1+O69</f>
        <v>1.011146872660146</v>
      </c>
      <c r="AA69" s="67">
        <f t="shared" ref="AA69:AA74" si="78">1+P69</f>
        <v>1.011146872660146</v>
      </c>
      <c r="AB69" s="67">
        <f t="shared" ref="AB69:AB74" si="79">1+Q69</f>
        <v>1.011146872660146</v>
      </c>
    </row>
    <row r="70" spans="2:28" x14ac:dyDescent="0.3">
      <c r="C70" t="s">
        <v>550</v>
      </c>
      <c r="D70" t="s">
        <v>519</v>
      </c>
      <c r="E70" t="s">
        <v>523</v>
      </c>
      <c r="F70" t="s">
        <v>523</v>
      </c>
      <c r="G70" s="68" t="s">
        <v>311</v>
      </c>
      <c r="H70" s="176">
        <v>1.0570507770409767E-2</v>
      </c>
      <c r="I70" s="440">
        <f>$H70</f>
        <v>1.0570507770409767E-2</v>
      </c>
      <c r="J70" s="440">
        <f t="shared" si="69"/>
        <v>1.0570507770409767E-2</v>
      </c>
      <c r="K70" s="440">
        <f t="shared" si="69"/>
        <v>1.0570507770409767E-2</v>
      </c>
      <c r="L70" s="440">
        <f t="shared" si="69"/>
        <v>1.0570507770409767E-2</v>
      </c>
      <c r="M70" s="440">
        <f t="shared" si="69"/>
        <v>1.0570507770409767E-2</v>
      </c>
      <c r="N70" s="440">
        <f t="shared" si="69"/>
        <v>1.0570507770409767E-2</v>
      </c>
      <c r="O70" s="440">
        <f t="shared" si="69"/>
        <v>1.0570507770409767E-2</v>
      </c>
      <c r="P70" s="440">
        <f t="shared" si="69"/>
        <v>1.0570507770409767E-2</v>
      </c>
      <c r="Q70" s="440">
        <f t="shared" si="69"/>
        <v>1.0570507770409767E-2</v>
      </c>
      <c r="R70" s="65">
        <f t="shared" si="70"/>
        <v>9.9257855215012958E-2</v>
      </c>
      <c r="S70" s="66">
        <f t="shared" ref="S70:S74" si="80">(1+R70)^(1/($Q$9-$I$9+1))-1-H70</f>
        <v>-7.9797279894933126E-17</v>
      </c>
      <c r="T70" s="67">
        <f t="shared" si="71"/>
        <v>1.0105705077704097</v>
      </c>
      <c r="U70" s="67">
        <f t="shared" si="72"/>
        <v>1.0105705077704097</v>
      </c>
      <c r="V70" s="67">
        <f t="shared" si="73"/>
        <v>1.0105705077704097</v>
      </c>
      <c r="W70" s="67">
        <f t="shared" si="74"/>
        <v>1.0105705077704097</v>
      </c>
      <c r="X70" s="67">
        <f t="shared" si="75"/>
        <v>1.0105705077704097</v>
      </c>
      <c r="Y70" s="67">
        <f t="shared" si="76"/>
        <v>1.0105705077704097</v>
      </c>
      <c r="Z70" s="67">
        <f t="shared" si="77"/>
        <v>1.0105705077704097</v>
      </c>
      <c r="AA70" s="67">
        <f t="shared" si="78"/>
        <v>1.0105705077704097</v>
      </c>
      <c r="AB70" s="67">
        <f t="shared" si="79"/>
        <v>1.0105705077704097</v>
      </c>
    </row>
    <row r="71" spans="2:28" x14ac:dyDescent="0.3">
      <c r="C71" t="s">
        <v>550</v>
      </c>
      <c r="E71" s="6"/>
      <c r="G71" s="68"/>
      <c r="H71" s="176"/>
      <c r="I71" s="64">
        <f>$H71</f>
        <v>0</v>
      </c>
      <c r="J71" s="64">
        <f t="shared" si="69"/>
        <v>0</v>
      </c>
      <c r="K71" s="64">
        <f t="shared" si="69"/>
        <v>0</v>
      </c>
      <c r="L71" s="64">
        <f t="shared" si="69"/>
        <v>0</v>
      </c>
      <c r="M71" s="64">
        <f t="shared" si="69"/>
        <v>0</v>
      </c>
      <c r="N71" s="64">
        <f t="shared" si="69"/>
        <v>0</v>
      </c>
      <c r="O71" s="64">
        <f t="shared" si="69"/>
        <v>0</v>
      </c>
      <c r="P71" s="64">
        <f t="shared" si="69"/>
        <v>0</v>
      </c>
      <c r="Q71" s="64">
        <f t="shared" si="69"/>
        <v>0</v>
      </c>
      <c r="R71" s="65">
        <f t="shared" si="70"/>
        <v>0</v>
      </c>
      <c r="S71" s="66">
        <f t="shared" si="80"/>
        <v>0</v>
      </c>
      <c r="T71" s="67">
        <f t="shared" si="71"/>
        <v>1</v>
      </c>
      <c r="U71" s="67">
        <f t="shared" si="72"/>
        <v>1</v>
      </c>
      <c r="V71" s="67">
        <f t="shared" si="73"/>
        <v>1</v>
      </c>
      <c r="W71" s="67">
        <f t="shared" si="74"/>
        <v>1</v>
      </c>
      <c r="X71" s="67">
        <f t="shared" si="75"/>
        <v>1</v>
      </c>
      <c r="Y71" s="67">
        <f t="shared" si="76"/>
        <v>1</v>
      </c>
      <c r="Z71" s="67">
        <f t="shared" si="77"/>
        <v>1</v>
      </c>
      <c r="AA71" s="67">
        <f t="shared" si="78"/>
        <v>1</v>
      </c>
      <c r="AB71" s="67">
        <f t="shared" si="79"/>
        <v>1</v>
      </c>
    </row>
    <row r="72" spans="2:28" x14ac:dyDescent="0.3">
      <c r="C72" t="s">
        <v>550</v>
      </c>
      <c r="G72" s="68"/>
      <c r="H72" s="176"/>
      <c r="I72" s="70">
        <f>$H72</f>
        <v>0</v>
      </c>
      <c r="J72" s="70">
        <f t="shared" si="69"/>
        <v>0</v>
      </c>
      <c r="K72" s="70">
        <f t="shared" si="69"/>
        <v>0</v>
      </c>
      <c r="L72" s="70">
        <f t="shared" si="69"/>
        <v>0</v>
      </c>
      <c r="M72" s="70">
        <f t="shared" si="69"/>
        <v>0</v>
      </c>
      <c r="N72" s="70">
        <f t="shared" si="69"/>
        <v>0</v>
      </c>
      <c r="O72" s="70">
        <f t="shared" si="69"/>
        <v>0</v>
      </c>
      <c r="P72" s="70">
        <f t="shared" si="69"/>
        <v>0</v>
      </c>
      <c r="Q72" s="70">
        <f t="shared" si="69"/>
        <v>0</v>
      </c>
      <c r="R72" s="65">
        <f t="shared" si="70"/>
        <v>0</v>
      </c>
      <c r="S72" s="66">
        <f t="shared" si="80"/>
        <v>0</v>
      </c>
      <c r="T72" s="67">
        <f t="shared" si="71"/>
        <v>1</v>
      </c>
      <c r="U72" s="67">
        <f t="shared" si="72"/>
        <v>1</v>
      </c>
      <c r="V72" s="67">
        <f t="shared" si="73"/>
        <v>1</v>
      </c>
      <c r="W72" s="67">
        <f t="shared" si="74"/>
        <v>1</v>
      </c>
      <c r="X72" s="67">
        <f t="shared" si="75"/>
        <v>1</v>
      </c>
      <c r="Y72" s="67">
        <f t="shared" si="76"/>
        <v>1</v>
      </c>
      <c r="Z72" s="67">
        <f t="shared" si="77"/>
        <v>1</v>
      </c>
      <c r="AA72" s="67">
        <f t="shared" si="78"/>
        <v>1</v>
      </c>
      <c r="AB72" s="67">
        <f t="shared" si="79"/>
        <v>1</v>
      </c>
    </row>
    <row r="73" spans="2:28" x14ac:dyDescent="0.3">
      <c r="C73" t="s">
        <v>550</v>
      </c>
      <c r="G73" s="68"/>
      <c r="H73" s="176"/>
      <c r="I73" s="70">
        <f>$H73</f>
        <v>0</v>
      </c>
      <c r="J73" s="70">
        <f t="shared" si="69"/>
        <v>0</v>
      </c>
      <c r="K73" s="70">
        <f t="shared" si="69"/>
        <v>0</v>
      </c>
      <c r="L73" s="70">
        <f t="shared" si="69"/>
        <v>0</v>
      </c>
      <c r="M73" s="70">
        <f t="shared" si="69"/>
        <v>0</v>
      </c>
      <c r="N73" s="70">
        <f t="shared" si="69"/>
        <v>0</v>
      </c>
      <c r="O73" s="70">
        <f t="shared" si="69"/>
        <v>0</v>
      </c>
      <c r="P73" s="70">
        <f t="shared" si="69"/>
        <v>0</v>
      </c>
      <c r="Q73" s="70">
        <f t="shared" si="69"/>
        <v>0</v>
      </c>
      <c r="R73" s="65">
        <f t="shared" si="70"/>
        <v>0</v>
      </c>
      <c r="S73" s="66">
        <f t="shared" si="80"/>
        <v>0</v>
      </c>
      <c r="T73" s="67">
        <f t="shared" si="71"/>
        <v>1</v>
      </c>
      <c r="U73" s="67">
        <f t="shared" si="72"/>
        <v>1</v>
      </c>
      <c r="V73" s="67">
        <f t="shared" si="73"/>
        <v>1</v>
      </c>
      <c r="W73" s="67">
        <f t="shared" si="74"/>
        <v>1</v>
      </c>
      <c r="X73" s="67">
        <f t="shared" si="75"/>
        <v>1</v>
      </c>
      <c r="Y73" s="67">
        <f t="shared" si="76"/>
        <v>1</v>
      </c>
      <c r="Z73" s="67">
        <f t="shared" si="77"/>
        <v>1</v>
      </c>
      <c r="AA73" s="67">
        <f t="shared" si="78"/>
        <v>1</v>
      </c>
      <c r="AB73" s="67">
        <f t="shared" si="79"/>
        <v>1</v>
      </c>
    </row>
    <row r="74" spans="2:28" x14ac:dyDescent="0.3">
      <c r="C74" s="2" t="s">
        <v>550</v>
      </c>
      <c r="D74" s="2" t="s">
        <v>519</v>
      </c>
      <c r="E74" s="2" t="s">
        <v>318</v>
      </c>
      <c r="F74" s="2" t="s">
        <v>36</v>
      </c>
      <c r="G74" s="71" t="s">
        <v>311</v>
      </c>
      <c r="H74" s="177">
        <f>SUM(H69:H73)</f>
        <v>2.1717380430555839E-2</v>
      </c>
      <c r="I74" s="72">
        <f t="shared" ref="I74:Q74" si="81">SUM(I69:I73)</f>
        <v>2.1717380430555839E-2</v>
      </c>
      <c r="J74" s="72">
        <f t="shared" si="81"/>
        <v>2.1717380430555839E-2</v>
      </c>
      <c r="K74" s="72">
        <f t="shared" si="81"/>
        <v>2.1717380430555839E-2</v>
      </c>
      <c r="L74" s="72">
        <f t="shared" si="81"/>
        <v>2.1717380430555839E-2</v>
      </c>
      <c r="M74" s="72">
        <f t="shared" si="81"/>
        <v>2.1717380430555839E-2</v>
      </c>
      <c r="N74" s="72">
        <f t="shared" si="81"/>
        <v>2.1717380430555839E-2</v>
      </c>
      <c r="O74" s="72">
        <f t="shared" si="81"/>
        <v>2.1717380430555839E-2</v>
      </c>
      <c r="P74" s="72">
        <f t="shared" si="81"/>
        <v>2.1717380430555839E-2</v>
      </c>
      <c r="Q74" s="72">
        <f t="shared" si="81"/>
        <v>2.1717380430555839E-2</v>
      </c>
      <c r="R74" s="72">
        <f t="shared" si="70"/>
        <v>0.2133246784456031</v>
      </c>
      <c r="S74" s="66">
        <f t="shared" si="80"/>
        <v>9.3675067702747583E-17</v>
      </c>
      <c r="T74" s="73">
        <f t="shared" si="71"/>
        <v>1.0217173804305559</v>
      </c>
      <c r="U74" s="73">
        <f t="shared" si="72"/>
        <v>1.0217173804305559</v>
      </c>
      <c r="V74" s="73">
        <f t="shared" si="73"/>
        <v>1.0217173804305559</v>
      </c>
      <c r="W74" s="73">
        <f t="shared" si="74"/>
        <v>1.0217173804305559</v>
      </c>
      <c r="X74" s="73">
        <f t="shared" si="75"/>
        <v>1.0217173804305559</v>
      </c>
      <c r="Y74" s="73">
        <f t="shared" si="76"/>
        <v>1.0217173804305559</v>
      </c>
      <c r="Z74" s="73">
        <f t="shared" si="77"/>
        <v>1.0217173804305559</v>
      </c>
      <c r="AA74" s="73">
        <f t="shared" si="78"/>
        <v>1.0217173804305559</v>
      </c>
      <c r="AB74" s="73">
        <f t="shared" si="79"/>
        <v>1.0217173804305559</v>
      </c>
    </row>
    <row r="75" spans="2:28" ht="15" thickBot="1" x14ac:dyDescent="0.35">
      <c r="C75" s="178" t="s">
        <v>396</v>
      </c>
      <c r="D75" s="178" t="s">
        <v>396</v>
      </c>
      <c r="E75" s="2"/>
      <c r="G75" s="71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66"/>
      <c r="T75" s="73"/>
      <c r="U75" s="73"/>
      <c r="V75" s="73"/>
      <c r="W75" s="73"/>
      <c r="X75" s="73"/>
      <c r="Y75" s="73"/>
      <c r="Z75" s="73"/>
      <c r="AA75" s="73"/>
      <c r="AB75" s="73"/>
    </row>
    <row r="76" spans="2:28" x14ac:dyDescent="0.3">
      <c r="B76" s="169">
        <v>0</v>
      </c>
      <c r="C76" t="s">
        <v>550</v>
      </c>
      <c r="D76" t="s">
        <v>519</v>
      </c>
      <c r="E76" s="6" t="s">
        <v>460</v>
      </c>
      <c r="F76" t="s">
        <v>389</v>
      </c>
      <c r="G76" s="68" t="s">
        <v>394</v>
      </c>
      <c r="H76" s="174">
        <f>R76/($Q$9-$I$9+1)</f>
        <v>0</v>
      </c>
      <c r="I76" s="188">
        <v>0</v>
      </c>
      <c r="J76" s="188">
        <v>0</v>
      </c>
      <c r="K76" s="188">
        <v>0</v>
      </c>
      <c r="L76" s="188">
        <v>0</v>
      </c>
      <c r="M76" s="188">
        <v>0</v>
      </c>
      <c r="N76" s="188">
        <v>0</v>
      </c>
      <c r="O76" s="188">
        <v>0</v>
      </c>
      <c r="P76" s="188">
        <v>0</v>
      </c>
      <c r="Q76" s="188">
        <v>0</v>
      </c>
      <c r="R76" s="172">
        <f>SUM(I76:Q76)</f>
        <v>0</v>
      </c>
      <c r="S76" s="66"/>
      <c r="T76" s="73"/>
      <c r="U76" s="73"/>
      <c r="V76" s="73"/>
      <c r="W76" s="73"/>
      <c r="X76" s="73"/>
      <c r="Y76" s="73"/>
      <c r="Z76" s="73"/>
      <c r="AA76" s="73"/>
      <c r="AB76" s="73"/>
    </row>
    <row r="77" spans="2:28" ht="15" thickBot="1" x14ac:dyDescent="0.35">
      <c r="B77" s="208">
        <f>1-B76</f>
        <v>1</v>
      </c>
      <c r="C77" t="s">
        <v>550</v>
      </c>
      <c r="D77" t="s">
        <v>519</v>
      </c>
      <c r="E77" s="6" t="s">
        <v>461</v>
      </c>
      <c r="F77" t="s">
        <v>390</v>
      </c>
      <c r="G77" s="68" t="s">
        <v>394</v>
      </c>
      <c r="H77" s="174">
        <f t="shared" ref="H77:H79" si="82">R77/($Q$9-$I$9+1)</f>
        <v>65.042967546334623</v>
      </c>
      <c r="I77" s="188">
        <f>I$70*$B77*I$3</f>
        <v>59.185873519240573</v>
      </c>
      <c r="J77" s="188">
        <f t="shared" ref="J77:Q77" si="83">J$70*$B77*J$3</f>
        <v>60.320260874230712</v>
      </c>
      <c r="K77" s="188">
        <f t="shared" si="83"/>
        <v>61.63225240529669</v>
      </c>
      <c r="L77" s="188">
        <f t="shared" si="83"/>
        <v>63.109213521635311</v>
      </c>
      <c r="M77" s="188">
        <f t="shared" si="83"/>
        <v>64.619554088907336</v>
      </c>
      <c r="N77" s="188">
        <f t="shared" si="83"/>
        <v>66.269218920972975</v>
      </c>
      <c r="O77" s="188">
        <f t="shared" si="83"/>
        <v>68.09946514095941</v>
      </c>
      <c r="P77" s="188">
        <f t="shared" si="83"/>
        <v>70.091351233397887</v>
      </c>
      <c r="Q77" s="188">
        <f t="shared" si="83"/>
        <v>72.059518212370705</v>
      </c>
      <c r="R77" s="172">
        <f>SUM(I77:Q77)</f>
        <v>585.38670791701156</v>
      </c>
      <c r="S77" s="66"/>
      <c r="T77" s="73"/>
      <c r="U77" s="73"/>
      <c r="V77" s="73"/>
      <c r="W77" s="73"/>
      <c r="X77" s="73"/>
      <c r="Y77" s="73"/>
      <c r="Z77" s="73"/>
      <c r="AA77" s="73"/>
      <c r="AB77" s="73"/>
    </row>
    <row r="78" spans="2:28" x14ac:dyDescent="0.3">
      <c r="C78" t="s">
        <v>550</v>
      </c>
      <c r="D78" t="s">
        <v>519</v>
      </c>
      <c r="E78" t="s">
        <v>524</v>
      </c>
      <c r="F78" t="s">
        <v>391</v>
      </c>
      <c r="G78" s="68" t="s">
        <v>394</v>
      </c>
      <c r="H78" s="174">
        <f t="shared" si="82"/>
        <v>68.589484292001984</v>
      </c>
      <c r="I78" s="188">
        <f>I69*I$3</f>
        <v>62.413027806034272</v>
      </c>
      <c r="J78" s="188">
        <f t="shared" ref="J78:Q78" si="84">J69*J$3</f>
        <v>63.609268485100991</v>
      </c>
      <c r="K78" s="188">
        <f t="shared" si="84"/>
        <v>64.99279734157858</v>
      </c>
      <c r="L78" s="188">
        <f t="shared" si="84"/>
        <v>66.550290874093676</v>
      </c>
      <c r="M78" s="188">
        <f t="shared" si="84"/>
        <v>68.142983897219978</v>
      </c>
      <c r="N78" s="188">
        <f t="shared" si="84"/>
        <v>69.882597945509374</v>
      </c>
      <c r="O78" s="188">
        <f t="shared" si="84"/>
        <v>71.81263971777058</v>
      </c>
      <c r="P78" s="188">
        <f t="shared" si="84"/>
        <v>73.913134898151768</v>
      </c>
      <c r="Q78" s="188">
        <f t="shared" si="84"/>
        <v>75.988617662558639</v>
      </c>
      <c r="R78" s="172">
        <f>SUM(I78:Q78)</f>
        <v>617.30535862801787</v>
      </c>
      <c r="S78" s="66"/>
      <c r="T78" s="73"/>
      <c r="U78" s="73"/>
      <c r="V78" s="73"/>
      <c r="W78" s="73"/>
      <c r="X78" s="73"/>
      <c r="Y78" s="73"/>
      <c r="Z78" s="73"/>
      <c r="AA78" s="73"/>
      <c r="AB78" s="73"/>
    </row>
    <row r="79" spans="2:28" x14ac:dyDescent="0.3">
      <c r="G79" s="68" t="s">
        <v>394</v>
      </c>
      <c r="H79" s="174">
        <f t="shared" si="82"/>
        <v>0</v>
      </c>
      <c r="I79" s="188">
        <f>(I72+I73)*I$3</f>
        <v>0</v>
      </c>
      <c r="J79" s="188">
        <f t="shared" ref="J79:Q79" si="85">(J72+J73)*J$3</f>
        <v>0</v>
      </c>
      <c r="K79" s="188">
        <f t="shared" si="85"/>
        <v>0</v>
      </c>
      <c r="L79" s="188">
        <f t="shared" si="85"/>
        <v>0</v>
      </c>
      <c r="M79" s="188">
        <f t="shared" si="85"/>
        <v>0</v>
      </c>
      <c r="N79" s="188">
        <f t="shared" si="85"/>
        <v>0</v>
      </c>
      <c r="O79" s="188">
        <f t="shared" si="85"/>
        <v>0</v>
      </c>
      <c r="P79" s="188">
        <f t="shared" si="85"/>
        <v>0</v>
      </c>
      <c r="Q79" s="188">
        <f t="shared" si="85"/>
        <v>0</v>
      </c>
      <c r="R79" s="172">
        <f>SUM(I79:Q79)</f>
        <v>0</v>
      </c>
      <c r="S79" s="66"/>
      <c r="T79" s="73"/>
      <c r="U79" s="73"/>
      <c r="V79" s="73"/>
      <c r="W79" s="73"/>
      <c r="X79" s="73"/>
      <c r="Y79" s="73"/>
      <c r="Z79" s="73"/>
      <c r="AA79" s="73"/>
      <c r="AB79" s="73"/>
    </row>
    <row r="80" spans="2:28" x14ac:dyDescent="0.3">
      <c r="C80" s="178" t="s">
        <v>405</v>
      </c>
      <c r="D80" s="2"/>
      <c r="E80" s="2"/>
      <c r="F80" s="2"/>
      <c r="G80" s="71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66"/>
      <c r="T80" s="73"/>
      <c r="U80" s="73"/>
      <c r="V80" s="73"/>
      <c r="W80" s="73"/>
      <c r="X80" s="73"/>
      <c r="Y80" s="73"/>
      <c r="Z80" s="73"/>
      <c r="AA80" s="73"/>
      <c r="AB80" s="73"/>
    </row>
    <row r="81" spans="2:28" x14ac:dyDescent="0.3">
      <c r="C81" t="s">
        <v>550</v>
      </c>
      <c r="D81" t="s">
        <v>519</v>
      </c>
      <c r="E81" t="s">
        <v>451</v>
      </c>
      <c r="F81" t="s">
        <v>406</v>
      </c>
      <c r="G81" s="71"/>
      <c r="H81" s="72"/>
      <c r="I81" s="171">
        <f>(I76+I77)/NI_Baseline!$J$62</f>
        <v>6.4604131679674229E-2</v>
      </c>
      <c r="J81" s="171">
        <f>(J76+J77)/NI_Baseline!$J$62</f>
        <v>6.5842368199639012E-2</v>
      </c>
      <c r="K81" s="171">
        <f>(K76+K77)/NI_Baseline!$J$62</f>
        <v>6.7274467932154566E-2</v>
      </c>
      <c r="L81" s="171">
        <f>(L76+L77)/NI_Baseline!$J$62</f>
        <v>6.8886639634151661E-2</v>
      </c>
      <c r="M81" s="171">
        <f>(M76+M77)/NI_Baseline!$J$62</f>
        <v>7.0535246558192002E-2</v>
      </c>
      <c r="N81" s="171">
        <f>(N76+N77)/NI_Baseline!$J$62</f>
        <v>7.2335932392514443E-2</v>
      </c>
      <c r="O81" s="171">
        <f>(O76+O77)/NI_Baseline!$J$62</f>
        <v>7.4333731204485873E-2</v>
      </c>
      <c r="P81" s="171">
        <f>(P76+P77)/NI_Baseline!$J$62</f>
        <v>7.6507967449642805E-2</v>
      </c>
      <c r="Q81" s="171">
        <f>(Q76+Q77)/NI_Baseline!$J$62</f>
        <v>7.8656313180078152E-2</v>
      </c>
      <c r="R81" s="72"/>
      <c r="S81" s="66"/>
      <c r="T81" s="73"/>
      <c r="U81" s="73"/>
      <c r="V81" s="73"/>
      <c r="W81" s="73"/>
      <c r="X81" s="73"/>
      <c r="Y81" s="73"/>
      <c r="Z81" s="73"/>
      <c r="AA81" s="73"/>
      <c r="AB81" s="73"/>
    </row>
    <row r="82" spans="2:28" x14ac:dyDescent="0.3">
      <c r="C82" t="s">
        <v>550</v>
      </c>
      <c r="D82" t="s">
        <v>519</v>
      </c>
      <c r="E82" t="s">
        <v>451</v>
      </c>
      <c r="F82" s="2" t="s">
        <v>443</v>
      </c>
      <c r="G82" s="71"/>
      <c r="H82" s="72"/>
      <c r="I82" s="194">
        <f>'NI_B_NewSI&amp;GovClos'!M$116+FundingParamsWaS!I81</f>
        <v>1.0197571316796743</v>
      </c>
      <c r="J82" s="194">
        <f>'NI_B_NewSI&amp;GovClos'!N$116+FundingParamsWaS!J81</f>
        <v>1.0387743681996391</v>
      </c>
      <c r="K82" s="194">
        <f>'NI_B_NewSI&amp;GovClos'!O$116+FundingParamsWaS!K81</f>
        <v>1.0604794679321545</v>
      </c>
      <c r="L82" s="194">
        <f>'NI_B_NewSI&amp;GovClos'!P$116+FundingParamsWaS!L81</f>
        <v>1.0865836396341517</v>
      </c>
      <c r="M82" s="194">
        <f>'NI_B_NewSI&amp;GovClos'!Q$116+FundingParamsWaS!M81</f>
        <v>1.1160572465581922</v>
      </c>
      <c r="N82" s="194">
        <f>'NI_B_NewSI&amp;GovClos'!R$116+FundingParamsWaS!N81</f>
        <v>1.1471189323925144</v>
      </c>
      <c r="O82" s="194">
        <f>'NI_B_NewSI&amp;GovClos'!S$116+FundingParamsWaS!O81</f>
        <v>1.1858607312044858</v>
      </c>
      <c r="P82" s="194">
        <f>'NI_B_NewSI&amp;GovClos'!T$116+FundingParamsWaS!P81</f>
        <v>1.2217709674496426</v>
      </c>
      <c r="Q82" s="194">
        <f>'NI_B_NewSI&amp;GovClos'!U$116+FundingParamsWaS!Q81</f>
        <v>1.2559573131800781</v>
      </c>
      <c r="R82" s="72"/>
      <c r="S82" s="66"/>
      <c r="T82" s="73"/>
      <c r="U82" s="73"/>
      <c r="V82" s="73"/>
      <c r="W82" s="73"/>
      <c r="X82" s="73"/>
      <c r="Y82" s="73"/>
      <c r="Z82" s="73"/>
      <c r="AA82" s="73"/>
      <c r="AB82" s="73"/>
    </row>
    <row r="83" spans="2:28" x14ac:dyDescent="0.3">
      <c r="C83" t="s">
        <v>550</v>
      </c>
      <c r="D83" t="s">
        <v>519</v>
      </c>
      <c r="E83" t="s">
        <v>452</v>
      </c>
      <c r="F83" s="2" t="s">
        <v>450</v>
      </c>
      <c r="G83" s="71"/>
      <c r="H83" s="72"/>
      <c r="I83" s="205">
        <f>I77/I$4</f>
        <v>6.7974955613405982E-2</v>
      </c>
      <c r="J83" s="205">
        <f t="shared" ref="J83:Q83" si="86">J77/J$4</f>
        <v>6.7958449822673336E-2</v>
      </c>
      <c r="K83" s="205">
        <f t="shared" si="86"/>
        <v>6.792000650546591E-2</v>
      </c>
      <c r="L83" s="205">
        <f t="shared" si="86"/>
        <v>6.7813399768164168E-2</v>
      </c>
      <c r="M83" s="205">
        <f t="shared" si="86"/>
        <v>6.7672592402894333E-2</v>
      </c>
      <c r="N83" s="205">
        <f t="shared" si="86"/>
        <v>6.7523535921683572E-2</v>
      </c>
      <c r="O83" s="205">
        <f t="shared" si="86"/>
        <v>6.7237401307502664E-2</v>
      </c>
      <c r="P83" s="205">
        <f t="shared" si="86"/>
        <v>6.7067946642441922E-2</v>
      </c>
      <c r="Q83" s="205">
        <f t="shared" si="86"/>
        <v>6.6929422486821766E-2</v>
      </c>
      <c r="R83" s="72"/>
      <c r="S83" s="66"/>
      <c r="T83" s="73"/>
      <c r="U83" s="73"/>
      <c r="V83" s="73"/>
      <c r="W83" s="73"/>
      <c r="X83" s="73"/>
      <c r="Y83" s="73"/>
      <c r="Z83" s="73"/>
      <c r="AA83" s="73"/>
      <c r="AB83" s="73"/>
    </row>
    <row r="84" spans="2:28" x14ac:dyDescent="0.3">
      <c r="C84" t="s">
        <v>550</v>
      </c>
      <c r="D84" t="s">
        <v>519</v>
      </c>
      <c r="E84" t="s">
        <v>453</v>
      </c>
      <c r="F84" t="s">
        <v>416</v>
      </c>
      <c r="G84" s="71"/>
      <c r="H84" s="72"/>
      <c r="I84" s="65">
        <f>(I78+I79)/'NI_B_NewSI&amp;GovClos'!$J$401</f>
        <v>5.776660139531601E-2</v>
      </c>
      <c r="J84" s="65">
        <f>(J78+J79)/'NI_B_NewSI&amp;GovClos'!$J$401</f>
        <v>5.8873786239724855E-2</v>
      </c>
      <c r="K84" s="65">
        <f>(K78+K79)/'NI_B_NewSI&amp;GovClos'!$J$401</f>
        <v>6.0154316327440477E-2</v>
      </c>
      <c r="L84" s="65">
        <f>(L78+L79)/'NI_B_NewSI&amp;GovClos'!$J$401</f>
        <v>6.1595860044053492E-2</v>
      </c>
      <c r="M84" s="65">
        <f>(M78+M79)/'NI_B_NewSI&amp;GovClos'!$J$401</f>
        <v>6.3069982775255815E-2</v>
      </c>
      <c r="N84" s="65">
        <f>(N78+N79)/'NI_B_NewSI&amp;GovClos'!$J$401</f>
        <v>6.4680088787441775E-2</v>
      </c>
      <c r="O84" s="65">
        <f>(O78+O79)/'NI_B_NewSI&amp;GovClos'!$J$401</f>
        <v>6.6466445861497123E-2</v>
      </c>
      <c r="P84" s="65">
        <f>(P78+P79)/'NI_B_NewSI&amp;GovClos'!$J$401</f>
        <v>6.8410566697854489E-2</v>
      </c>
      <c r="Q84" s="65">
        <f>(Q78+Q79)/'NI_B_NewSI&amp;GovClos'!$J$401</f>
        <v>7.0331537203033992E-2</v>
      </c>
      <c r="R84" s="72"/>
      <c r="S84" s="66"/>
      <c r="T84" s="73"/>
      <c r="U84" s="73"/>
      <c r="V84" s="73"/>
      <c r="W84" s="73"/>
      <c r="X84" s="73"/>
      <c r="Y84" s="73"/>
      <c r="Z84" s="73"/>
      <c r="AA84" s="73"/>
      <c r="AB84" s="73"/>
    </row>
    <row r="85" spans="2:28" x14ac:dyDescent="0.3">
      <c r="C85" t="s">
        <v>550</v>
      </c>
      <c r="D85" t="s">
        <v>519</v>
      </c>
      <c r="E85" t="s">
        <v>454</v>
      </c>
      <c r="F85" s="2" t="s">
        <v>447</v>
      </c>
      <c r="G85" s="71"/>
      <c r="H85" s="72"/>
      <c r="I85" s="443">
        <f>I$7+I84</f>
        <v>1.0414960080864351</v>
      </c>
      <c r="J85" s="443">
        <f t="shared" ref="J85" si="87">J$7+J84</f>
        <v>1.0618382445920149</v>
      </c>
      <c r="K85" s="443">
        <f t="shared" ref="K85" si="88">K$7+K84</f>
        <v>1.0820597542548005</v>
      </c>
      <c r="L85" s="443">
        <f t="shared" ref="L85" si="89">L$7+L84</f>
        <v>1.1039052213127836</v>
      </c>
      <c r="M85" s="443">
        <f t="shared" ref="M85" si="90">M$7+M84</f>
        <v>1.1263729321038058</v>
      </c>
      <c r="N85" s="443">
        <f t="shared" ref="N85" si="91">N$7+N84</f>
        <v>1.1521462256899817</v>
      </c>
      <c r="O85" s="443">
        <f t="shared" ref="O85" si="92">O$7+O84</f>
        <v>1.1891729223918972</v>
      </c>
      <c r="P85" s="443">
        <f t="shared" ref="P85" si="93">P$7+P84</f>
        <v>1.2226852775669645</v>
      </c>
      <c r="Q85" s="443">
        <f t="shared" ref="Q85" si="94">Q$7+Q84</f>
        <v>1.2557380715834741</v>
      </c>
      <c r="R85" s="72"/>
      <c r="S85" s="66"/>
      <c r="T85" s="73"/>
      <c r="U85" s="73"/>
      <c r="V85" s="73"/>
      <c r="W85" s="73"/>
      <c r="X85" s="73"/>
      <c r="Y85" s="73"/>
      <c r="Z85" s="73"/>
      <c r="AA85" s="73"/>
      <c r="AB85" s="73"/>
    </row>
    <row r="86" spans="2:28" x14ac:dyDescent="0.3">
      <c r="C86" t="s">
        <v>550</v>
      </c>
      <c r="D86" t="s">
        <v>519</v>
      </c>
      <c r="E86" t="s">
        <v>455</v>
      </c>
      <c r="F86" s="206" t="s">
        <v>444</v>
      </c>
      <c r="G86" s="71"/>
      <c r="H86" s="72"/>
      <c r="I86" s="197">
        <f>0.37+I78</f>
        <v>62.783027806034269</v>
      </c>
      <c r="J86" s="197">
        <f t="shared" ref="J86:Q86" si="95">0.37+J78</f>
        <v>63.979268485100988</v>
      </c>
      <c r="K86" s="197">
        <f t="shared" si="95"/>
        <v>65.362797341578585</v>
      </c>
      <c r="L86" s="197">
        <f t="shared" si="95"/>
        <v>66.920290874093681</v>
      </c>
      <c r="M86" s="197">
        <f t="shared" si="95"/>
        <v>68.512983897219982</v>
      </c>
      <c r="N86" s="197">
        <f t="shared" si="95"/>
        <v>70.252597945509379</v>
      </c>
      <c r="O86" s="197">
        <f t="shared" si="95"/>
        <v>72.182639717770584</v>
      </c>
      <c r="P86" s="197">
        <f t="shared" si="95"/>
        <v>74.283134898151772</v>
      </c>
      <c r="Q86" s="197">
        <f t="shared" si="95"/>
        <v>76.358617662558643</v>
      </c>
      <c r="R86" s="72"/>
      <c r="S86" s="66"/>
      <c r="T86" s="73"/>
      <c r="U86" s="73"/>
      <c r="V86" s="73"/>
      <c r="W86" s="73"/>
      <c r="X86" s="73"/>
      <c r="Y86" s="73"/>
      <c r="Z86" s="73"/>
      <c r="AA86" s="73"/>
      <c r="AB86" s="73"/>
    </row>
    <row r="87" spans="2:28" x14ac:dyDescent="0.3">
      <c r="C87" t="s">
        <v>550</v>
      </c>
      <c r="D87" t="s">
        <v>519</v>
      </c>
      <c r="E87" t="s">
        <v>456</v>
      </c>
      <c r="F87" s="206"/>
      <c r="G87" s="71"/>
      <c r="H87" s="212">
        <f>AVERAGE(I87:Q87)</f>
        <v>186.37698457297833</v>
      </c>
      <c r="I87" s="188">
        <f>I86/0.37</f>
        <v>169.68385893522776</v>
      </c>
      <c r="J87" s="188">
        <f t="shared" ref="J87:Q87" si="96">J86/0.37</f>
        <v>172.9169418516243</v>
      </c>
      <c r="K87" s="188">
        <f t="shared" si="96"/>
        <v>176.65620903129349</v>
      </c>
      <c r="L87" s="188">
        <f t="shared" si="96"/>
        <v>180.86565101106402</v>
      </c>
      <c r="M87" s="188">
        <f t="shared" si="96"/>
        <v>185.1702267492432</v>
      </c>
      <c r="N87" s="188">
        <f t="shared" si="96"/>
        <v>189.87188633921454</v>
      </c>
      <c r="O87" s="188">
        <f t="shared" si="96"/>
        <v>195.088215453434</v>
      </c>
      <c r="P87" s="188">
        <f t="shared" si="96"/>
        <v>200.76522945446425</v>
      </c>
      <c r="Q87" s="188">
        <f t="shared" si="96"/>
        <v>206.37464233123958</v>
      </c>
      <c r="R87" s="72"/>
      <c r="S87" s="66"/>
      <c r="T87" s="73"/>
      <c r="U87" s="73"/>
      <c r="V87" s="73"/>
      <c r="W87" s="73"/>
      <c r="X87" s="73"/>
      <c r="Y87" s="73"/>
      <c r="Z87" s="73"/>
      <c r="AA87" s="73"/>
      <c r="AB87" s="73"/>
    </row>
    <row r="88" spans="2:28" x14ac:dyDescent="0.3">
      <c r="E88" s="207" t="s">
        <v>445</v>
      </c>
      <c r="F88" s="207">
        <v>2019</v>
      </c>
      <c r="G88" s="207">
        <v>2020</v>
      </c>
      <c r="H88" s="207">
        <v>2021</v>
      </c>
      <c r="I88" s="207">
        <v>2022</v>
      </c>
      <c r="J88" s="207">
        <v>2023</v>
      </c>
      <c r="K88" s="207">
        <v>2024</v>
      </c>
      <c r="L88" s="207">
        <f t="shared" ref="L88" si="97">K88+1</f>
        <v>2025</v>
      </c>
      <c r="M88" s="207">
        <f t="shared" ref="M88" si="98">L88+1</f>
        <v>2026</v>
      </c>
      <c r="N88" s="207">
        <f t="shared" ref="N88" si="99">M88+1</f>
        <v>2027</v>
      </c>
      <c r="O88" s="207">
        <f t="shared" ref="O88" si="100">N88+1</f>
        <v>2028</v>
      </c>
      <c r="P88" s="207">
        <f t="shared" ref="P88" si="101">O88+1</f>
        <v>2029</v>
      </c>
      <c r="Q88" s="207">
        <f t="shared" ref="Q88" si="102">P88+1</f>
        <v>2030</v>
      </c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2:28" x14ac:dyDescent="0.3">
      <c r="C89" s="32" t="s">
        <v>448</v>
      </c>
      <c r="D89" s="32" t="s">
        <v>449</v>
      </c>
      <c r="E89" s="196">
        <f>AVERAGE(I89:Q89)</f>
        <v>0</v>
      </c>
      <c r="F89" s="32">
        <v>0.37</v>
      </c>
      <c r="G89" s="203">
        <f>F89*$C$34</f>
        <v>0</v>
      </c>
      <c r="H89" s="203">
        <f>G89*$C$34</f>
        <v>0</v>
      </c>
      <c r="I89" s="203">
        <f>H89*$C$34</f>
        <v>0</v>
      </c>
      <c r="J89" s="203">
        <f>I89*$C$34</f>
        <v>0</v>
      </c>
      <c r="K89" s="204">
        <f t="shared" ref="K89" si="103">J89*$D$34</f>
        <v>0</v>
      </c>
      <c r="L89" s="204">
        <f t="shared" ref="L89" si="104">K89*$D$34</f>
        <v>0</v>
      </c>
      <c r="M89" s="204">
        <f t="shared" ref="M89" si="105">L89*$D$34</f>
        <v>0</v>
      </c>
      <c r="N89" s="204">
        <f t="shared" ref="N89" si="106">M89*$D$34</f>
        <v>0</v>
      </c>
      <c r="O89" s="204">
        <f t="shared" ref="O89" si="107">N89*$D$34</f>
        <v>0</v>
      </c>
      <c r="P89" s="204">
        <f t="shared" ref="P89" si="108">O89*$D$34</f>
        <v>0</v>
      </c>
      <c r="Q89" s="204">
        <f t="shared" ref="Q89" si="109">P89*$D$34</f>
        <v>0</v>
      </c>
      <c r="R89" s="72"/>
      <c r="S89" s="66"/>
      <c r="T89" s="73"/>
      <c r="U89" s="73"/>
      <c r="V89" s="73"/>
      <c r="W89" s="73"/>
      <c r="X89" s="73"/>
      <c r="Y89" s="73"/>
      <c r="Z89" s="73"/>
      <c r="AA89" s="73"/>
      <c r="AB89" s="73"/>
    </row>
    <row r="90" spans="2:28" x14ac:dyDescent="0.3">
      <c r="C90" s="202"/>
      <c r="D90" s="201"/>
      <c r="E90" s="200" t="s">
        <v>457</v>
      </c>
      <c r="F90" s="200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95"/>
      <c r="R90" s="72"/>
      <c r="S90" s="66"/>
      <c r="T90" s="73"/>
      <c r="U90" s="73"/>
      <c r="V90" s="73"/>
      <c r="W90" s="73"/>
      <c r="X90" s="73"/>
      <c r="Y90" s="73"/>
      <c r="Z90" s="73"/>
      <c r="AA90" s="73"/>
      <c r="AB90" s="73"/>
    </row>
    <row r="91" spans="2:28" x14ac:dyDescent="0.3">
      <c r="C91" t="s">
        <v>550</v>
      </c>
      <c r="D91" t="s">
        <v>519</v>
      </c>
      <c r="E91" t="s">
        <v>455</v>
      </c>
      <c r="F91" s="206" t="s">
        <v>446</v>
      </c>
      <c r="G91" s="71"/>
      <c r="H91" s="196">
        <f>AVERAGE(I91:Q91)</f>
        <v>35.542820020874274</v>
      </c>
      <c r="I91" s="197">
        <f>30.1276*(1.023629)^(I$9-2019)+I79</f>
        <v>32.314116044006767</v>
      </c>
      <c r="J91" s="197">
        <f t="shared" ref="J91:Q91" si="110">30.1276*(1.023629)^(J$9-2019)+J79</f>
        <v>33.077666292010598</v>
      </c>
      <c r="K91" s="197">
        <f t="shared" si="110"/>
        <v>33.859258468824514</v>
      </c>
      <c r="L91" s="197">
        <f t="shared" si="110"/>
        <v>34.659318887184362</v>
      </c>
      <c r="M91" s="197">
        <f t="shared" si="110"/>
        <v>35.478283933169635</v>
      </c>
      <c r="N91" s="197">
        <f t="shared" si="110"/>
        <v>36.316600304226498</v>
      </c>
      <c r="O91" s="197">
        <f t="shared" si="110"/>
        <v>37.174725252815065</v>
      </c>
      <c r="P91" s="197">
        <f t="shared" si="110"/>
        <v>38.053126835813821</v>
      </c>
      <c r="Q91" s="197">
        <f t="shared" si="110"/>
        <v>38.952284169817261</v>
      </c>
      <c r="R91" s="72"/>
      <c r="S91" s="66"/>
      <c r="T91" s="73"/>
      <c r="U91" s="73"/>
      <c r="V91" s="73"/>
      <c r="W91" s="73"/>
      <c r="X91" s="73"/>
      <c r="Y91" s="73"/>
      <c r="Z91" s="73"/>
      <c r="AA91" s="73"/>
      <c r="AB91" s="73"/>
    </row>
    <row r="92" spans="2:28" x14ac:dyDescent="0.3">
      <c r="B92" s="178"/>
      <c r="C92" s="32" t="s">
        <v>448</v>
      </c>
      <c r="D92" s="32" t="s">
        <v>449</v>
      </c>
      <c r="E92" s="196">
        <f>AVERAGE(I92:Q92)</f>
        <v>0</v>
      </c>
      <c r="F92" s="199">
        <v>30.217588873818368</v>
      </c>
      <c r="G92" s="199">
        <v>30.217588873818368</v>
      </c>
      <c r="H92" s="199">
        <v>30.217588873818368</v>
      </c>
      <c r="I92" s="203">
        <f>H92*$C$37</f>
        <v>0</v>
      </c>
      <c r="J92" s="204">
        <f t="shared" ref="J92" si="111">I92*$D$37</f>
        <v>0</v>
      </c>
      <c r="K92" s="204">
        <f t="shared" ref="K92" si="112">J92*$D$37</f>
        <v>0</v>
      </c>
      <c r="L92" s="204">
        <f t="shared" ref="L92" si="113">K92*$D$37</f>
        <v>0</v>
      </c>
      <c r="M92" s="204">
        <f t="shared" ref="M92" si="114">L92*$D$37</f>
        <v>0</v>
      </c>
      <c r="N92" s="204">
        <f t="shared" ref="N92" si="115">M92*$D$37</f>
        <v>0</v>
      </c>
      <c r="O92" s="204">
        <f t="shared" ref="O92" si="116">N92*$D$37</f>
        <v>0</v>
      </c>
      <c r="P92" s="204">
        <f t="shared" ref="P92" si="117">O92*$D$37</f>
        <v>0</v>
      </c>
      <c r="Q92" s="204">
        <f t="shared" ref="Q92" si="118">P92*$D$37</f>
        <v>0</v>
      </c>
      <c r="U92" s="49"/>
      <c r="V92" s="49"/>
      <c r="W92" s="49"/>
      <c r="X92" s="49"/>
      <c r="Y92" s="49"/>
      <c r="Z92" s="49"/>
      <c r="AA92" s="49"/>
      <c r="AB92" s="49"/>
    </row>
    <row r="93" spans="2:28" x14ac:dyDescent="0.3">
      <c r="C93" s="202"/>
      <c r="D93" s="201"/>
      <c r="E93" s="200" t="s">
        <v>458</v>
      </c>
      <c r="F93" s="200"/>
      <c r="G93" s="71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66"/>
      <c r="T93" s="73"/>
      <c r="U93" s="73"/>
      <c r="V93" s="73"/>
      <c r="W93" s="73"/>
      <c r="X93" s="73"/>
      <c r="Y93" s="73"/>
      <c r="Z93" s="73"/>
      <c r="AA93" s="73"/>
      <c r="AB93" s="73"/>
    </row>
  </sheetData>
  <conditionalFormatting sqref="F1:F2">
    <cfRule type="cellIs" dxfId="0" priority="1" operator="lessThan">
      <formula>0</formula>
    </cfRule>
  </conditionalFormatting>
  <hyperlinks>
    <hyperlink ref="A1" location="Content!A1" display="Back to Content" xr:uid="{5C032618-ECA5-4101-90FA-C1C1DD6377E9}"/>
    <hyperlink ref="E3" r:id="rId1" xr:uid="{62AFA67F-3075-4FDD-8CFF-13AF8485ECBD}"/>
  </hyperlinks>
  <pageMargins left="0.7" right="0.7" top="0.75" bottom="0.75" header="0.3" footer="0.3"/>
  <pageSetup paperSize="9" orientation="portrait" horizontalDpi="4294967293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1E53-0FB3-4366-878C-30400EFBB939}">
  <sheetPr>
    <tabColor theme="0"/>
  </sheetPr>
  <dimension ref="A1:AP395"/>
  <sheetViews>
    <sheetView zoomScale="86" workbookViewId="0">
      <pane xSplit="9" ySplit="4" topLeftCell="J97" activePane="bottomRight" state="frozen"/>
      <selection pane="topRight" activeCell="I1" sqref="I1"/>
      <selection pane="bottomLeft" activeCell="A5" sqref="A5"/>
      <selection pane="bottomRight" activeCell="A119" sqref="A119"/>
    </sheetView>
  </sheetViews>
  <sheetFormatPr defaultRowHeight="14.4" x14ac:dyDescent="0.3"/>
  <cols>
    <col min="1" max="1" width="2.5546875" customWidth="1"/>
    <col min="2" max="2" width="3.21875" customWidth="1"/>
    <col min="3" max="3" width="4.33203125" customWidth="1"/>
    <col min="4" max="4" width="10.88671875" customWidth="1"/>
    <col min="5" max="5" width="18.33203125" customWidth="1"/>
    <col min="6" max="6" width="15.44140625" customWidth="1"/>
    <col min="7" max="7" width="11.33203125" customWidth="1"/>
    <col min="8" max="8" width="8.5546875" bestFit="1" customWidth="1"/>
    <col min="9" max="9" width="10.5546875" customWidth="1"/>
    <col min="10" max="10" width="10.44140625" customWidth="1"/>
    <col min="14" max="14" width="8.88671875" customWidth="1"/>
  </cols>
  <sheetData>
    <row r="1" spans="1:41" x14ac:dyDescent="0.3">
      <c r="A1" s="3" t="s">
        <v>286</v>
      </c>
    </row>
    <row r="3" spans="1:41" x14ac:dyDescent="0.3">
      <c r="D3" s="2" t="s">
        <v>287</v>
      </c>
      <c r="K3" s="20">
        <f>K8/J8-1</f>
        <v>-6.9473176101471079E-2</v>
      </c>
      <c r="L3" s="20">
        <f t="shared" ref="L3:AO3" si="0">L8/K8-1</f>
        <v>3.0527331729115259E-2</v>
      </c>
      <c r="M3" s="20">
        <f t="shared" si="0"/>
        <v>1.9188619824362929E-2</v>
      </c>
      <c r="N3" s="20">
        <f t="shared" si="0"/>
        <v>1.628374401299304E-2</v>
      </c>
      <c r="O3" s="20">
        <f t="shared" si="0"/>
        <v>1.8001092963406018E-2</v>
      </c>
      <c r="P3" s="20">
        <f t="shared" si="0"/>
        <v>2.0488595074340976E-2</v>
      </c>
      <c r="Q3" s="20">
        <f t="shared" si="0"/>
        <v>2.1235477258333413E-2</v>
      </c>
      <c r="R3" s="20">
        <f t="shared" si="0"/>
        <v>2.3126930862063411E-2</v>
      </c>
      <c r="S3" s="20">
        <f t="shared" si="0"/>
        <v>2.4176500895660702E-2</v>
      </c>
      <c r="T3" s="20">
        <f t="shared" si="0"/>
        <v>2.4754835214320536E-2</v>
      </c>
      <c r="U3" s="20">
        <f t="shared" si="0"/>
        <v>2.4097851888214894E-2</v>
      </c>
      <c r="V3" s="20">
        <f t="shared" si="0"/>
        <v>2.8123034605557207E-2</v>
      </c>
      <c r="W3" s="20">
        <f t="shared" si="0"/>
        <v>2.9009664134275415E-2</v>
      </c>
      <c r="X3" s="20">
        <f t="shared" si="0"/>
        <v>2.9842106782246969E-2</v>
      </c>
      <c r="Y3" s="20">
        <f t="shared" si="0"/>
        <v>3.3238820474524644E-2</v>
      </c>
      <c r="Z3" s="20">
        <f t="shared" si="0"/>
        <v>3.0599144520219168E-2</v>
      </c>
      <c r="AA3" s="20">
        <f t="shared" si="0"/>
        <v>3.1784282192495628E-2</v>
      </c>
      <c r="AB3" s="20">
        <f t="shared" si="0"/>
        <v>3.4230938099271802E-2</v>
      </c>
      <c r="AC3" s="20">
        <f t="shared" si="0"/>
        <v>3.1496126897033294E-2</v>
      </c>
      <c r="AD3" s="20">
        <f t="shared" si="0"/>
        <v>3.1031206241902254E-2</v>
      </c>
      <c r="AE3" s="20">
        <f t="shared" si="0"/>
        <v>3.0563156954197979E-2</v>
      </c>
      <c r="AF3" s="20">
        <f t="shared" si="0"/>
        <v>3.1752937018928895E-2</v>
      </c>
      <c r="AG3" s="20">
        <f t="shared" si="0"/>
        <v>2.9226283644391948E-2</v>
      </c>
      <c r="AH3" s="20">
        <f t="shared" si="0"/>
        <v>2.8710769586651752E-2</v>
      </c>
      <c r="AI3" s="20">
        <f t="shared" si="0"/>
        <v>2.8908278801260234E-2</v>
      </c>
      <c r="AJ3" s="20">
        <f t="shared" si="0"/>
        <v>2.9097219787833417E-2</v>
      </c>
      <c r="AK3" s="20">
        <f t="shared" si="0"/>
        <v>2.8633810285036088E-2</v>
      </c>
      <c r="AL3" s="20">
        <f t="shared" si="0"/>
        <v>6.0632376208462624E-3</v>
      </c>
      <c r="AM3" s="20">
        <f t="shared" si="0"/>
        <v>2.3133173469427337E-3</v>
      </c>
      <c r="AN3" s="20">
        <f t="shared" si="0"/>
        <v>1.1931947609655769E-3</v>
      </c>
      <c r="AO3" s="20">
        <f t="shared" si="0"/>
        <v>-8.4936082431186222E-4</v>
      </c>
    </row>
    <row r="4" spans="1:41" ht="43.2" x14ac:dyDescent="0.3">
      <c r="D4" s="2" t="s">
        <v>0</v>
      </c>
      <c r="E4" s="2" t="s">
        <v>1</v>
      </c>
      <c r="F4" s="2" t="s">
        <v>3</v>
      </c>
      <c r="G4" s="2" t="s">
        <v>2</v>
      </c>
      <c r="H4" s="2" t="s">
        <v>162</v>
      </c>
      <c r="I4" s="7" t="s">
        <v>163</v>
      </c>
      <c r="J4" s="2">
        <v>2019</v>
      </c>
      <c r="K4" s="2">
        <v>2020</v>
      </c>
      <c r="L4" s="2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9">
        <v>2030</v>
      </c>
      <c r="V4" s="2">
        <v>2031</v>
      </c>
      <c r="W4" s="2">
        <v>2032</v>
      </c>
      <c r="X4" s="2">
        <v>2033</v>
      </c>
      <c r="Y4" s="2">
        <v>2034</v>
      </c>
      <c r="Z4" s="2">
        <v>2035</v>
      </c>
      <c r="AA4" s="2">
        <v>2036</v>
      </c>
      <c r="AB4" s="2">
        <v>2037</v>
      </c>
      <c r="AC4" s="2">
        <v>2038</v>
      </c>
      <c r="AD4" s="2">
        <v>2039</v>
      </c>
      <c r="AE4" s="2">
        <v>2040</v>
      </c>
      <c r="AF4" s="2">
        <v>2041</v>
      </c>
      <c r="AG4" s="2">
        <v>2042</v>
      </c>
      <c r="AH4" s="2">
        <v>2043</v>
      </c>
      <c r="AI4" s="2">
        <v>2044</v>
      </c>
      <c r="AJ4" s="2">
        <v>2045</v>
      </c>
      <c r="AK4" s="2">
        <v>2046</v>
      </c>
      <c r="AL4" s="2">
        <v>2047</v>
      </c>
      <c r="AM4" s="2">
        <v>2048</v>
      </c>
      <c r="AN4" s="2">
        <v>2049</v>
      </c>
      <c r="AO4" s="2">
        <v>2050</v>
      </c>
    </row>
    <row r="5" spans="1:41" x14ac:dyDescent="0.3">
      <c r="D5" t="s">
        <v>8</v>
      </c>
      <c r="E5" t="s">
        <v>4</v>
      </c>
      <c r="F5" s="4" t="s">
        <v>5</v>
      </c>
      <c r="G5" s="1" t="s">
        <v>6</v>
      </c>
      <c r="H5" s="1" t="s">
        <v>6</v>
      </c>
      <c r="I5">
        <v>-6.3440201007161096E-3</v>
      </c>
      <c r="J5" s="40">
        <v>-4.9930193313230099E-10</v>
      </c>
      <c r="K5" s="40">
        <v>-2.6077417558667499E-8</v>
      </c>
      <c r="L5" s="40">
        <v>-1.18100928148124E-7</v>
      </c>
      <c r="M5" s="40">
        <v>-4.3312999409295103E-8</v>
      </c>
      <c r="N5" s="40">
        <v>-6.1450483546110499E-6</v>
      </c>
      <c r="O5" s="40">
        <v>-8.3492453423872294E-5</v>
      </c>
      <c r="P5" s="40">
        <v>-1.7032717236276101E-4</v>
      </c>
      <c r="Q5" s="40">
        <v>-2.7657457126117901E-4</v>
      </c>
      <c r="R5" s="40">
        <v>-4.6800502450139399E-4</v>
      </c>
      <c r="S5" s="40">
        <v>-7.1997049547789505E-4</v>
      </c>
      <c r="T5" s="40">
        <v>-1.0179764304254499E-3</v>
      </c>
      <c r="U5" s="40">
        <v>-1.3601128904472399E-3</v>
      </c>
      <c r="V5" s="40">
        <v>-1.7293655827579401E-3</v>
      </c>
      <c r="W5" s="40">
        <v>-2.1593167537723398E-3</v>
      </c>
      <c r="X5" s="40">
        <v>-2.6532686672702298E-3</v>
      </c>
      <c r="Y5" s="40">
        <v>-3.3454061722224498E-3</v>
      </c>
      <c r="Z5" s="40">
        <v>-3.8535723672588102E-3</v>
      </c>
      <c r="AA5" s="40">
        <v>-4.3224100417198503E-3</v>
      </c>
      <c r="AB5" s="40">
        <v>-4.5135484928167102E-3</v>
      </c>
      <c r="AC5" s="40">
        <v>-4.7483648228841E-3</v>
      </c>
      <c r="AD5" s="40">
        <v>-5.0180788900853202E-3</v>
      </c>
      <c r="AE5" s="40">
        <v>-5.3174359484557997E-3</v>
      </c>
      <c r="AF5" s="40">
        <v>-5.6767872497509603E-3</v>
      </c>
      <c r="AG5" s="40">
        <v>-6.0716682590715703E-3</v>
      </c>
      <c r="AH5" s="40">
        <v>-6.1772512660844799E-3</v>
      </c>
      <c r="AI5" s="40">
        <v>-6.2621138632294997E-3</v>
      </c>
      <c r="AJ5" s="40">
        <v>-6.3420654049224402E-3</v>
      </c>
      <c r="AK5" s="40">
        <v>-6.4225239086006499E-3</v>
      </c>
      <c r="AL5" s="40">
        <v>-6.40818231420681E-3</v>
      </c>
      <c r="AM5" s="40">
        <v>-6.2986207284474504E-3</v>
      </c>
      <c r="AN5" s="40">
        <v>-6.3170684885633897E-3</v>
      </c>
      <c r="AO5" s="40">
        <v>-6.3440201007161096E-3</v>
      </c>
    </row>
    <row r="6" spans="1:41" x14ac:dyDescent="0.3">
      <c r="D6" t="s">
        <v>191</v>
      </c>
      <c r="E6" t="s">
        <v>198</v>
      </c>
      <c r="F6" s="18" t="s">
        <v>197</v>
      </c>
      <c r="G6" s="1" t="s">
        <v>6</v>
      </c>
      <c r="H6" s="1" t="s">
        <v>6</v>
      </c>
      <c r="I6">
        <v>4</v>
      </c>
      <c r="J6" s="8"/>
      <c r="K6" s="8"/>
      <c r="L6" s="8"/>
      <c r="M6" s="8"/>
      <c r="N6" s="8"/>
      <c r="O6" s="8"/>
    </row>
    <row r="7" spans="1:41" x14ac:dyDescent="0.3">
      <c r="D7" t="s">
        <v>192</v>
      </c>
      <c r="E7" t="s">
        <v>199</v>
      </c>
      <c r="F7" s="4"/>
      <c r="G7" s="1" t="s">
        <v>6</v>
      </c>
      <c r="H7" s="1" t="s">
        <v>6</v>
      </c>
      <c r="I7">
        <v>3</v>
      </c>
      <c r="J7" s="8"/>
      <c r="K7" s="8"/>
      <c r="L7" s="8"/>
      <c r="M7" s="8"/>
      <c r="N7" s="8"/>
      <c r="O7" s="8"/>
    </row>
    <row r="8" spans="1:41" x14ac:dyDescent="0.3">
      <c r="D8" t="s">
        <v>10</v>
      </c>
      <c r="E8" t="s">
        <v>9</v>
      </c>
      <c r="F8" s="4" t="s">
        <v>5</v>
      </c>
      <c r="G8" t="s">
        <v>11</v>
      </c>
      <c r="H8" s="1" t="s">
        <v>6</v>
      </c>
      <c r="I8" s="1" t="s">
        <v>6</v>
      </c>
      <c r="J8" s="11">
        <v>4436.7667702663603</v>
      </c>
      <c r="K8" s="11">
        <v>4128.5304911144904</v>
      </c>
      <c r="L8" s="11">
        <v>4254.5635109705099</v>
      </c>
      <c r="M8" s="11">
        <v>4336.2027127011297</v>
      </c>
      <c r="N8" s="11">
        <v>4406.8123276632004</v>
      </c>
      <c r="O8" s="11">
        <v>4486.1397660457496</v>
      </c>
      <c r="P8" s="11">
        <v>4578.0544671591597</v>
      </c>
      <c r="Q8" s="11">
        <v>4675.2716386839302</v>
      </c>
      <c r="R8" s="11">
        <v>4783.3963226331398</v>
      </c>
      <c r="S8" s="11">
        <v>4899.0421081115801</v>
      </c>
      <c r="T8" s="11">
        <v>5020.3170882059003</v>
      </c>
      <c r="U8" s="11">
        <v>5141.2959458293599</v>
      </c>
      <c r="V8" s="11">
        <v>5285.88478963133</v>
      </c>
      <c r="W8" s="11">
        <v>5439.2265320310098</v>
      </c>
      <c r="X8" s="11">
        <v>5601.5445110127102</v>
      </c>
      <c r="Y8" s="11">
        <v>5787.7332433943202</v>
      </c>
      <c r="Z8" s="11">
        <v>5964.8329293534198</v>
      </c>
      <c r="AA8" s="11">
        <v>6154.4208624110797</v>
      </c>
      <c r="AB8" s="11">
        <v>6365.0924619891402</v>
      </c>
      <c r="AC8" s="11">
        <v>6565.5682218832999</v>
      </c>
      <c r="AD8" s="11">
        <v>6769.3057234718399</v>
      </c>
      <c r="AE8" s="11">
        <v>6976.1970767692601</v>
      </c>
      <c r="AF8" s="11">
        <v>7197.7118231795503</v>
      </c>
      <c r="AG8" s="11">
        <v>7408.0741905143896</v>
      </c>
      <c r="AH8" s="11">
        <v>7620.7657016790699</v>
      </c>
      <c r="AI8" s="11">
        <v>7841.0689212622901</v>
      </c>
      <c r="AJ8" s="11">
        <v>8069.2222270358097</v>
      </c>
      <c r="AK8" s="11">
        <v>8300.2748054325493</v>
      </c>
      <c r="AL8" s="11">
        <v>8350.6013438962109</v>
      </c>
      <c r="AM8" s="11">
        <v>8369.9189348424497</v>
      </c>
      <c r="AN8" s="11">
        <v>8379.90587826521</v>
      </c>
      <c r="AO8" s="11">
        <v>8372.7883145007909</v>
      </c>
    </row>
    <row r="9" spans="1:41" x14ac:dyDescent="0.3">
      <c r="D9" t="s">
        <v>288</v>
      </c>
      <c r="E9" t="s">
        <v>289</v>
      </c>
      <c r="F9" s="4" t="s">
        <v>290</v>
      </c>
      <c r="G9" s="1" t="s">
        <v>6</v>
      </c>
      <c r="H9" s="1" t="s">
        <v>6</v>
      </c>
      <c r="I9" s="1" t="s">
        <v>6</v>
      </c>
      <c r="J9" s="38">
        <v>-1.6645965992677701E-13</v>
      </c>
      <c r="K9" s="19">
        <v>-7.5169990309614603E-4</v>
      </c>
      <c r="L9" s="19">
        <v>7.6076104584566905E-4</v>
      </c>
      <c r="M9" s="19">
        <v>1.4940593300217799E-3</v>
      </c>
      <c r="N9" s="19">
        <v>1.34105014125028E-3</v>
      </c>
      <c r="O9" s="19">
        <v>1.2310148820310299E-3</v>
      </c>
      <c r="P9" s="19">
        <v>1.46667546849704E-3</v>
      </c>
      <c r="Q9" s="19">
        <v>2.5304515708385101E-3</v>
      </c>
      <c r="R9" s="19">
        <v>3.7702059352219901E-3</v>
      </c>
      <c r="S9" s="19">
        <v>3.1657448145451799E-3</v>
      </c>
      <c r="T9" s="19">
        <v>3.6739909549028701E-3</v>
      </c>
      <c r="U9" s="19">
        <v>4.1101001280582699E-3</v>
      </c>
      <c r="V9" s="19">
        <v>4.3986641359992501E-3</v>
      </c>
      <c r="W9" s="19">
        <v>4.9834022560502804E-3</v>
      </c>
      <c r="X9" s="19">
        <v>5.5357976919839401E-3</v>
      </c>
      <c r="Y9" s="19">
        <v>6.2513122183496901E-3</v>
      </c>
      <c r="Z9" s="19">
        <v>7.6712908744476097E-3</v>
      </c>
      <c r="AA9" s="19">
        <v>8.4658282159288008E-3</v>
      </c>
      <c r="AB9" s="19">
        <v>8.5308421112616703E-3</v>
      </c>
      <c r="AC9" s="19">
        <v>8.5051571450104509E-3</v>
      </c>
      <c r="AD9" s="19">
        <v>8.1840003532165397E-3</v>
      </c>
      <c r="AE9" s="19">
        <v>7.9989345693465795E-3</v>
      </c>
      <c r="AF9" s="19">
        <v>7.4818283727864096E-3</v>
      </c>
      <c r="AG9" s="19">
        <v>7.0631769365052397E-3</v>
      </c>
      <c r="AH9" s="19">
        <v>7.0072590388016503E-3</v>
      </c>
      <c r="AI9" s="19">
        <v>7.1467050393225302E-3</v>
      </c>
      <c r="AJ9" s="19">
        <v>7.4375911540485303E-3</v>
      </c>
      <c r="AK9" s="19">
        <v>4.9228176914170203E-3</v>
      </c>
      <c r="AL9" s="19">
        <v>4.2737005418541602E-4</v>
      </c>
      <c r="AM9" s="19">
        <v>-5.0771794487468498E-3</v>
      </c>
      <c r="AN9" s="19">
        <v>-1.02482479636432E-2</v>
      </c>
      <c r="AO9" s="19">
        <v>-1.50071352202839E-2</v>
      </c>
    </row>
    <row r="10" spans="1:41" x14ac:dyDescent="0.3">
      <c r="D10" t="s">
        <v>25</v>
      </c>
      <c r="E10" t="s">
        <v>31</v>
      </c>
      <c r="F10" s="4" t="s">
        <v>30</v>
      </c>
      <c r="G10" s="1" t="s">
        <v>6</v>
      </c>
      <c r="H10" t="s">
        <v>13</v>
      </c>
      <c r="I10" s="1" t="s">
        <v>6</v>
      </c>
      <c r="J10" s="10">
        <v>0.44004459069582003</v>
      </c>
      <c r="K10" s="10">
        <v>0.44004459069582003</v>
      </c>
      <c r="L10" s="10">
        <v>0.44004459069582003</v>
      </c>
      <c r="M10" s="10">
        <v>0.44004459069582003</v>
      </c>
      <c r="N10" s="10">
        <v>0.44004459069582003</v>
      </c>
      <c r="O10" s="10">
        <v>0.44004459069582003</v>
      </c>
      <c r="P10" s="10">
        <v>0.44004459069582003</v>
      </c>
      <c r="Q10" s="10">
        <v>0.44004459069582003</v>
      </c>
      <c r="R10" s="10">
        <v>0.44004459069582003</v>
      </c>
      <c r="S10" s="10">
        <v>0.44004459069582003</v>
      </c>
      <c r="T10" s="10">
        <v>0.44004459069582003</v>
      </c>
      <c r="U10" s="10">
        <v>0.44004459069582003</v>
      </c>
      <c r="V10" s="10">
        <v>0.44004459069582003</v>
      </c>
      <c r="W10" s="10">
        <v>0.44004459069582003</v>
      </c>
      <c r="X10" s="10">
        <v>0.44004459069582003</v>
      </c>
      <c r="Y10" s="10">
        <v>0.44004459069582003</v>
      </c>
      <c r="Z10" s="10">
        <v>0.44004459069582003</v>
      </c>
      <c r="AA10" s="10">
        <v>0.44004459069582003</v>
      </c>
      <c r="AB10" s="10">
        <v>0.44004459069582003</v>
      </c>
      <c r="AC10" s="10">
        <v>0.44004459069582003</v>
      </c>
      <c r="AD10" s="10">
        <v>0.44004459069582003</v>
      </c>
      <c r="AE10" s="10">
        <v>0.44004459069582003</v>
      </c>
      <c r="AF10" s="10">
        <v>0.44004459069582003</v>
      </c>
      <c r="AG10" s="10">
        <v>0.44004459069582003</v>
      </c>
      <c r="AH10" s="10">
        <v>0.44004459069582003</v>
      </c>
      <c r="AI10" s="10">
        <v>0.44004459069582003</v>
      </c>
      <c r="AJ10" s="10">
        <v>0.44004459069582003</v>
      </c>
      <c r="AK10" s="10">
        <v>0.44004459069582003</v>
      </c>
      <c r="AL10" s="10">
        <v>0.44004459069582003</v>
      </c>
      <c r="AM10" s="10">
        <v>0.44004459069582003</v>
      </c>
      <c r="AN10" s="10">
        <v>0.44004459069582003</v>
      </c>
      <c r="AO10" s="10">
        <v>0.44004459069582003</v>
      </c>
    </row>
    <row r="11" spans="1:41" x14ac:dyDescent="0.3">
      <c r="D11" t="s">
        <v>25</v>
      </c>
      <c r="E11" t="s">
        <v>31</v>
      </c>
      <c r="F11" s="4" t="s">
        <v>30</v>
      </c>
      <c r="G11" s="1" t="s">
        <v>6</v>
      </c>
      <c r="H11" t="s">
        <v>14</v>
      </c>
      <c r="I11" s="1" t="s">
        <v>6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</row>
    <row r="12" spans="1:41" x14ac:dyDescent="0.3">
      <c r="D12" t="s">
        <v>25</v>
      </c>
      <c r="E12" t="s">
        <v>31</v>
      </c>
      <c r="F12" s="4" t="s">
        <v>30</v>
      </c>
      <c r="G12" s="1" t="s">
        <v>6</v>
      </c>
      <c r="H12" t="s">
        <v>15</v>
      </c>
      <c r="I12" s="1" t="s">
        <v>6</v>
      </c>
      <c r="J12" s="10">
        <v>6.9894215249637201E-4</v>
      </c>
      <c r="K12" s="10">
        <v>-5.2757750433247298E-5</v>
      </c>
      <c r="L12" s="10">
        <v>1.45970319850838E-3</v>
      </c>
      <c r="M12" s="10">
        <v>2.1930014826845299E-3</v>
      </c>
      <c r="N12" s="10">
        <v>2.0399922939131798E-3</v>
      </c>
      <c r="O12" s="10">
        <v>1.9299570346938801E-3</v>
      </c>
      <c r="P12" s="10">
        <v>2.1656176211599901E-3</v>
      </c>
      <c r="Q12" s="10">
        <v>3.2293937235014902E-3</v>
      </c>
      <c r="R12" s="10">
        <v>4.46914808788488E-3</v>
      </c>
      <c r="S12" s="10">
        <v>3.8646869672080099E-3</v>
      </c>
      <c r="T12" s="10">
        <v>4.3729331075658198E-3</v>
      </c>
      <c r="U12" s="10">
        <v>4.8090422807211698E-3</v>
      </c>
      <c r="V12" s="10">
        <v>5.0976062891194404E-3</v>
      </c>
      <c r="W12" s="10">
        <v>5.6823444093883598E-3</v>
      </c>
      <c r="X12" s="10">
        <v>6.2347398410288997E-3</v>
      </c>
      <c r="Y12" s="10">
        <v>6.9502543710126497E-3</v>
      </c>
      <c r="Z12" s="10">
        <v>8.3702330271103898E-3</v>
      </c>
      <c r="AA12" s="10">
        <v>9.1647703685916997E-3</v>
      </c>
      <c r="AB12" s="10">
        <v>9.2297842639595708E-3</v>
      </c>
      <c r="AC12" s="10">
        <v>9.2040992976732006E-3</v>
      </c>
      <c r="AD12" s="10">
        <v>8.8829425058793692E-3</v>
      </c>
      <c r="AE12" s="10">
        <v>8.6978767220094802E-3</v>
      </c>
      <c r="AF12" s="10">
        <v>8.1807705254492401E-3</v>
      </c>
      <c r="AG12" s="10">
        <v>7.7621190891680302E-3</v>
      </c>
      <c r="AH12" s="10">
        <v>7.7062011914646204E-3</v>
      </c>
      <c r="AI12" s="10">
        <v>7.8456471919855705E-3</v>
      </c>
      <c r="AJ12" s="10">
        <v>8.1365333070205197E-3</v>
      </c>
      <c r="AK12" s="10">
        <v>5.62175984407998E-3</v>
      </c>
      <c r="AL12" s="10">
        <v>1.1263122068482601E-3</v>
      </c>
      <c r="AM12" s="10">
        <v>-4.3782372950742499E-3</v>
      </c>
      <c r="AN12" s="10">
        <v>-9.5493058109802995E-3</v>
      </c>
      <c r="AO12" s="10">
        <v>-1.4308193067765601E-2</v>
      </c>
    </row>
    <row r="13" spans="1:41" x14ac:dyDescent="0.3">
      <c r="D13" t="s">
        <v>25</v>
      </c>
      <c r="E13" t="s">
        <v>31</v>
      </c>
      <c r="F13" s="4" t="s">
        <v>30</v>
      </c>
      <c r="G13" s="1" t="s">
        <v>6</v>
      </c>
      <c r="H13" t="s">
        <v>16</v>
      </c>
      <c r="I13" s="1" t="s">
        <v>6</v>
      </c>
      <c r="J13" s="10">
        <v>8.0498864384453798E-4</v>
      </c>
      <c r="K13" s="10">
        <v>5.3288740914563502E-5</v>
      </c>
      <c r="L13" s="10">
        <v>1.5657496898573099E-3</v>
      </c>
      <c r="M13" s="10">
        <v>2.2990479740335702E-3</v>
      </c>
      <c r="N13" s="10">
        <v>2.14603878526054E-3</v>
      </c>
      <c r="O13" s="10">
        <v>2.0360035303859298E-3</v>
      </c>
      <c r="P13" s="10">
        <v>2.2716641125043601E-3</v>
      </c>
      <c r="Q13" s="10">
        <v>3.3354402138074698E-3</v>
      </c>
      <c r="R13" s="10">
        <v>4.57519457922477E-3</v>
      </c>
      <c r="S13" s="10">
        <v>3.9707334585513598E-3</v>
      </c>
      <c r="T13" s="10">
        <v>4.4789795989068903E-3</v>
      </c>
      <c r="U13" s="10">
        <v>4.9150887720659196E-3</v>
      </c>
      <c r="V13" s="10">
        <v>5.2036527804777003E-3</v>
      </c>
      <c r="W13" s="10">
        <v>5.7883909007299898E-3</v>
      </c>
      <c r="X13" s="10">
        <v>6.3407863322779796E-3</v>
      </c>
      <c r="Y13" s="10">
        <v>7.05630086235348E-3</v>
      </c>
      <c r="Z13" s="10">
        <v>8.4762795109581592E-3</v>
      </c>
      <c r="AA13" s="10">
        <v>9.2708168599238295E-3</v>
      </c>
      <c r="AB13" s="10">
        <v>9.3358307553072003E-3</v>
      </c>
      <c r="AC13" s="10">
        <v>9.3101457890240793E-3</v>
      </c>
      <c r="AD13" s="10">
        <v>8.9889889972283501E-3</v>
      </c>
      <c r="AE13" s="10">
        <v>8.8039232132220806E-3</v>
      </c>
      <c r="AF13" s="10">
        <v>8.2868170168073005E-3</v>
      </c>
      <c r="AG13" s="10">
        <v>7.8681655805039798E-3</v>
      </c>
      <c r="AH13" s="10">
        <v>7.8122476828309997E-3</v>
      </c>
      <c r="AI13" s="10">
        <v>7.95169368346226E-3</v>
      </c>
      <c r="AJ13" s="10">
        <v>8.2425797983420295E-3</v>
      </c>
      <c r="AK13" s="10">
        <v>5.7278063354432801E-3</v>
      </c>
      <c r="AL13" s="10">
        <v>1.2323586985734799E-3</v>
      </c>
      <c r="AM13" s="10">
        <v>-4.2721908037732497E-3</v>
      </c>
      <c r="AN13" s="10">
        <v>-9.4432593196323005E-3</v>
      </c>
      <c r="AO13" s="10">
        <v>-1.42021465764055E-2</v>
      </c>
    </row>
    <row r="14" spans="1:41" x14ac:dyDescent="0.3">
      <c r="D14" t="s">
        <v>25</v>
      </c>
      <c r="E14" t="s">
        <v>31</v>
      </c>
      <c r="F14" s="4" t="s">
        <v>30</v>
      </c>
      <c r="G14" s="1" t="s">
        <v>6</v>
      </c>
      <c r="H14" t="s">
        <v>17</v>
      </c>
      <c r="I14" s="1" t="s">
        <v>6</v>
      </c>
      <c r="J14" s="10">
        <v>1.1656083304432999E-3</v>
      </c>
      <c r="K14" s="10">
        <v>4.1390842751566203E-4</v>
      </c>
      <c r="L14" s="10">
        <v>1.9263693764633399E-3</v>
      </c>
      <c r="M14" s="10">
        <v>2.6596676606372199E-3</v>
      </c>
      <c r="N14" s="10">
        <v>2.5066584718648299E-3</v>
      </c>
      <c r="O14" s="10">
        <v>2.3966232145701898E-3</v>
      </c>
      <c r="P14" s="10">
        <v>2.63228379910211E-3</v>
      </c>
      <c r="Q14" s="10">
        <v>3.6960599041658102E-3</v>
      </c>
      <c r="R14" s="10">
        <v>4.9358142657928497E-3</v>
      </c>
      <c r="S14" s="10">
        <v>4.3313531452224196E-3</v>
      </c>
      <c r="T14" s="10">
        <v>4.8395992856065002E-3</v>
      </c>
      <c r="U14" s="10">
        <v>5.2757084586629102E-3</v>
      </c>
      <c r="V14" s="10">
        <v>5.5642724671646502E-3</v>
      </c>
      <c r="W14" s="10">
        <v>6.1490105873833198E-3</v>
      </c>
      <c r="X14" s="10">
        <v>6.7014060181390398E-3</v>
      </c>
      <c r="Y14" s="10">
        <v>7.4169205489455501E-3</v>
      </c>
      <c r="Z14" s="10">
        <v>8.8368992050631995E-3</v>
      </c>
      <c r="AA14" s="10">
        <v>9.6314365466467593E-3</v>
      </c>
      <c r="AB14" s="10">
        <v>9.6964504419071295E-3</v>
      </c>
      <c r="AC14" s="10">
        <v>9.6707654756030895E-3</v>
      </c>
      <c r="AD14" s="10">
        <v>9.3496086838256599E-3</v>
      </c>
      <c r="AE14" s="10">
        <v>9.1645428999376794E-3</v>
      </c>
      <c r="AF14" s="10">
        <v>8.6474367035196398E-3</v>
      </c>
      <c r="AG14" s="10">
        <v>8.2287852670847109E-3</v>
      </c>
      <c r="AH14" s="10">
        <v>8.1728673695321795E-3</v>
      </c>
      <c r="AI14" s="10">
        <v>8.3123133701935008E-3</v>
      </c>
      <c r="AJ14" s="10">
        <v>8.6031994848787593E-3</v>
      </c>
      <c r="AK14" s="10">
        <v>6.0884260218933804E-3</v>
      </c>
      <c r="AL14" s="10">
        <v>1.59297838605977E-3</v>
      </c>
      <c r="AM14" s="10">
        <v>-3.9115711172424397E-3</v>
      </c>
      <c r="AN14" s="10">
        <v>-9.0826396330276199E-3</v>
      </c>
      <c r="AO14" s="10">
        <v>-1.38415268897998E-2</v>
      </c>
    </row>
    <row r="15" spans="1:41" x14ac:dyDescent="0.3">
      <c r="D15" t="s">
        <v>25</v>
      </c>
      <c r="E15" t="s">
        <v>31</v>
      </c>
      <c r="F15" s="4" t="s">
        <v>30</v>
      </c>
      <c r="G15" s="1" t="s">
        <v>6</v>
      </c>
      <c r="H15" t="s">
        <v>18</v>
      </c>
      <c r="I15" s="1" t="s">
        <v>6</v>
      </c>
      <c r="J15" s="10">
        <v>1.8897778750974E-3</v>
      </c>
      <c r="K15" s="10">
        <v>1.13807797216155E-3</v>
      </c>
      <c r="L15" s="10">
        <v>2.6505389211105802E-3</v>
      </c>
      <c r="M15" s="10">
        <v>3.3838372052858502E-3</v>
      </c>
      <c r="N15" s="10">
        <v>3.23082801651624E-3</v>
      </c>
      <c r="O15" s="10">
        <v>3.1207927572957901E-3</v>
      </c>
      <c r="P15" s="10">
        <v>3.3564533437472799E-3</v>
      </c>
      <c r="Q15" s="10">
        <v>4.4202294548518102E-3</v>
      </c>
      <c r="R15" s="10">
        <v>5.6599838104505404E-3</v>
      </c>
      <c r="S15" s="10">
        <v>5.0555226899034501E-3</v>
      </c>
      <c r="T15" s="10">
        <v>5.56376883024743E-3</v>
      </c>
      <c r="U15" s="10">
        <v>5.9998780033080797E-3</v>
      </c>
      <c r="V15" s="10">
        <v>6.2884420118588802E-3</v>
      </c>
      <c r="W15" s="10">
        <v>6.87318013205404E-3</v>
      </c>
      <c r="X15" s="10">
        <v>7.4255755624907001E-3</v>
      </c>
      <c r="Y15" s="10">
        <v>8.1410900935913397E-3</v>
      </c>
      <c r="Z15" s="10">
        <v>9.56106876199205E-3</v>
      </c>
      <c r="AA15" s="10">
        <v>1.03556060912872E-2</v>
      </c>
      <c r="AB15" s="10">
        <v>1.04206199865264E-2</v>
      </c>
      <c r="AC15" s="10">
        <v>1.0394935020258801E-2</v>
      </c>
      <c r="AD15" s="10">
        <v>1.00737782284767E-2</v>
      </c>
      <c r="AE15" s="10">
        <v>9.8887124453267208E-3</v>
      </c>
      <c r="AF15" s="10">
        <v>9.3716062481680306E-3</v>
      </c>
      <c r="AG15" s="10">
        <v>8.9529548117219804E-3</v>
      </c>
      <c r="AH15" s="10">
        <v>8.8970369141933292E-3</v>
      </c>
      <c r="AI15" s="10">
        <v>9.0364829149752295E-3</v>
      </c>
      <c r="AJ15" s="10">
        <v>9.32736902951742E-3</v>
      </c>
      <c r="AK15" s="10">
        <v>6.8125955665407599E-3</v>
      </c>
      <c r="AL15" s="10">
        <v>2.3171479311725998E-3</v>
      </c>
      <c r="AM15" s="10">
        <v>-3.1874015726446798E-3</v>
      </c>
      <c r="AN15" s="10">
        <v>-8.3584700883786202E-3</v>
      </c>
      <c r="AO15" s="10">
        <v>-1.31173573451409E-2</v>
      </c>
    </row>
    <row r="16" spans="1:41" x14ac:dyDescent="0.3">
      <c r="D16" t="s">
        <v>25</v>
      </c>
      <c r="E16" t="s">
        <v>31</v>
      </c>
      <c r="F16" s="4" t="s">
        <v>30</v>
      </c>
      <c r="G16" s="1" t="s">
        <v>6</v>
      </c>
      <c r="H16" t="s">
        <v>19</v>
      </c>
      <c r="I16" s="1" t="s">
        <v>6</v>
      </c>
      <c r="J16" s="10">
        <v>2.53191070785292E-3</v>
      </c>
      <c r="K16" s="10">
        <v>1.7802108049248199E-3</v>
      </c>
      <c r="L16" s="10">
        <v>3.2926717538661302E-3</v>
      </c>
      <c r="M16" s="10">
        <v>4.0259700380421704E-3</v>
      </c>
      <c r="N16" s="10">
        <v>3.8729608492701598E-3</v>
      </c>
      <c r="O16" s="10">
        <v>3.7629255901252502E-3</v>
      </c>
      <c r="P16" s="10">
        <v>3.9985861765002E-3</v>
      </c>
      <c r="Q16" s="10">
        <v>5.0623622865436802E-3</v>
      </c>
      <c r="R16" s="10">
        <v>6.3021166432100902E-3</v>
      </c>
      <c r="S16" s="10">
        <v>5.69765552278072E-3</v>
      </c>
      <c r="T16" s="10">
        <v>6.2059016630311896E-3</v>
      </c>
      <c r="U16" s="10">
        <v>6.6420108360638504E-3</v>
      </c>
      <c r="V16" s="10">
        <v>6.9305748440290204E-3</v>
      </c>
      <c r="W16" s="10">
        <v>7.5153129648550298E-3</v>
      </c>
      <c r="X16" s="10">
        <v>8.0677084000049196E-3</v>
      </c>
      <c r="Y16" s="10">
        <v>8.7832229263269408E-3</v>
      </c>
      <c r="Z16" s="10">
        <v>1.02032015994629E-2</v>
      </c>
      <c r="AA16" s="10">
        <v>1.0997738924054999E-2</v>
      </c>
      <c r="AB16" s="10">
        <v>1.10627528193241E-2</v>
      </c>
      <c r="AC16" s="10">
        <v>1.1037067853017E-2</v>
      </c>
      <c r="AD16" s="10">
        <v>1.07159110612323E-2</v>
      </c>
      <c r="AE16" s="10">
        <v>1.05308452780737E-2</v>
      </c>
      <c r="AF16" s="10">
        <v>1.00137390807068E-2</v>
      </c>
      <c r="AG16" s="10">
        <v>9.5950876444228696E-3</v>
      </c>
      <c r="AH16" s="10">
        <v>9.5391697468226299E-3</v>
      </c>
      <c r="AI16" s="10">
        <v>9.6786157478508696E-3</v>
      </c>
      <c r="AJ16" s="10">
        <v>9.9695018620333704E-3</v>
      </c>
      <c r="AK16" s="10">
        <v>7.4547283992083104E-3</v>
      </c>
      <c r="AL16" s="10">
        <v>2.9592807646649901E-3</v>
      </c>
      <c r="AM16" s="10">
        <v>-2.5452687399745901E-3</v>
      </c>
      <c r="AN16" s="10">
        <v>-7.7163372556242702E-3</v>
      </c>
      <c r="AO16" s="10">
        <v>-1.24752245123682E-2</v>
      </c>
    </row>
    <row r="17" spans="4:41" x14ac:dyDescent="0.3">
      <c r="D17" t="s">
        <v>25</v>
      </c>
      <c r="E17" t="s">
        <v>31</v>
      </c>
      <c r="F17" s="4" t="s">
        <v>30</v>
      </c>
      <c r="G17" s="1" t="s">
        <v>6</v>
      </c>
      <c r="H17" t="s">
        <v>20</v>
      </c>
      <c r="I17" s="1" t="s">
        <v>6</v>
      </c>
      <c r="J17" s="10">
        <v>2.8866718717823199E-3</v>
      </c>
      <c r="K17" s="10">
        <v>2.1349719688566601E-3</v>
      </c>
      <c r="L17" s="10">
        <v>3.64743291779812E-3</v>
      </c>
      <c r="M17" s="10">
        <v>4.3807312019748601E-3</v>
      </c>
      <c r="N17" s="10">
        <v>4.2277220132028101E-3</v>
      </c>
      <c r="O17" s="10">
        <v>4.1176867564325396E-3</v>
      </c>
      <c r="P17" s="10">
        <v>4.3533473404313901E-3</v>
      </c>
      <c r="Q17" s="10">
        <v>5.41712344692171E-3</v>
      </c>
      <c r="R17" s="10">
        <v>6.6568778071581401E-3</v>
      </c>
      <c r="S17" s="10">
        <v>6.0524166867787898E-3</v>
      </c>
      <c r="T17" s="10">
        <v>6.5606628269627302E-3</v>
      </c>
      <c r="U17" s="10">
        <v>6.9967719999912501E-3</v>
      </c>
      <c r="V17" s="10">
        <v>7.2853360079613103E-3</v>
      </c>
      <c r="W17" s="10">
        <v>7.8700741288098806E-3</v>
      </c>
      <c r="X17" s="10">
        <v>8.4224695580815707E-3</v>
      </c>
      <c r="Y17" s="10">
        <v>9.1379840902906899E-3</v>
      </c>
      <c r="Z17" s="10">
        <v>1.05579627525059E-2</v>
      </c>
      <c r="AA17" s="10">
        <v>1.13525000880054E-2</v>
      </c>
      <c r="AB17" s="10">
        <v>1.14175139832462E-2</v>
      </c>
      <c r="AC17" s="10">
        <v>1.13918290169631E-2</v>
      </c>
      <c r="AD17" s="10">
        <v>1.10706722251611E-2</v>
      </c>
      <c r="AE17" s="10">
        <v>1.0885606441362199E-2</v>
      </c>
      <c r="AF17" s="10">
        <v>1.0368500244833E-2</v>
      </c>
      <c r="AG17" s="10">
        <v>9.9498488083626293E-3</v>
      </c>
      <c r="AH17" s="10">
        <v>9.8939309108722808E-3</v>
      </c>
      <c r="AI17" s="10">
        <v>1.00333769117621E-2</v>
      </c>
      <c r="AJ17" s="10">
        <v>1.03242630258865E-2</v>
      </c>
      <c r="AK17" s="10">
        <v>7.8094895631029499E-3</v>
      </c>
      <c r="AL17" s="10">
        <v>3.3140419283742301E-3</v>
      </c>
      <c r="AM17" s="10">
        <v>-2.1905075760946498E-3</v>
      </c>
      <c r="AN17" s="10">
        <v>-7.3615760916938798E-3</v>
      </c>
      <c r="AO17" s="10">
        <v>-1.21204633484233E-2</v>
      </c>
    </row>
    <row r="18" spans="4:41" x14ac:dyDescent="0.3">
      <c r="D18" t="s">
        <v>25</v>
      </c>
      <c r="E18" t="s">
        <v>31</v>
      </c>
      <c r="F18" s="4" t="s">
        <v>30</v>
      </c>
      <c r="G18" s="1" t="s">
        <v>6</v>
      </c>
      <c r="H18" t="s">
        <v>21</v>
      </c>
      <c r="I18" s="1" t="s">
        <v>6</v>
      </c>
      <c r="J18" s="10">
        <v>3.3037895408621599E-3</v>
      </c>
      <c r="K18" s="10">
        <v>2.5520896379404401E-3</v>
      </c>
      <c r="L18" s="10">
        <v>4.06455058688137E-3</v>
      </c>
      <c r="M18" s="10">
        <v>4.7978488710577697E-3</v>
      </c>
      <c r="N18" s="10">
        <v>4.6448396822860302E-3</v>
      </c>
      <c r="O18" s="10">
        <v>4.5348044232047403E-3</v>
      </c>
      <c r="P18" s="10">
        <v>4.7704650095028601E-3</v>
      </c>
      <c r="Q18" s="10">
        <v>5.8342411118706399E-3</v>
      </c>
      <c r="R18" s="10">
        <v>7.0739954762166204E-3</v>
      </c>
      <c r="S18" s="10">
        <v>6.4695343555811998E-3</v>
      </c>
      <c r="T18" s="10">
        <v>6.9777804959431601E-3</v>
      </c>
      <c r="U18" s="10">
        <v>7.4138896690637496E-3</v>
      </c>
      <c r="V18" s="10">
        <v>7.7024536775770602E-3</v>
      </c>
      <c r="W18" s="10">
        <v>8.2871917977919395E-3</v>
      </c>
      <c r="X18" s="10">
        <v>8.8395872286368797E-3</v>
      </c>
      <c r="Y18" s="10">
        <v>9.55510175938587E-3</v>
      </c>
      <c r="Z18" s="10">
        <v>1.09750804154833E-2</v>
      </c>
      <c r="AA18" s="10">
        <v>1.17696177569643E-2</v>
      </c>
      <c r="AB18" s="10">
        <v>1.1834631652328899E-2</v>
      </c>
      <c r="AC18" s="10">
        <v>1.1808946686048E-2</v>
      </c>
      <c r="AD18" s="10">
        <v>1.14877898942522E-2</v>
      </c>
      <c r="AE18" s="10">
        <v>1.13027241103822E-2</v>
      </c>
      <c r="AF18" s="10">
        <v>1.07856179138198E-2</v>
      </c>
      <c r="AG18" s="10">
        <v>1.03669664775411E-2</v>
      </c>
      <c r="AH18" s="10">
        <v>1.0311048579977399E-2</v>
      </c>
      <c r="AI18" s="10">
        <v>1.04504945803582E-2</v>
      </c>
      <c r="AJ18" s="10">
        <v>1.07413806947491E-2</v>
      </c>
      <c r="AK18" s="10">
        <v>8.2266072324581399E-3</v>
      </c>
      <c r="AL18" s="10">
        <v>3.7311595953241901E-3</v>
      </c>
      <c r="AM18" s="10">
        <v>-1.7733899071049699E-3</v>
      </c>
      <c r="AN18" s="10">
        <v>-6.94445842261192E-3</v>
      </c>
      <c r="AO18" s="10">
        <v>-1.17033456792482E-2</v>
      </c>
    </row>
    <row r="19" spans="4:41" x14ac:dyDescent="0.3">
      <c r="D19" t="s">
        <v>25</v>
      </c>
      <c r="E19" t="s">
        <v>31</v>
      </c>
      <c r="F19" s="4" t="s">
        <v>30</v>
      </c>
      <c r="G19" s="1" t="s">
        <v>6</v>
      </c>
      <c r="H19" t="s">
        <v>22</v>
      </c>
      <c r="I19" s="1" t="s">
        <v>6</v>
      </c>
      <c r="J19" s="10">
        <v>4.3306609414602102E-3</v>
      </c>
      <c r="K19" s="10">
        <v>3.5789610385307201E-3</v>
      </c>
      <c r="L19" s="10">
        <v>5.0914219874688598E-3</v>
      </c>
      <c r="M19" s="10">
        <v>5.8247202716489796E-3</v>
      </c>
      <c r="N19" s="10">
        <v>5.6717110828769096E-3</v>
      </c>
      <c r="O19" s="10">
        <v>5.5616758237061201E-3</v>
      </c>
      <c r="P19" s="10">
        <v>5.7973364101015197E-3</v>
      </c>
      <c r="Q19" s="10">
        <v>6.8611125124653201E-3</v>
      </c>
      <c r="R19" s="10">
        <v>8.1008668768147406E-3</v>
      </c>
      <c r="S19" s="10">
        <v>7.4964057562978796E-3</v>
      </c>
      <c r="T19" s="10">
        <v>8.0046518965620397E-3</v>
      </c>
      <c r="U19" s="10">
        <v>8.4407610696597794E-3</v>
      </c>
      <c r="V19" s="10">
        <v>8.7293250781856208E-3</v>
      </c>
      <c r="W19" s="10">
        <v>9.3140631976770995E-3</v>
      </c>
      <c r="X19" s="10">
        <v>9.8664586290940302E-3</v>
      </c>
      <c r="Y19" s="10">
        <v>1.05819731599422E-2</v>
      </c>
      <c r="Z19" s="10">
        <v>1.20019518241457E-2</v>
      </c>
      <c r="AA19" s="10">
        <v>1.2796489157570199E-2</v>
      </c>
      <c r="AB19" s="10">
        <v>1.28615030529223E-2</v>
      </c>
      <c r="AC19" s="10">
        <v>1.28358180866372E-2</v>
      </c>
      <c r="AD19" s="10">
        <v>1.2514661294844E-2</v>
      </c>
      <c r="AE19" s="10">
        <v>1.23295955111274E-2</v>
      </c>
      <c r="AF19" s="10">
        <v>1.18124893145012E-2</v>
      </c>
      <c r="AG19" s="10">
        <v>1.13938378780688E-2</v>
      </c>
      <c r="AH19" s="10">
        <v>1.1337919980542E-2</v>
      </c>
      <c r="AI19" s="10">
        <v>1.1477365981575701E-2</v>
      </c>
      <c r="AJ19" s="10">
        <v>1.1768252095505799E-2</v>
      </c>
      <c r="AK19" s="10">
        <v>9.2534786329463697E-3</v>
      </c>
      <c r="AL19" s="10">
        <v>4.7580309981044401E-3</v>
      </c>
      <c r="AM19" s="10">
        <v>-7.4651850659188004E-4</v>
      </c>
      <c r="AN19" s="10">
        <v>-5.91758702203511E-3</v>
      </c>
      <c r="AO19" s="10">
        <v>-1.06764742787047E-2</v>
      </c>
    </row>
    <row r="20" spans="4:41" x14ac:dyDescent="0.3">
      <c r="D20" t="s">
        <v>25</v>
      </c>
      <c r="E20" t="s">
        <v>31</v>
      </c>
      <c r="F20" s="4" t="s">
        <v>30</v>
      </c>
      <c r="G20" s="1" t="s">
        <v>6</v>
      </c>
      <c r="H20" t="s">
        <v>23</v>
      </c>
      <c r="I20" s="1" t="s">
        <v>6</v>
      </c>
      <c r="J20" s="10">
        <v>5.9559431617872598E-3</v>
      </c>
      <c r="K20" s="10">
        <v>5.2042432588577702E-3</v>
      </c>
      <c r="L20" s="10">
        <v>6.7167042077993901E-3</v>
      </c>
      <c r="M20" s="10">
        <v>7.45000249197573E-3</v>
      </c>
      <c r="N20" s="10">
        <v>7.2969933032039696E-3</v>
      </c>
      <c r="O20" s="10">
        <v>7.1869580439846703E-3</v>
      </c>
      <c r="P20" s="10">
        <v>7.4226186304508302E-3</v>
      </c>
      <c r="Q20" s="10">
        <v>8.4863947327924096E-3</v>
      </c>
      <c r="R20" s="10">
        <v>9.7261490977154693E-3</v>
      </c>
      <c r="S20" s="10">
        <v>9.1216879764991297E-3</v>
      </c>
      <c r="T20" s="10">
        <v>9.6299341168564808E-3</v>
      </c>
      <c r="U20" s="10">
        <v>1.0066043289864299E-2</v>
      </c>
      <c r="V20" s="10">
        <v>1.03546072979532E-2</v>
      </c>
      <c r="W20" s="10">
        <v>1.0939345418004001E-2</v>
      </c>
      <c r="X20" s="10">
        <v>1.14917408539377E-2</v>
      </c>
      <c r="Y20" s="10">
        <v>1.2207255380303501E-2</v>
      </c>
      <c r="Z20" s="10">
        <v>1.3627234036401601E-2</v>
      </c>
      <c r="AA20" s="10">
        <v>1.4421771377882499E-2</v>
      </c>
      <c r="AB20" s="10">
        <v>1.4486785273215201E-2</v>
      </c>
      <c r="AC20" s="10">
        <v>1.4461100306964301E-2</v>
      </c>
      <c r="AD20" s="10">
        <v>1.41399435151704E-2</v>
      </c>
      <c r="AE20" s="10">
        <v>1.3954877731300301E-2</v>
      </c>
      <c r="AF20" s="10">
        <v>1.34377715347403E-2</v>
      </c>
      <c r="AG20" s="10">
        <v>1.3019120098458899E-2</v>
      </c>
      <c r="AH20" s="10">
        <v>1.2963202200755501E-2</v>
      </c>
      <c r="AI20" s="10">
        <v>1.3102648201276299E-2</v>
      </c>
      <c r="AJ20" s="10">
        <v>1.33935343161001E-2</v>
      </c>
      <c r="AK20" s="10">
        <v>1.0878760853370801E-2</v>
      </c>
      <c r="AL20" s="10">
        <v>6.3833132161392296E-3</v>
      </c>
      <c r="AM20" s="10">
        <v>8.7876371370604301E-4</v>
      </c>
      <c r="AN20" s="10">
        <v>-4.2923048017183899E-3</v>
      </c>
      <c r="AO20" s="10">
        <v>-9.0511920583369997E-3</v>
      </c>
    </row>
    <row r="21" spans="4:41" x14ac:dyDescent="0.3">
      <c r="D21" t="s">
        <v>25</v>
      </c>
      <c r="E21" t="s">
        <v>31</v>
      </c>
      <c r="F21" s="4" t="s">
        <v>30</v>
      </c>
      <c r="G21" s="1" t="s">
        <v>6</v>
      </c>
      <c r="H21" t="s">
        <v>24</v>
      </c>
      <c r="I21" s="1" t="s">
        <v>6</v>
      </c>
      <c r="J21" s="10">
        <v>4.3467195643828602E-2</v>
      </c>
      <c r="K21" s="10">
        <v>4.2715495741218801E-2</v>
      </c>
      <c r="L21" s="10">
        <v>4.4227956690114902E-2</v>
      </c>
      <c r="M21" s="10">
        <v>4.4961254973994703E-2</v>
      </c>
      <c r="N21" s="10">
        <v>4.4808245787086101E-2</v>
      </c>
      <c r="O21" s="10">
        <v>4.4698210526738801E-2</v>
      </c>
      <c r="P21" s="10">
        <v>4.4933871112270998E-2</v>
      </c>
      <c r="Q21" s="10">
        <v>4.5997647213680597E-2</v>
      </c>
      <c r="R21" s="10">
        <v>4.7237401579225902E-2</v>
      </c>
      <c r="S21" s="10">
        <v>4.6632940458362797E-2</v>
      </c>
      <c r="T21" s="10">
        <v>4.7141186599159203E-2</v>
      </c>
      <c r="U21" s="10">
        <v>4.7577295772062003E-2</v>
      </c>
      <c r="V21" s="10">
        <v>4.7865859780095402E-2</v>
      </c>
      <c r="W21" s="10">
        <v>4.8450597900494802E-2</v>
      </c>
      <c r="X21" s="10">
        <v>4.9002993335414399E-2</v>
      </c>
      <c r="Y21" s="10">
        <v>4.97185078618528E-2</v>
      </c>
      <c r="Z21" s="10">
        <v>5.11384865178348E-2</v>
      </c>
      <c r="AA21" s="10">
        <v>5.1933023858158803E-2</v>
      </c>
      <c r="AB21" s="10">
        <v>5.1998037755322503E-2</v>
      </c>
      <c r="AC21" s="10">
        <v>5.1972352789284602E-2</v>
      </c>
      <c r="AD21" s="10">
        <v>5.1651195997461999E-2</v>
      </c>
      <c r="AE21" s="10">
        <v>5.1466130209116501E-2</v>
      </c>
      <c r="AF21" s="10">
        <v>5.0949024014347997E-2</v>
      </c>
      <c r="AG21" s="10">
        <v>5.0530372580019002E-2</v>
      </c>
      <c r="AH21" s="10">
        <v>5.0474454683136001E-2</v>
      </c>
      <c r="AI21" s="10">
        <v>5.0613900683412601E-2</v>
      </c>
      <c r="AJ21" s="10">
        <v>5.09047867980525E-2</v>
      </c>
      <c r="AK21" s="10">
        <v>4.8390013338223001E-2</v>
      </c>
      <c r="AL21" s="10">
        <v>4.3894565699019499E-2</v>
      </c>
      <c r="AM21" s="10">
        <v>3.8390016195257101E-2</v>
      </c>
      <c r="AN21" s="10">
        <v>3.3218947680317003E-2</v>
      </c>
      <c r="AO21" s="10">
        <v>2.8460060423719801E-2</v>
      </c>
    </row>
    <row r="22" spans="4:41" x14ac:dyDescent="0.3">
      <c r="D22" t="s">
        <v>26</v>
      </c>
      <c r="E22" t="s">
        <v>27</v>
      </c>
      <c r="F22" s="4" t="s">
        <v>28</v>
      </c>
      <c r="G22" s="1" t="s">
        <v>6</v>
      </c>
      <c r="H22" t="s">
        <v>13</v>
      </c>
      <c r="I22" s="1" t="s">
        <v>6</v>
      </c>
      <c r="J22" s="10">
        <v>0.14286413073745199</v>
      </c>
      <c r="K22" s="10">
        <v>0.15072681203531299</v>
      </c>
      <c r="L22" s="10">
        <v>0.14482417729786901</v>
      </c>
      <c r="M22" s="10">
        <v>0.14437521879611101</v>
      </c>
      <c r="N22" s="10">
        <v>0.14400763621826601</v>
      </c>
      <c r="O22" s="10">
        <v>0.14328936779241899</v>
      </c>
      <c r="P22" s="10">
        <v>0.14258457877047101</v>
      </c>
      <c r="Q22" s="10">
        <v>0.14202377168956101</v>
      </c>
      <c r="R22" s="10">
        <v>0.14124638490458299</v>
      </c>
      <c r="S22" s="10">
        <v>0.14050069883576699</v>
      </c>
      <c r="T22" s="10">
        <v>0.13969098141076899</v>
      </c>
      <c r="U22" s="20">
        <v>0.13900551765582</v>
      </c>
      <c r="V22" s="10">
        <v>0.137937873659989</v>
      </c>
      <c r="W22" s="10">
        <v>0.137129063406566</v>
      </c>
      <c r="X22" s="10">
        <v>0.136285219694641</v>
      </c>
      <c r="Y22" s="10">
        <v>0.13520469629166201</v>
      </c>
      <c r="Z22" s="10">
        <v>0.134473372710674</v>
      </c>
      <c r="AA22" s="10">
        <v>0.13370418154170099</v>
      </c>
      <c r="AB22" s="10">
        <v>0.133015725403695</v>
      </c>
      <c r="AC22" s="10">
        <v>0.13253191669499101</v>
      </c>
      <c r="AD22" s="10">
        <v>0.13175686945048101</v>
      </c>
      <c r="AE22" s="10">
        <v>0.13129848069359901</v>
      </c>
      <c r="AF22" s="10">
        <v>0.13043107988385499</v>
      </c>
      <c r="AG22" s="10">
        <v>0.13003185463176301</v>
      </c>
      <c r="AH22" s="10">
        <v>0.129633280261468</v>
      </c>
      <c r="AI22" s="10">
        <v>0.12921543954890299</v>
      </c>
      <c r="AJ22" s="10">
        <v>0.12882940767814899</v>
      </c>
      <c r="AK22" s="10">
        <v>0.12876849188655101</v>
      </c>
      <c r="AL22" s="10">
        <v>0.13010538892196</v>
      </c>
      <c r="AM22" s="10">
        <v>0.13056165210628701</v>
      </c>
      <c r="AN22" s="10">
        <v>0.13103970274391399</v>
      </c>
      <c r="AO22" s="10">
        <v>0.13171503080819899</v>
      </c>
    </row>
    <row r="23" spans="4:41" x14ac:dyDescent="0.3">
      <c r="D23" t="s">
        <v>26</v>
      </c>
      <c r="E23" t="s">
        <v>27</v>
      </c>
      <c r="F23" s="4" t="s">
        <v>28</v>
      </c>
      <c r="G23" s="1" t="s">
        <v>6</v>
      </c>
      <c r="H23" t="s">
        <v>14</v>
      </c>
      <c r="I23" s="1" t="s">
        <v>6</v>
      </c>
      <c r="J23" s="10">
        <v>0.111925638913642</v>
      </c>
      <c r="K23" s="10">
        <v>0.117320318107051</v>
      </c>
      <c r="L23" s="10">
        <v>0.12110120229816</v>
      </c>
      <c r="M23" s="10">
        <v>0.122294815319485</v>
      </c>
      <c r="N23" s="10">
        <v>0.12210347931139399</v>
      </c>
      <c r="O23" s="10">
        <v>0.122262101124578</v>
      </c>
      <c r="P23" s="10">
        <v>0.122284271024617</v>
      </c>
      <c r="Q23" s="10">
        <v>0.12223793184998399</v>
      </c>
      <c r="R23" s="10">
        <v>0.121773094750613</v>
      </c>
      <c r="S23" s="10">
        <v>0.121545585437825</v>
      </c>
      <c r="T23" s="10">
        <v>0.120840361953705</v>
      </c>
      <c r="U23" s="20">
        <v>0.12004548816671901</v>
      </c>
      <c r="V23" s="10">
        <v>0.11941315876649899</v>
      </c>
      <c r="W23" s="10">
        <v>0.11901817941372</v>
      </c>
      <c r="X23" s="10">
        <v>0.11858516159938599</v>
      </c>
      <c r="Y23" s="10">
        <v>0.117961334781699</v>
      </c>
      <c r="Z23" s="10">
        <v>0.1173607281388</v>
      </c>
      <c r="AA23" s="10">
        <v>0.116959285257385</v>
      </c>
      <c r="AB23" s="10">
        <v>0.11660705139195</v>
      </c>
      <c r="AC23" s="10">
        <v>0.115807551861769</v>
      </c>
      <c r="AD23" s="10">
        <v>0.114947156441966</v>
      </c>
      <c r="AE23" s="10">
        <v>0.114281392546894</v>
      </c>
      <c r="AF23" s="10">
        <v>0.113668369888625</v>
      </c>
      <c r="AG23" s="10">
        <v>0.113059186684644</v>
      </c>
      <c r="AH23" s="10">
        <v>0.11257835846862101</v>
      </c>
      <c r="AI23" s="10">
        <v>0.11212319126166399</v>
      </c>
      <c r="AJ23" s="10">
        <v>0.111759347135667</v>
      </c>
      <c r="AK23" s="10">
        <v>0.111376911156195</v>
      </c>
      <c r="AL23" s="10">
        <v>0.11123735004928199</v>
      </c>
      <c r="AM23" s="10">
        <v>0.110985372236858</v>
      </c>
      <c r="AN23" s="10">
        <v>0.110957043873808</v>
      </c>
      <c r="AO23" s="10">
        <v>0.11101810452430901</v>
      </c>
    </row>
    <row r="24" spans="4:41" x14ac:dyDescent="0.3">
      <c r="D24" t="s">
        <v>26</v>
      </c>
      <c r="E24" t="s">
        <v>27</v>
      </c>
      <c r="F24" s="4" t="s">
        <v>28</v>
      </c>
      <c r="G24" s="1" t="s">
        <v>6</v>
      </c>
      <c r="H24" t="s">
        <v>15</v>
      </c>
      <c r="I24" s="1" t="s">
        <v>6</v>
      </c>
      <c r="J24" s="10">
        <v>6.0836643334183696E-4</v>
      </c>
      <c r="K24" s="10">
        <v>6.4184853520301796E-4</v>
      </c>
      <c r="L24" s="10">
        <v>6.1671301081359597E-4</v>
      </c>
      <c r="M24" s="10">
        <v>6.14801185353814E-4</v>
      </c>
      <c r="N24" s="10">
        <v>6.1323588760763795E-4</v>
      </c>
      <c r="O24" s="10">
        <v>6.1017724441884004E-4</v>
      </c>
      <c r="P24" s="10">
        <v>6.0717600134034403E-4</v>
      </c>
      <c r="Q24" s="10">
        <v>6.0478788473021495E-4</v>
      </c>
      <c r="R24" s="10">
        <v>6.0147749447855999E-4</v>
      </c>
      <c r="S24" s="10">
        <v>5.9830209718508896E-4</v>
      </c>
      <c r="T24" s="10">
        <v>5.94854031534754E-4</v>
      </c>
      <c r="U24" s="20">
        <v>5.9193508233704596E-4</v>
      </c>
      <c r="V24" s="10">
        <v>5.8738867333671797E-4</v>
      </c>
      <c r="W24" s="10">
        <v>5.8394447074657104E-4</v>
      </c>
      <c r="X24" s="10">
        <v>5.8035108319245499E-4</v>
      </c>
      <c r="Y24" s="10">
        <v>5.7574982908185403E-4</v>
      </c>
      <c r="Z24" s="10">
        <v>5.7263559238515704E-4</v>
      </c>
      <c r="AA24" s="10">
        <v>5.69360101990156E-4</v>
      </c>
      <c r="AB24" s="10">
        <v>5.6642841015796305E-4</v>
      </c>
      <c r="AC24" s="10">
        <v>5.6436818008471601E-4</v>
      </c>
      <c r="AD24" s="10">
        <v>5.6106775243097305E-4</v>
      </c>
      <c r="AE24" s="10">
        <v>5.5911576958076598E-4</v>
      </c>
      <c r="AF24" s="10">
        <v>5.5542206750049301E-4</v>
      </c>
      <c r="AG24" s="10">
        <v>5.53722023959395E-4</v>
      </c>
      <c r="AH24" s="10">
        <v>5.5202475210517602E-4</v>
      </c>
      <c r="AI24" s="10">
        <v>5.5024543729259199E-4</v>
      </c>
      <c r="AJ24" s="10">
        <v>5.4860157587577297E-4</v>
      </c>
      <c r="AK24" s="10">
        <v>5.4834217470434198E-4</v>
      </c>
      <c r="AL24" s="10">
        <v>5.5403515919932205E-4</v>
      </c>
      <c r="AM24" s="10">
        <v>5.5597809060331505E-4</v>
      </c>
      <c r="AN24" s="10">
        <v>5.58013800755813E-4</v>
      </c>
      <c r="AO24" s="10">
        <v>5.6088958856682501E-4</v>
      </c>
    </row>
    <row r="25" spans="4:41" x14ac:dyDescent="0.3">
      <c r="D25" t="s">
        <v>26</v>
      </c>
      <c r="E25" t="s">
        <v>27</v>
      </c>
      <c r="F25" s="4" t="s">
        <v>28</v>
      </c>
      <c r="G25" s="1" t="s">
        <v>6</v>
      </c>
      <c r="H25" t="s">
        <v>16</v>
      </c>
      <c r="I25" s="1" t="s">
        <v>6</v>
      </c>
      <c r="J25" s="10">
        <v>2.9886761076501301E-3</v>
      </c>
      <c r="K25" s="10">
        <v>3.1531611159978201E-3</v>
      </c>
      <c r="L25" s="10">
        <v>3.0296797122268499E-3</v>
      </c>
      <c r="M25" s="10">
        <v>3.0202876308093002E-3</v>
      </c>
      <c r="N25" s="10">
        <v>3.0125979100772901E-3</v>
      </c>
      <c r="O25" s="10">
        <v>2.9975719432924399E-3</v>
      </c>
      <c r="P25" s="10">
        <v>2.98282796172087E-3</v>
      </c>
      <c r="Q25" s="10">
        <v>2.9710960405236902E-3</v>
      </c>
      <c r="R25" s="10">
        <v>2.9548333348418999E-3</v>
      </c>
      <c r="S25" s="10">
        <v>2.9392337989319998E-3</v>
      </c>
      <c r="T25" s="10">
        <v>2.9222947456542599E-3</v>
      </c>
      <c r="U25" s="20">
        <v>2.9079550430536E-3</v>
      </c>
      <c r="V25" s="10">
        <v>2.8856202408513599E-3</v>
      </c>
      <c r="W25" s="10">
        <v>2.8687001653394102E-3</v>
      </c>
      <c r="X25" s="10">
        <v>2.8510472000541302E-3</v>
      </c>
      <c r="Y25" s="10">
        <v>2.8284429643962898E-3</v>
      </c>
      <c r="Z25" s="10">
        <v>2.8131438875588998E-3</v>
      </c>
      <c r="AA25" s="10">
        <v>2.7970526317828101E-3</v>
      </c>
      <c r="AB25" s="10">
        <v>2.782650329398E-3</v>
      </c>
      <c r="AC25" s="10">
        <v>2.7725291917764698E-3</v>
      </c>
      <c r="AD25" s="10">
        <v>2.7563154286015601E-3</v>
      </c>
      <c r="AE25" s="10">
        <v>2.7467260689866698E-3</v>
      </c>
      <c r="AF25" s="10">
        <v>2.7285802960592201E-3</v>
      </c>
      <c r="AG25" s="10">
        <v>2.7202286197753498E-3</v>
      </c>
      <c r="AH25" s="10">
        <v>2.7118905597495399E-3</v>
      </c>
      <c r="AI25" s="10">
        <v>2.7031494534410501E-3</v>
      </c>
      <c r="AJ25" s="10">
        <v>2.6950737788615899E-3</v>
      </c>
      <c r="AK25" s="10">
        <v>2.6937994381996699E-3</v>
      </c>
      <c r="AL25" s="10">
        <v>2.7217669357618001E-3</v>
      </c>
      <c r="AM25" s="10">
        <v>2.73131182901638E-3</v>
      </c>
      <c r="AN25" s="10">
        <v>2.7413125094639399E-3</v>
      </c>
      <c r="AO25" s="10">
        <v>2.7554401763607299E-3</v>
      </c>
    </row>
    <row r="26" spans="4:41" x14ac:dyDescent="0.3">
      <c r="D26" t="s">
        <v>26</v>
      </c>
      <c r="E26" t="s">
        <v>27</v>
      </c>
      <c r="F26" s="4" t="s">
        <v>28</v>
      </c>
      <c r="G26" s="1" t="s">
        <v>6</v>
      </c>
      <c r="H26" t="s">
        <v>17</v>
      </c>
      <c r="I26" s="1" t="s">
        <v>6</v>
      </c>
      <c r="J26" s="10">
        <v>6.78791608905058E-3</v>
      </c>
      <c r="K26" s="10">
        <v>7.1614963615039802E-3</v>
      </c>
      <c r="L26" s="10">
        <v>6.8810439547644098E-3</v>
      </c>
      <c r="M26" s="10">
        <v>6.8597125497317103E-3</v>
      </c>
      <c r="N26" s="10">
        <v>6.8422475661747703E-3</v>
      </c>
      <c r="O26" s="10">
        <v>6.8081204148814703E-3</v>
      </c>
      <c r="P26" s="10">
        <v>6.7746337116987203E-3</v>
      </c>
      <c r="Q26" s="10">
        <v>6.7479880352247796E-3</v>
      </c>
      <c r="R26" s="10">
        <v>6.7110519881013299E-3</v>
      </c>
      <c r="S26" s="10">
        <v>6.6756221399108502E-3</v>
      </c>
      <c r="T26" s="10">
        <v>6.6371499642264697E-3</v>
      </c>
      <c r="U26" s="20">
        <v>6.6045814641651499E-3</v>
      </c>
      <c r="V26" s="10">
        <v>6.5538544004909403E-3</v>
      </c>
      <c r="W26" s="10">
        <v>6.5154253273299097E-3</v>
      </c>
      <c r="X26" s="10">
        <v>6.47533170635416E-3</v>
      </c>
      <c r="Y26" s="10">
        <v>6.4239927022681003E-3</v>
      </c>
      <c r="Z26" s="10">
        <v>6.3892452675012E-3</v>
      </c>
      <c r="AA26" s="10">
        <v>6.3526986121382701E-3</v>
      </c>
      <c r="AB26" s="10">
        <v>6.3199879347159297E-3</v>
      </c>
      <c r="AC26" s="10">
        <v>6.2970006887159797E-3</v>
      </c>
      <c r="AD26" s="10">
        <v>6.2601758003858997E-3</v>
      </c>
      <c r="AE26" s="10">
        <v>6.2383963348068196E-3</v>
      </c>
      <c r="AF26" s="10">
        <v>6.1971834433572504E-3</v>
      </c>
      <c r="AG26" s="10">
        <v>6.1782150186180402E-3</v>
      </c>
      <c r="AH26" s="10">
        <v>6.1592775192832096E-3</v>
      </c>
      <c r="AI26" s="10">
        <v>6.1394246165227999E-3</v>
      </c>
      <c r="AJ26" s="10">
        <v>6.1210830500788701E-3</v>
      </c>
      <c r="AK26" s="10">
        <v>6.1181887526808396E-3</v>
      </c>
      <c r="AL26" s="10">
        <v>6.1817088598569003E-3</v>
      </c>
      <c r="AM26" s="10">
        <v>6.203387332919E-3</v>
      </c>
      <c r="AN26" s="10">
        <v>6.22610099518036E-3</v>
      </c>
      <c r="AO26" s="10">
        <v>6.25818791727194E-3</v>
      </c>
    </row>
    <row r="27" spans="4:41" x14ac:dyDescent="0.3">
      <c r="D27" t="s">
        <v>26</v>
      </c>
      <c r="E27" t="s">
        <v>27</v>
      </c>
      <c r="F27" s="4" t="s">
        <v>28</v>
      </c>
      <c r="G27" s="1" t="s">
        <v>6</v>
      </c>
      <c r="H27" t="s">
        <v>18</v>
      </c>
      <c r="I27" s="1" t="s">
        <v>6</v>
      </c>
      <c r="J27" s="10">
        <v>9.7949774025607502E-3</v>
      </c>
      <c r="K27" s="10">
        <v>1.0334054532966999E-2</v>
      </c>
      <c r="L27" s="10">
        <v>9.9293611115295593E-3</v>
      </c>
      <c r="M27" s="10">
        <v>9.8985798485441197E-3</v>
      </c>
      <c r="N27" s="10">
        <v>9.8733778399995205E-3</v>
      </c>
      <c r="O27" s="10">
        <v>9.8241322901035204E-3</v>
      </c>
      <c r="P27" s="10">
        <v>9.7758109036961503E-3</v>
      </c>
      <c r="Q27" s="10">
        <v>9.7373611356798492E-3</v>
      </c>
      <c r="R27" s="10">
        <v>9.6840623408556495E-3</v>
      </c>
      <c r="S27" s="10">
        <v>9.63293699430612E-3</v>
      </c>
      <c r="T27" s="10">
        <v>9.5774215626902599E-3</v>
      </c>
      <c r="U27" s="20">
        <v>9.5304251475975005E-3</v>
      </c>
      <c r="V27" s="10">
        <v>9.4572258864592199E-3</v>
      </c>
      <c r="W27" s="10">
        <v>9.4017726518765398E-3</v>
      </c>
      <c r="X27" s="10">
        <v>9.3439174712449096E-3</v>
      </c>
      <c r="Y27" s="10">
        <v>9.2698351787863995E-3</v>
      </c>
      <c r="Z27" s="10">
        <v>9.2196945457754496E-3</v>
      </c>
      <c r="AA27" s="10">
        <v>9.1669576545806604E-3</v>
      </c>
      <c r="AB27" s="10">
        <v>9.1197560772880801E-3</v>
      </c>
      <c r="AC27" s="10">
        <v>9.0865854322176205E-3</v>
      </c>
      <c r="AD27" s="10">
        <v>9.0334470397694707E-3</v>
      </c>
      <c r="AE27" s="10">
        <v>9.0020192244594007E-3</v>
      </c>
      <c r="AF27" s="10">
        <v>8.9425489341454292E-3</v>
      </c>
      <c r="AG27" s="10">
        <v>8.9151774567663208E-3</v>
      </c>
      <c r="AH27" s="10">
        <v>8.8878506048117294E-3</v>
      </c>
      <c r="AI27" s="10">
        <v>8.8592028237604696E-3</v>
      </c>
      <c r="AJ27" s="10">
        <v>8.8327359042392299E-3</v>
      </c>
      <c r="AK27" s="10">
        <v>8.8285594269171593E-3</v>
      </c>
      <c r="AL27" s="10">
        <v>8.9202190771301808E-3</v>
      </c>
      <c r="AM27" s="10">
        <v>8.95150116002273E-3</v>
      </c>
      <c r="AN27" s="10">
        <v>8.9842770231359295E-3</v>
      </c>
      <c r="AO27" s="10">
        <v>9.0305785201936998E-3</v>
      </c>
    </row>
    <row r="28" spans="4:41" x14ac:dyDescent="0.3">
      <c r="D28" t="s">
        <v>26</v>
      </c>
      <c r="E28" t="s">
        <v>27</v>
      </c>
      <c r="F28" s="4" t="s">
        <v>28</v>
      </c>
      <c r="G28" s="1" t="s">
        <v>6</v>
      </c>
      <c r="H28" t="s">
        <v>19</v>
      </c>
      <c r="I28" s="1" t="s">
        <v>6</v>
      </c>
      <c r="J28" s="10">
        <v>1.9419697097851098E-2</v>
      </c>
      <c r="K28" s="10">
        <v>2.0488481042378701E-2</v>
      </c>
      <c r="L28" s="10">
        <v>1.9686128638813898E-2</v>
      </c>
      <c r="M28" s="10">
        <v>1.9625101157187502E-2</v>
      </c>
      <c r="N28" s="10">
        <v>1.9575135205038799E-2</v>
      </c>
      <c r="O28" s="10">
        <v>1.9477500094021799E-2</v>
      </c>
      <c r="P28" s="10">
        <v>1.93816972549644E-2</v>
      </c>
      <c r="Q28" s="10">
        <v>1.9305466058334501E-2</v>
      </c>
      <c r="R28" s="10">
        <v>1.9199794916010499E-2</v>
      </c>
      <c r="S28" s="10">
        <v>1.9098432891045101E-2</v>
      </c>
      <c r="T28" s="10">
        <v>1.8988367005037501E-2</v>
      </c>
      <c r="U28" s="20">
        <v>1.8895191073304601E-2</v>
      </c>
      <c r="V28" s="10">
        <v>1.8750064911122799E-2</v>
      </c>
      <c r="W28" s="10">
        <v>1.8640122338063801E-2</v>
      </c>
      <c r="X28" s="10">
        <v>1.85254176184276E-2</v>
      </c>
      <c r="Y28" s="10">
        <v>1.8378540748034199E-2</v>
      </c>
      <c r="Z28" s="10">
        <v>1.8279131033713401E-2</v>
      </c>
      <c r="AA28" s="10">
        <v>1.8174573931558399E-2</v>
      </c>
      <c r="AB28" s="10">
        <v>1.8080991241514299E-2</v>
      </c>
      <c r="AC28" s="10">
        <v>1.8015226528371599E-2</v>
      </c>
      <c r="AD28" s="10">
        <v>1.79098734026625E-2</v>
      </c>
      <c r="AE28" s="10">
        <v>1.78475640548524E-2</v>
      </c>
      <c r="AF28" s="10">
        <v>1.7729657195371801E-2</v>
      </c>
      <c r="AG28" s="10">
        <v>1.7675390015573701E-2</v>
      </c>
      <c r="AH28" s="10">
        <v>1.76212113110834E-2</v>
      </c>
      <c r="AI28" s="10">
        <v>1.7564413708690899E-2</v>
      </c>
      <c r="AJ28" s="10">
        <v>1.7511939921453699E-2</v>
      </c>
      <c r="AK28" s="10">
        <v>1.7503659562939599E-2</v>
      </c>
      <c r="AL28" s="10">
        <v>1.7685385622130501E-2</v>
      </c>
      <c r="AM28" s="10">
        <v>1.7747406038247499E-2</v>
      </c>
      <c r="AN28" s="10">
        <v>1.78123880497029E-2</v>
      </c>
      <c r="AO28" s="10">
        <v>1.7904186224531202E-2</v>
      </c>
    </row>
    <row r="29" spans="4:41" x14ac:dyDescent="0.3">
      <c r="D29" t="s">
        <v>26</v>
      </c>
      <c r="E29" t="s">
        <v>27</v>
      </c>
      <c r="F29" s="4" t="s">
        <v>28</v>
      </c>
      <c r="G29" s="1" t="s">
        <v>6</v>
      </c>
      <c r="H29" t="s">
        <v>20</v>
      </c>
      <c r="I29" s="1" t="s">
        <v>6</v>
      </c>
      <c r="J29" s="10">
        <v>3.8796839737118102E-2</v>
      </c>
      <c r="K29" s="10">
        <v>4.0932065595714502E-2</v>
      </c>
      <c r="L29" s="10">
        <v>3.9329118986560697E-2</v>
      </c>
      <c r="M29" s="10">
        <v>3.92071977530681E-2</v>
      </c>
      <c r="N29" s="10">
        <v>3.9107375339358201E-2</v>
      </c>
      <c r="O29" s="10">
        <v>3.89123190655268E-2</v>
      </c>
      <c r="P29" s="10">
        <v>3.8720923320549598E-2</v>
      </c>
      <c r="Q29" s="10">
        <v>3.8568627973010798E-2</v>
      </c>
      <c r="R29" s="10">
        <v>3.8357517245952301E-2</v>
      </c>
      <c r="S29" s="10">
        <v>3.8155015311025199E-2</v>
      </c>
      <c r="T29" s="10">
        <v>3.79351247268188E-2</v>
      </c>
      <c r="U29" s="20">
        <v>3.7748977040138403E-2</v>
      </c>
      <c r="V29" s="10">
        <v>3.74590427313043E-2</v>
      </c>
      <c r="W29" s="10">
        <v>3.7239398502778902E-2</v>
      </c>
      <c r="X29" s="10">
        <v>3.7010240427300299E-2</v>
      </c>
      <c r="Y29" s="10">
        <v>3.6716808527486003E-2</v>
      </c>
      <c r="Z29" s="10">
        <v>3.6518206935742203E-2</v>
      </c>
      <c r="AA29" s="10">
        <v>3.6309321847821201E-2</v>
      </c>
      <c r="AB29" s="10">
        <v>3.6122361535849398E-2</v>
      </c>
      <c r="AC29" s="10">
        <v>3.5990976220031903E-2</v>
      </c>
      <c r="AD29" s="10">
        <v>3.5780500829338799E-2</v>
      </c>
      <c r="AE29" s="10">
        <v>3.5656018672437298E-2</v>
      </c>
      <c r="AF29" s="10">
        <v>3.5420463323240899E-2</v>
      </c>
      <c r="AG29" s="10">
        <v>3.5312047879529102E-2</v>
      </c>
      <c r="AH29" s="10">
        <v>3.5203809192268301E-2</v>
      </c>
      <c r="AI29" s="10">
        <v>3.5090338448580997E-2</v>
      </c>
      <c r="AJ29" s="10">
        <v>3.4985505860122702E-2</v>
      </c>
      <c r="AK29" s="10">
        <v>3.49689632878767E-2</v>
      </c>
      <c r="AL29" s="10">
        <v>3.5332017189230798E-2</v>
      </c>
      <c r="AM29" s="10">
        <v>3.5455922115883103E-2</v>
      </c>
      <c r="AN29" s="10">
        <v>3.5585743743456799E-2</v>
      </c>
      <c r="AO29" s="10">
        <v>3.5769138935411997E-2</v>
      </c>
    </row>
    <row r="30" spans="4:41" x14ac:dyDescent="0.3">
      <c r="D30" t="s">
        <v>26</v>
      </c>
      <c r="E30" t="s">
        <v>27</v>
      </c>
      <c r="F30" s="4" t="s">
        <v>28</v>
      </c>
      <c r="G30" s="1" t="s">
        <v>6</v>
      </c>
      <c r="H30" t="s">
        <v>21</v>
      </c>
      <c r="I30" s="1" t="s">
        <v>6</v>
      </c>
      <c r="J30" s="10">
        <v>5.1928687272699302E-2</v>
      </c>
      <c r="K30" s="10">
        <v>5.4786638503236E-2</v>
      </c>
      <c r="L30" s="10">
        <v>5.2641130937527203E-2</v>
      </c>
      <c r="M30" s="10">
        <v>5.2477942140479801E-2</v>
      </c>
      <c r="N30" s="10">
        <v>5.2344332110913598E-2</v>
      </c>
      <c r="O30" s="10">
        <v>5.20832537263596E-2</v>
      </c>
      <c r="P30" s="10">
        <v>5.1827074876391703E-2</v>
      </c>
      <c r="Q30" s="10">
        <v>5.1623231018773003E-2</v>
      </c>
      <c r="R30" s="10">
        <v>5.13406641138495E-2</v>
      </c>
      <c r="S30" s="10">
        <v>5.1069619881324198E-2</v>
      </c>
      <c r="T30" s="10">
        <v>5.0775301337369697E-2</v>
      </c>
      <c r="U30" s="20">
        <v>5.0526146894026999E-2</v>
      </c>
      <c r="V30" s="10">
        <v>5.0138076418310598E-2</v>
      </c>
      <c r="W30" s="10">
        <v>4.984408761583E-2</v>
      </c>
      <c r="X30" s="10">
        <v>4.9537364745664003E-2</v>
      </c>
      <c r="Y30" s="10">
        <v>4.9144612823998797E-2</v>
      </c>
      <c r="Z30" s="10">
        <v>4.8878789112082897E-2</v>
      </c>
      <c r="AA30" s="10">
        <v>4.8599201174506598E-2</v>
      </c>
      <c r="AB30" s="10">
        <v>4.8348959050700302E-2</v>
      </c>
      <c r="AC30" s="10">
        <v>4.8173102794799097E-2</v>
      </c>
      <c r="AD30" s="10">
        <v>4.7891386273136501E-2</v>
      </c>
      <c r="AE30" s="10">
        <v>4.7724769738373002E-2</v>
      </c>
      <c r="AF30" s="10">
        <v>4.7409484262888102E-2</v>
      </c>
      <c r="AG30" s="10">
        <v>4.7264372658175201E-2</v>
      </c>
      <c r="AH30" s="10">
        <v>4.7119497637950397E-2</v>
      </c>
      <c r="AI30" s="10">
        <v>4.69676196299866E-2</v>
      </c>
      <c r="AJ30" s="10">
        <v>4.6827303594765703E-2</v>
      </c>
      <c r="AK30" s="10">
        <v>4.68051617381951E-2</v>
      </c>
      <c r="AL30" s="10">
        <v>4.72911011248641E-2</v>
      </c>
      <c r="AM30" s="10">
        <v>4.7456945050072197E-2</v>
      </c>
      <c r="AN30" s="10">
        <v>4.76307083448455E-2</v>
      </c>
      <c r="AO30" s="10">
        <v>4.7876178636566201E-2</v>
      </c>
    </row>
    <row r="31" spans="4:41" x14ac:dyDescent="0.3">
      <c r="D31" t="s">
        <v>26</v>
      </c>
      <c r="E31" t="s">
        <v>27</v>
      </c>
      <c r="F31" s="4" t="s">
        <v>28</v>
      </c>
      <c r="G31" s="1" t="s">
        <v>6</v>
      </c>
      <c r="H31" t="s">
        <v>22</v>
      </c>
      <c r="I31" s="1" t="s">
        <v>6</v>
      </c>
      <c r="J31" s="10">
        <v>8.3778850459266502E-2</v>
      </c>
      <c r="K31" s="10">
        <v>8.8389709722974497E-2</v>
      </c>
      <c r="L31" s="10">
        <v>8.4928267369101099E-2</v>
      </c>
      <c r="M31" s="10">
        <v>8.4664987657201901E-2</v>
      </c>
      <c r="N31" s="10">
        <v>8.4449428680559602E-2</v>
      </c>
      <c r="O31" s="10">
        <v>8.4028219362811199E-2</v>
      </c>
      <c r="P31" s="10">
        <v>8.3614914681150801E-2</v>
      </c>
      <c r="Q31" s="10">
        <v>8.3286044360607103E-2</v>
      </c>
      <c r="R31" s="10">
        <v>8.2830166660797205E-2</v>
      </c>
      <c r="S31" s="10">
        <v>8.2392878999252198E-2</v>
      </c>
      <c r="T31" s="10">
        <v>8.1918041860545604E-2</v>
      </c>
      <c r="U31" s="20">
        <v>8.1516069965117899E-2</v>
      </c>
      <c r="V31" s="10">
        <v>8.08899786837812E-2</v>
      </c>
      <c r="W31" s="10">
        <v>8.0415673532265905E-2</v>
      </c>
      <c r="X31" s="10">
        <v>7.9920823944176198E-2</v>
      </c>
      <c r="Y31" s="10">
        <v>7.9287179878806499E-2</v>
      </c>
      <c r="Z31" s="10">
        <v>7.8858314714313205E-2</v>
      </c>
      <c r="AA31" s="10">
        <v>7.8407243115113698E-2</v>
      </c>
      <c r="AB31" s="10">
        <v>7.8003516416634402E-2</v>
      </c>
      <c r="AC31" s="10">
        <v>7.7719799732480402E-2</v>
      </c>
      <c r="AD31" s="10">
        <v>7.7265293994325801E-2</v>
      </c>
      <c r="AE31" s="10">
        <v>7.69964841613969E-2</v>
      </c>
      <c r="AF31" s="10">
        <v>7.6487820143685006E-2</v>
      </c>
      <c r="AG31" s="10">
        <v>7.6253705166595395E-2</v>
      </c>
      <c r="AH31" s="10">
        <v>7.6019971881735801E-2</v>
      </c>
      <c r="AI31" s="10">
        <v>7.5774940365475593E-2</v>
      </c>
      <c r="AJ31" s="10">
        <v>7.5548562294189006E-2</v>
      </c>
      <c r="AK31" s="10">
        <v>7.5512839856593406E-2</v>
      </c>
      <c r="AL31" s="10">
        <v>7.6296827385379296E-2</v>
      </c>
      <c r="AM31" s="10">
        <v>7.6564390733103102E-2</v>
      </c>
      <c r="AN31" s="10">
        <v>7.6844730750397799E-2</v>
      </c>
      <c r="AO31" s="10">
        <v>7.7240758840980597E-2</v>
      </c>
    </row>
    <row r="32" spans="4:41" x14ac:dyDescent="0.3">
      <c r="D32" t="s">
        <v>26</v>
      </c>
      <c r="E32" t="s">
        <v>27</v>
      </c>
      <c r="F32" s="4" t="s">
        <v>28</v>
      </c>
      <c r="G32" s="1" t="s">
        <v>6</v>
      </c>
      <c r="H32" t="s">
        <v>23</v>
      </c>
      <c r="I32" s="1" t="s">
        <v>6</v>
      </c>
      <c r="J32" s="10">
        <v>0.15143222811371301</v>
      </c>
      <c r="K32" s="10">
        <v>0.15976646387839999</v>
      </c>
      <c r="L32" s="10">
        <v>0.15350982601263</v>
      </c>
      <c r="M32" s="10">
        <v>0.15303394178682</v>
      </c>
      <c r="N32" s="10">
        <v>0.15264431390407901</v>
      </c>
      <c r="O32" s="10">
        <v>0.15188296822865799</v>
      </c>
      <c r="P32" s="10">
        <v>0.15113591036750901</v>
      </c>
      <c r="Q32" s="10">
        <v>0.15054146958404799</v>
      </c>
      <c r="R32" s="10">
        <v>0.14971745999934399</v>
      </c>
      <c r="S32" s="10">
        <v>0.14892705234272199</v>
      </c>
      <c r="T32" s="10">
        <v>0.148068773128919</v>
      </c>
      <c r="U32" s="20">
        <v>0.14734219954358299</v>
      </c>
      <c r="V32" s="10">
        <v>0.14621052493592801</v>
      </c>
      <c r="W32" s="10">
        <v>0.14535320730041201</v>
      </c>
      <c r="X32" s="10">
        <v>0.14445875511577899</v>
      </c>
      <c r="Y32" s="10">
        <v>0.143313428676585</v>
      </c>
      <c r="Z32" s="10">
        <v>0.142538244879439</v>
      </c>
      <c r="AA32" s="10">
        <v>0.14172292243312701</v>
      </c>
      <c r="AB32" s="10">
        <v>0.14099317700022301</v>
      </c>
      <c r="AC32" s="10">
        <v>0.14048035246990301</v>
      </c>
      <c r="AD32" s="10">
        <v>0.13965882273725599</v>
      </c>
      <c r="AE32" s="10">
        <v>0.13917294268857899</v>
      </c>
      <c r="AF32" s="10">
        <v>0.13825352060124901</v>
      </c>
      <c r="AG32" s="10">
        <v>0.13783035231449001</v>
      </c>
      <c r="AH32" s="10">
        <v>0.13740787394534801</v>
      </c>
      <c r="AI32" s="10">
        <v>0.13696497375917999</v>
      </c>
      <c r="AJ32" s="10">
        <v>0.13655579011028601</v>
      </c>
      <c r="AK32" s="10">
        <v>0.13649122097035299</v>
      </c>
      <c r="AL32" s="10">
        <v>0.13790829673167701</v>
      </c>
      <c r="AM32" s="10">
        <v>0.138391923729246</v>
      </c>
      <c r="AN32" s="10">
        <v>0.138898644855349</v>
      </c>
      <c r="AO32" s="10">
        <v>0.13961447487478601</v>
      </c>
    </row>
    <row r="33" spans="4:41" x14ac:dyDescent="0.3">
      <c r="D33" t="s">
        <v>26</v>
      </c>
      <c r="E33" t="s">
        <v>27</v>
      </c>
      <c r="F33" s="4" t="s">
        <v>28</v>
      </c>
      <c r="G33" s="1" t="s">
        <v>6</v>
      </c>
      <c r="H33" t="s">
        <v>24</v>
      </c>
      <c r="I33" s="1" t="s">
        <v>6</v>
      </c>
      <c r="J33" s="10">
        <v>0.201096416793696</v>
      </c>
      <c r="K33" s="10">
        <v>0.212163974669795</v>
      </c>
      <c r="L33" s="10">
        <v>0.203855390218174</v>
      </c>
      <c r="M33" s="10">
        <v>0.203223433508746</v>
      </c>
      <c r="N33" s="10">
        <v>0.20270602204117799</v>
      </c>
      <c r="O33" s="10">
        <v>0.20169498305141301</v>
      </c>
      <c r="P33" s="10">
        <v>0.20070291774988799</v>
      </c>
      <c r="Q33" s="10">
        <v>0.199913522302688</v>
      </c>
      <c r="R33" s="10">
        <v>0.19881926794888299</v>
      </c>
      <c r="S33" s="10">
        <v>0.197769635716534</v>
      </c>
      <c r="T33" s="10">
        <v>0.19662987255837699</v>
      </c>
      <c r="U33" s="20">
        <v>0.19566500962028499</v>
      </c>
      <c r="V33" s="10">
        <v>0.19416218745726499</v>
      </c>
      <c r="W33" s="10">
        <v>0.193023701239698</v>
      </c>
      <c r="X33" s="10">
        <v>0.19183590171348999</v>
      </c>
      <c r="Y33" s="10">
        <v>0.190314950419256</v>
      </c>
      <c r="Z33" s="10">
        <v>0.189285534911801</v>
      </c>
      <c r="AA33" s="10">
        <v>0.18820281675856501</v>
      </c>
      <c r="AB33" s="10">
        <v>0.18723374172243501</v>
      </c>
      <c r="AC33" s="10">
        <v>0.186552729649892</v>
      </c>
      <c r="AD33" s="10">
        <v>0.18546176844845</v>
      </c>
      <c r="AE33" s="10">
        <v>0.184816537658163</v>
      </c>
      <c r="AF33" s="10">
        <v>0.18359557901673601</v>
      </c>
      <c r="AG33" s="10">
        <v>0.18303362712920099</v>
      </c>
      <c r="AH33" s="10">
        <v>0.18247259142771899</v>
      </c>
      <c r="AI33" s="10">
        <v>0.18188443630715301</v>
      </c>
      <c r="AJ33" s="10">
        <v>0.18134105550548199</v>
      </c>
      <c r="AK33" s="10">
        <v>0.18125531006498199</v>
      </c>
      <c r="AL33" s="10">
        <v>0.183137134440783</v>
      </c>
      <c r="AM33" s="10">
        <v>0.18377937326715299</v>
      </c>
      <c r="AN33" s="10">
        <v>0.18445228024337901</v>
      </c>
      <c r="AO33" s="10">
        <v>0.18540287612204401</v>
      </c>
    </row>
    <row r="34" spans="4:41" x14ac:dyDescent="0.3">
      <c r="D34" t="s">
        <v>29</v>
      </c>
      <c r="E34" t="s">
        <v>32</v>
      </c>
      <c r="F34" s="4" t="s">
        <v>5</v>
      </c>
      <c r="G34" t="s">
        <v>11</v>
      </c>
      <c r="H34" t="s">
        <v>13</v>
      </c>
      <c r="I34" s="1" t="s">
        <v>6</v>
      </c>
      <c r="J34" s="11">
        <v>1681.7</v>
      </c>
      <c r="K34" s="11">
        <v>1548.9</v>
      </c>
      <c r="L34" s="11">
        <v>1605.8</v>
      </c>
      <c r="M34" s="11">
        <v>1640</v>
      </c>
      <c r="N34" s="11">
        <v>1669.3</v>
      </c>
      <c r="O34" s="11">
        <v>1701.6</v>
      </c>
      <c r="P34" s="11">
        <v>1736.7</v>
      </c>
      <c r="Q34" s="11">
        <v>1773</v>
      </c>
      <c r="R34" s="11">
        <v>1815.5</v>
      </c>
      <c r="S34" s="11">
        <v>1871</v>
      </c>
      <c r="T34" s="11">
        <v>1923.7</v>
      </c>
      <c r="U34" s="11">
        <v>1974.5</v>
      </c>
      <c r="V34" s="11">
        <v>2033.4</v>
      </c>
      <c r="W34" s="11">
        <v>2094.3000000000002</v>
      </c>
      <c r="X34" s="11">
        <v>2158.6</v>
      </c>
      <c r="Y34" s="11">
        <v>2233</v>
      </c>
      <c r="Z34" s="11">
        <v>2306</v>
      </c>
      <c r="AA34" s="11">
        <v>2380.4</v>
      </c>
      <c r="AB34" s="11">
        <v>2455.5</v>
      </c>
      <c r="AC34" s="11">
        <v>2529.1999999999998</v>
      </c>
      <c r="AD34" s="11">
        <v>2611.4</v>
      </c>
      <c r="AE34" s="11">
        <v>2688</v>
      </c>
      <c r="AF34" s="11">
        <v>2784.9</v>
      </c>
      <c r="AG34" s="11">
        <v>2871.1</v>
      </c>
      <c r="AH34" s="11">
        <v>2951.7</v>
      </c>
      <c r="AI34" s="11">
        <v>3034.1</v>
      </c>
      <c r="AJ34" s="11">
        <v>3118.1</v>
      </c>
      <c r="AK34" s="11">
        <v>3190.2</v>
      </c>
      <c r="AL34" s="11">
        <v>3215.7</v>
      </c>
      <c r="AM34" s="11">
        <v>3223.6</v>
      </c>
      <c r="AN34" s="11">
        <v>3219.4</v>
      </c>
      <c r="AO34" s="11">
        <v>3205.3</v>
      </c>
    </row>
    <row r="35" spans="4:41" x14ac:dyDescent="0.3">
      <c r="D35" t="s">
        <v>29</v>
      </c>
      <c r="E35" t="s">
        <v>32</v>
      </c>
      <c r="F35" s="4" t="s">
        <v>5</v>
      </c>
      <c r="G35" t="s">
        <v>11</v>
      </c>
      <c r="H35" t="s">
        <v>14</v>
      </c>
      <c r="I35" s="1" t="s">
        <v>6</v>
      </c>
      <c r="J35" s="11">
        <v>67.7</v>
      </c>
      <c r="K35" s="11">
        <v>74.7</v>
      </c>
      <c r="L35" s="11">
        <v>62.1</v>
      </c>
      <c r="M35" s="11">
        <v>63.5</v>
      </c>
      <c r="N35" s="11">
        <v>66</v>
      </c>
      <c r="O35" s="11">
        <v>69.8</v>
      </c>
      <c r="P35" s="11">
        <v>73.5</v>
      </c>
      <c r="Q35" s="11">
        <v>73</v>
      </c>
      <c r="R35" s="11">
        <v>70.900000000000006</v>
      </c>
      <c r="S35" s="11">
        <v>69.5</v>
      </c>
      <c r="T35" s="11">
        <v>71.3</v>
      </c>
      <c r="U35" s="11">
        <v>75.2</v>
      </c>
      <c r="V35" s="11">
        <v>82.1</v>
      </c>
      <c r="W35" s="11">
        <v>87.4</v>
      </c>
      <c r="X35" s="11">
        <v>92.8</v>
      </c>
      <c r="Y35" s="11">
        <v>97.9</v>
      </c>
      <c r="Z35" s="11">
        <v>98.7</v>
      </c>
      <c r="AA35" s="11">
        <v>103.3</v>
      </c>
      <c r="AB35" s="11">
        <v>113.7</v>
      </c>
      <c r="AC35" s="11">
        <v>123.5</v>
      </c>
      <c r="AD35" s="11">
        <v>134.30000000000001</v>
      </c>
      <c r="AE35" s="11">
        <v>145</v>
      </c>
      <c r="AF35" s="11">
        <v>152.5</v>
      </c>
      <c r="AG35" s="11">
        <v>162.19999999999999</v>
      </c>
      <c r="AH35" s="11">
        <v>172.8</v>
      </c>
      <c r="AI35" s="11">
        <v>183</v>
      </c>
      <c r="AJ35" s="11">
        <v>193.2</v>
      </c>
      <c r="AK35" s="11">
        <v>232.6</v>
      </c>
      <c r="AL35" s="11">
        <v>268.60000000000002</v>
      </c>
      <c r="AM35" s="11">
        <v>312.39999999999998</v>
      </c>
      <c r="AN35" s="11">
        <v>356.1</v>
      </c>
      <c r="AO35" s="11">
        <v>395.9</v>
      </c>
    </row>
    <row r="36" spans="4:41" x14ac:dyDescent="0.3">
      <c r="D36" t="s">
        <v>29</v>
      </c>
      <c r="E36" t="s">
        <v>32</v>
      </c>
      <c r="F36" s="4" t="s">
        <v>5</v>
      </c>
      <c r="G36" t="s">
        <v>11</v>
      </c>
      <c r="H36" t="s">
        <v>15</v>
      </c>
      <c r="I36" s="1" t="s">
        <v>6</v>
      </c>
      <c r="J36" s="11">
        <v>80.8</v>
      </c>
      <c r="K36" s="11">
        <v>80.2</v>
      </c>
      <c r="L36" s="11">
        <v>78.599999999999994</v>
      </c>
      <c r="M36" s="11">
        <v>80.900000000000006</v>
      </c>
      <c r="N36" s="11">
        <v>82.8</v>
      </c>
      <c r="O36" s="11">
        <v>84.7</v>
      </c>
      <c r="P36" s="11">
        <v>86.9</v>
      </c>
      <c r="Q36" s="11">
        <v>89.3</v>
      </c>
      <c r="R36" s="11">
        <v>91.8</v>
      </c>
      <c r="S36" s="11">
        <v>94.6</v>
      </c>
      <c r="T36" s="11">
        <v>97.7</v>
      </c>
      <c r="U36" s="11">
        <v>100.9</v>
      </c>
      <c r="V36" s="11">
        <v>104.3</v>
      </c>
      <c r="W36" s="11">
        <v>108.1</v>
      </c>
      <c r="X36" s="11">
        <v>112</v>
      </c>
      <c r="Y36" s="11">
        <v>116.3</v>
      </c>
      <c r="Z36" s="11">
        <v>120.9</v>
      </c>
      <c r="AA36" s="11">
        <v>125.4</v>
      </c>
      <c r="AB36" s="11">
        <v>130.19999999999999</v>
      </c>
      <c r="AC36" s="11">
        <v>135</v>
      </c>
      <c r="AD36" s="11">
        <v>139.69999999999999</v>
      </c>
      <c r="AE36" s="11">
        <v>144.6</v>
      </c>
      <c r="AF36" s="11">
        <v>149.6</v>
      </c>
      <c r="AG36" s="11">
        <v>154.9</v>
      </c>
      <c r="AH36" s="11">
        <v>160</v>
      </c>
      <c r="AI36" s="11">
        <v>165.3</v>
      </c>
      <c r="AJ36" s="11">
        <v>170.8</v>
      </c>
      <c r="AK36" s="11">
        <v>176.3</v>
      </c>
      <c r="AL36" s="11">
        <v>180</v>
      </c>
      <c r="AM36" s="11">
        <v>180.8</v>
      </c>
      <c r="AN36" s="11">
        <v>181.1</v>
      </c>
      <c r="AO36" s="11">
        <v>181.4</v>
      </c>
    </row>
    <row r="37" spans="4:41" x14ac:dyDescent="0.3">
      <c r="D37" t="s">
        <v>29</v>
      </c>
      <c r="E37" t="s">
        <v>32</v>
      </c>
      <c r="F37" s="4" t="s">
        <v>5</v>
      </c>
      <c r="G37" t="s">
        <v>11</v>
      </c>
      <c r="H37" t="s">
        <v>16</v>
      </c>
      <c r="I37" s="1" t="s">
        <v>6</v>
      </c>
      <c r="J37" s="11">
        <v>111.1</v>
      </c>
      <c r="K37" s="11">
        <v>109.9</v>
      </c>
      <c r="L37" s="11">
        <v>108.1</v>
      </c>
      <c r="M37" s="11">
        <v>111.2</v>
      </c>
      <c r="N37" s="11">
        <v>113.8</v>
      </c>
      <c r="O37" s="11">
        <v>116.3</v>
      </c>
      <c r="P37" s="11">
        <v>119.3</v>
      </c>
      <c r="Q37" s="11">
        <v>122.6</v>
      </c>
      <c r="R37" s="11">
        <v>126</v>
      </c>
      <c r="S37" s="11">
        <v>129.9</v>
      </c>
      <c r="T37" s="11">
        <v>134.19999999999999</v>
      </c>
      <c r="U37" s="11">
        <v>138.5</v>
      </c>
      <c r="V37" s="11">
        <v>143.19999999999999</v>
      </c>
      <c r="W37" s="11">
        <v>148.30000000000001</v>
      </c>
      <c r="X37" s="11">
        <v>153.6</v>
      </c>
      <c r="Y37" s="11">
        <v>159.4</v>
      </c>
      <c r="Z37" s="11">
        <v>165.7</v>
      </c>
      <c r="AA37" s="11">
        <v>171.9</v>
      </c>
      <c r="AB37" s="11">
        <v>178.4</v>
      </c>
      <c r="AC37" s="11">
        <v>184.9</v>
      </c>
      <c r="AD37" s="11">
        <v>191.3</v>
      </c>
      <c r="AE37" s="11">
        <v>197.9</v>
      </c>
      <c r="AF37" s="11">
        <v>204.8</v>
      </c>
      <c r="AG37" s="11">
        <v>211.9</v>
      </c>
      <c r="AH37" s="11">
        <v>218.9</v>
      </c>
      <c r="AI37" s="11">
        <v>226</v>
      </c>
      <c r="AJ37" s="11">
        <v>233.5</v>
      </c>
      <c r="AK37" s="11">
        <v>240.9</v>
      </c>
      <c r="AL37" s="11">
        <v>245.5</v>
      </c>
      <c r="AM37" s="11">
        <v>246.4</v>
      </c>
      <c r="AN37" s="11">
        <v>246.8</v>
      </c>
      <c r="AO37" s="11">
        <v>246.9</v>
      </c>
    </row>
    <row r="38" spans="4:41" x14ac:dyDescent="0.3">
      <c r="D38" t="s">
        <v>29</v>
      </c>
      <c r="E38" t="s">
        <v>32</v>
      </c>
      <c r="F38" s="4" t="s">
        <v>5</v>
      </c>
      <c r="G38" t="s">
        <v>11</v>
      </c>
      <c r="H38" t="s">
        <v>17</v>
      </c>
      <c r="I38" s="1" t="s">
        <v>6</v>
      </c>
      <c r="J38" s="11">
        <v>130.19999999999999</v>
      </c>
      <c r="K38" s="11">
        <v>128.19999999999999</v>
      </c>
      <c r="L38" s="11">
        <v>126.5</v>
      </c>
      <c r="M38" s="11">
        <v>130.19999999999999</v>
      </c>
      <c r="N38" s="11">
        <v>133.1</v>
      </c>
      <c r="O38" s="11">
        <v>136.1</v>
      </c>
      <c r="P38" s="11">
        <v>139.5</v>
      </c>
      <c r="Q38" s="11">
        <v>143.30000000000001</v>
      </c>
      <c r="R38" s="11">
        <v>147.30000000000001</v>
      </c>
      <c r="S38" s="11">
        <v>151.80000000000001</v>
      </c>
      <c r="T38" s="11">
        <v>156.69999999999999</v>
      </c>
      <c r="U38" s="11">
        <v>161.69999999999999</v>
      </c>
      <c r="V38" s="11">
        <v>167.2</v>
      </c>
      <c r="W38" s="11">
        <v>173.1</v>
      </c>
      <c r="X38" s="11">
        <v>179.3</v>
      </c>
      <c r="Y38" s="11">
        <v>186.1</v>
      </c>
      <c r="Z38" s="11">
        <v>193.3</v>
      </c>
      <c r="AA38" s="11">
        <v>200.6</v>
      </c>
      <c r="AB38" s="11">
        <v>208</v>
      </c>
      <c r="AC38" s="11">
        <v>215.5</v>
      </c>
      <c r="AD38" s="11">
        <v>222.9</v>
      </c>
      <c r="AE38" s="11">
        <v>230.5</v>
      </c>
      <c r="AF38" s="11">
        <v>238.4</v>
      </c>
      <c r="AG38" s="11">
        <v>246.6</v>
      </c>
      <c r="AH38" s="11">
        <v>254.7</v>
      </c>
      <c r="AI38" s="11">
        <v>262.89999999999998</v>
      </c>
      <c r="AJ38" s="11">
        <v>271.60000000000002</v>
      </c>
      <c r="AK38" s="11">
        <v>280</v>
      </c>
      <c r="AL38" s="11">
        <v>285</v>
      </c>
      <c r="AM38" s="11">
        <v>285.8</v>
      </c>
      <c r="AN38" s="11">
        <v>286</v>
      </c>
      <c r="AO38" s="11">
        <v>286</v>
      </c>
    </row>
    <row r="39" spans="4:41" x14ac:dyDescent="0.3">
      <c r="D39" t="s">
        <v>29</v>
      </c>
      <c r="E39" t="s">
        <v>32</v>
      </c>
      <c r="F39" s="4" t="s">
        <v>5</v>
      </c>
      <c r="G39" t="s">
        <v>11</v>
      </c>
      <c r="H39" t="s">
        <v>18</v>
      </c>
      <c r="I39" s="1" t="s">
        <v>6</v>
      </c>
      <c r="J39" s="11">
        <v>160.19999999999999</v>
      </c>
      <c r="K39" s="11">
        <v>157.1</v>
      </c>
      <c r="L39" s="11">
        <v>156</v>
      </c>
      <c r="M39" s="11">
        <v>160.30000000000001</v>
      </c>
      <c r="N39" s="11">
        <v>163.80000000000001</v>
      </c>
      <c r="O39" s="11">
        <v>167.4</v>
      </c>
      <c r="P39" s="11">
        <v>171.6</v>
      </c>
      <c r="Q39" s="11">
        <v>176.2</v>
      </c>
      <c r="R39" s="11">
        <v>181.1</v>
      </c>
      <c r="S39" s="11">
        <v>186.6</v>
      </c>
      <c r="T39" s="11">
        <v>192.6</v>
      </c>
      <c r="U39" s="11">
        <v>198.6</v>
      </c>
      <c r="V39" s="11">
        <v>205.2</v>
      </c>
      <c r="W39" s="11">
        <v>212.5</v>
      </c>
      <c r="X39" s="11">
        <v>220</v>
      </c>
      <c r="Y39" s="11">
        <v>228.2</v>
      </c>
      <c r="Z39" s="11">
        <v>237</v>
      </c>
      <c r="AA39" s="11">
        <v>245.8</v>
      </c>
      <c r="AB39" s="11">
        <v>254.9</v>
      </c>
      <c r="AC39" s="11">
        <v>263.89999999999998</v>
      </c>
      <c r="AD39" s="11">
        <v>272.8</v>
      </c>
      <c r="AE39" s="11">
        <v>281.89999999999998</v>
      </c>
      <c r="AF39" s="11">
        <v>291.5</v>
      </c>
      <c r="AG39" s="11">
        <v>301.3</v>
      </c>
      <c r="AH39" s="11">
        <v>311</v>
      </c>
      <c r="AI39" s="11">
        <v>321</v>
      </c>
      <c r="AJ39" s="11">
        <v>331.4</v>
      </c>
      <c r="AK39" s="11">
        <v>341.5</v>
      </c>
      <c r="AL39" s="11">
        <v>346.6</v>
      </c>
      <c r="AM39" s="11">
        <v>347.2</v>
      </c>
      <c r="AN39" s="11">
        <v>347.3</v>
      </c>
      <c r="AO39" s="11">
        <v>347</v>
      </c>
    </row>
    <row r="40" spans="4:41" x14ac:dyDescent="0.3">
      <c r="D40" t="s">
        <v>29</v>
      </c>
      <c r="E40" t="s">
        <v>32</v>
      </c>
      <c r="F40" s="4" t="s">
        <v>5</v>
      </c>
      <c r="G40" t="s">
        <v>11</v>
      </c>
      <c r="H40" t="s">
        <v>19</v>
      </c>
      <c r="I40" s="1" t="s">
        <v>6</v>
      </c>
      <c r="J40" s="11">
        <v>173</v>
      </c>
      <c r="K40" s="11">
        <v>168.8</v>
      </c>
      <c r="L40" s="11">
        <v>168.9</v>
      </c>
      <c r="M40" s="11">
        <v>173.3</v>
      </c>
      <c r="N40" s="11">
        <v>176.9</v>
      </c>
      <c r="O40" s="11">
        <v>180.8</v>
      </c>
      <c r="P40" s="11">
        <v>185.3</v>
      </c>
      <c r="Q40" s="11">
        <v>190.2</v>
      </c>
      <c r="R40" s="11">
        <v>195.4</v>
      </c>
      <c r="S40" s="11">
        <v>201.3</v>
      </c>
      <c r="T40" s="11">
        <v>207.7</v>
      </c>
      <c r="U40" s="11">
        <v>214.1</v>
      </c>
      <c r="V40" s="11">
        <v>221.2</v>
      </c>
      <c r="W40" s="11">
        <v>228.8</v>
      </c>
      <c r="X40" s="11">
        <v>236.8</v>
      </c>
      <c r="Y40" s="11">
        <v>245.7</v>
      </c>
      <c r="Z40" s="11">
        <v>255</v>
      </c>
      <c r="AA40" s="11">
        <v>264.39999999999998</v>
      </c>
      <c r="AB40" s="11">
        <v>274</v>
      </c>
      <c r="AC40" s="11">
        <v>283.39999999999998</v>
      </c>
      <c r="AD40" s="11">
        <v>292.89999999999998</v>
      </c>
      <c r="AE40" s="11">
        <v>302.5</v>
      </c>
      <c r="AF40" s="11">
        <v>312.7</v>
      </c>
      <c r="AG40" s="11">
        <v>322.89999999999998</v>
      </c>
      <c r="AH40" s="11">
        <v>333.1</v>
      </c>
      <c r="AI40" s="11">
        <v>343.6</v>
      </c>
      <c r="AJ40" s="11">
        <v>354.6</v>
      </c>
      <c r="AK40" s="11">
        <v>365.1</v>
      </c>
      <c r="AL40" s="11">
        <v>369.5</v>
      </c>
      <c r="AM40" s="11">
        <v>369.6</v>
      </c>
      <c r="AN40" s="11">
        <v>369.2</v>
      </c>
      <c r="AO40" s="11">
        <v>368.5</v>
      </c>
    </row>
    <row r="41" spans="4:41" x14ac:dyDescent="0.3">
      <c r="D41" t="s">
        <v>29</v>
      </c>
      <c r="E41" t="s">
        <v>32</v>
      </c>
      <c r="F41" s="4" t="s">
        <v>5</v>
      </c>
      <c r="G41" t="s">
        <v>11</v>
      </c>
      <c r="H41" t="s">
        <v>20</v>
      </c>
      <c r="I41" s="1" t="s">
        <v>6</v>
      </c>
      <c r="J41" s="11">
        <v>238.9</v>
      </c>
      <c r="K41" s="11">
        <v>231.6</v>
      </c>
      <c r="L41" s="11">
        <v>234.1</v>
      </c>
      <c r="M41" s="11">
        <v>239.8</v>
      </c>
      <c r="N41" s="11">
        <v>244.5</v>
      </c>
      <c r="O41" s="11">
        <v>249.7</v>
      </c>
      <c r="P41" s="11">
        <v>255.9</v>
      </c>
      <c r="Q41" s="11">
        <v>262.5</v>
      </c>
      <c r="R41" s="11">
        <v>269.7</v>
      </c>
      <c r="S41" s="11">
        <v>277.60000000000002</v>
      </c>
      <c r="T41" s="11">
        <v>286.2</v>
      </c>
      <c r="U41" s="11">
        <v>294.8</v>
      </c>
      <c r="V41" s="11">
        <v>304.60000000000002</v>
      </c>
      <c r="W41" s="11">
        <v>314.89999999999998</v>
      </c>
      <c r="X41" s="11">
        <v>325.7</v>
      </c>
      <c r="Y41" s="11">
        <v>337.9</v>
      </c>
      <c r="Z41" s="11">
        <v>350.4</v>
      </c>
      <c r="AA41" s="11">
        <v>363.1</v>
      </c>
      <c r="AB41" s="11">
        <v>376</v>
      </c>
      <c r="AC41" s="11">
        <v>388.5</v>
      </c>
      <c r="AD41" s="11">
        <v>401.1</v>
      </c>
      <c r="AE41" s="11">
        <v>413.9</v>
      </c>
      <c r="AF41" s="11">
        <v>427.5</v>
      </c>
      <c r="AG41" s="11">
        <v>440.9</v>
      </c>
      <c r="AH41" s="11">
        <v>454.5</v>
      </c>
      <c r="AI41" s="11">
        <v>468.7</v>
      </c>
      <c r="AJ41" s="11">
        <v>483.4</v>
      </c>
      <c r="AK41" s="11">
        <v>497.1</v>
      </c>
      <c r="AL41" s="11">
        <v>500.7</v>
      </c>
      <c r="AM41" s="11">
        <v>499.7</v>
      </c>
      <c r="AN41" s="11">
        <v>498.5</v>
      </c>
      <c r="AO41" s="11">
        <v>496.7</v>
      </c>
    </row>
    <row r="42" spans="4:41" x14ac:dyDescent="0.3">
      <c r="D42" t="s">
        <v>29</v>
      </c>
      <c r="E42" t="s">
        <v>32</v>
      </c>
      <c r="F42" s="4" t="s">
        <v>5</v>
      </c>
      <c r="G42" t="s">
        <v>11</v>
      </c>
      <c r="H42" t="s">
        <v>21</v>
      </c>
      <c r="I42" s="1" t="s">
        <v>6</v>
      </c>
      <c r="J42" s="11">
        <v>288.8</v>
      </c>
      <c r="K42" s="11">
        <v>276.89999999999998</v>
      </c>
      <c r="L42" s="11">
        <v>282.89999999999998</v>
      </c>
      <c r="M42" s="11">
        <v>289.39999999999998</v>
      </c>
      <c r="N42" s="11">
        <v>294.7</v>
      </c>
      <c r="O42" s="11">
        <v>300.89999999999998</v>
      </c>
      <c r="P42" s="11">
        <v>308.2</v>
      </c>
      <c r="Q42" s="11">
        <v>316</v>
      </c>
      <c r="R42" s="11">
        <v>324.60000000000002</v>
      </c>
      <c r="S42" s="11">
        <v>333.9</v>
      </c>
      <c r="T42" s="11">
        <v>344.1</v>
      </c>
      <c r="U42" s="11">
        <v>354.2</v>
      </c>
      <c r="V42" s="11">
        <v>365.9</v>
      </c>
      <c r="W42" s="11">
        <v>378</v>
      </c>
      <c r="X42" s="11">
        <v>390.8</v>
      </c>
      <c r="Y42" s="11">
        <v>405.3</v>
      </c>
      <c r="Z42" s="11">
        <v>420.1</v>
      </c>
      <c r="AA42" s="11">
        <v>435</v>
      </c>
      <c r="AB42" s="11">
        <v>450.2</v>
      </c>
      <c r="AC42" s="11">
        <v>464.7</v>
      </c>
      <c r="AD42" s="11">
        <v>479.5</v>
      </c>
      <c r="AE42" s="11">
        <v>494.3</v>
      </c>
      <c r="AF42" s="11">
        <v>510.3</v>
      </c>
      <c r="AG42" s="11">
        <v>525.70000000000005</v>
      </c>
      <c r="AH42" s="11">
        <v>541.5</v>
      </c>
      <c r="AI42" s="11">
        <v>558</v>
      </c>
      <c r="AJ42" s="11">
        <v>575.1</v>
      </c>
      <c r="AK42" s="11">
        <v>590.6</v>
      </c>
      <c r="AL42" s="11">
        <v>592.29999999999995</v>
      </c>
      <c r="AM42" s="11">
        <v>590.1</v>
      </c>
      <c r="AN42" s="11">
        <v>587.70000000000005</v>
      </c>
      <c r="AO42" s="11">
        <v>584.5</v>
      </c>
    </row>
    <row r="43" spans="4:41" x14ac:dyDescent="0.3">
      <c r="D43" t="s">
        <v>29</v>
      </c>
      <c r="E43" t="s">
        <v>32</v>
      </c>
      <c r="F43" s="4" t="s">
        <v>5</v>
      </c>
      <c r="G43" t="s">
        <v>11</v>
      </c>
      <c r="H43" t="s">
        <v>22</v>
      </c>
      <c r="I43" s="1" t="s">
        <v>6</v>
      </c>
      <c r="J43" s="11">
        <v>412.5</v>
      </c>
      <c r="K43" s="11">
        <v>392.6</v>
      </c>
      <c r="L43" s="11">
        <v>404.5</v>
      </c>
      <c r="M43" s="11">
        <v>413.5</v>
      </c>
      <c r="N43" s="11">
        <v>420.8</v>
      </c>
      <c r="O43" s="11">
        <v>429.6</v>
      </c>
      <c r="P43" s="11">
        <v>439.9</v>
      </c>
      <c r="Q43" s="11">
        <v>450.8</v>
      </c>
      <c r="R43" s="11">
        <v>462.8</v>
      </c>
      <c r="S43" s="11">
        <v>475.9</v>
      </c>
      <c r="T43" s="11">
        <v>490.3</v>
      </c>
      <c r="U43" s="11">
        <v>504.3</v>
      </c>
      <c r="V43" s="11">
        <v>520.9</v>
      </c>
      <c r="W43" s="11">
        <v>538</v>
      </c>
      <c r="X43" s="11">
        <v>555.9</v>
      </c>
      <c r="Y43" s="11">
        <v>576.5</v>
      </c>
      <c r="Z43" s="11">
        <v>597.1</v>
      </c>
      <c r="AA43" s="11">
        <v>618.1</v>
      </c>
      <c r="AB43" s="11">
        <v>639.4</v>
      </c>
      <c r="AC43" s="11">
        <v>659.4</v>
      </c>
      <c r="AD43" s="11">
        <v>680.2</v>
      </c>
      <c r="AE43" s="11">
        <v>700.7</v>
      </c>
      <c r="AF43" s="11">
        <v>723.1</v>
      </c>
      <c r="AG43" s="11">
        <v>744.2</v>
      </c>
      <c r="AH43" s="11">
        <v>766</v>
      </c>
      <c r="AI43" s="11">
        <v>788.8</v>
      </c>
      <c r="AJ43" s="11">
        <v>812.6</v>
      </c>
      <c r="AK43" s="11">
        <v>833.8</v>
      </c>
      <c r="AL43" s="11">
        <v>833.4</v>
      </c>
      <c r="AM43" s="11">
        <v>829</v>
      </c>
      <c r="AN43" s="11">
        <v>824.7</v>
      </c>
      <c r="AO43" s="11">
        <v>819.1</v>
      </c>
    </row>
    <row r="44" spans="4:41" x14ac:dyDescent="0.3">
      <c r="D44" t="s">
        <v>29</v>
      </c>
      <c r="E44" t="s">
        <v>32</v>
      </c>
      <c r="F44" s="4" t="s">
        <v>5</v>
      </c>
      <c r="G44" t="s">
        <v>11</v>
      </c>
      <c r="H44" t="s">
        <v>23</v>
      </c>
      <c r="I44" s="1" t="s">
        <v>6</v>
      </c>
      <c r="J44" s="11">
        <v>748</v>
      </c>
      <c r="K44" s="11">
        <v>704.1</v>
      </c>
      <c r="L44" s="11">
        <v>733.2</v>
      </c>
      <c r="M44" s="11">
        <v>748.9</v>
      </c>
      <c r="N44" s="11">
        <v>761.6</v>
      </c>
      <c r="O44" s="11">
        <v>777.4</v>
      </c>
      <c r="P44" s="11">
        <v>795.7</v>
      </c>
      <c r="Q44" s="11">
        <v>815.1</v>
      </c>
      <c r="R44" s="11">
        <v>836.5</v>
      </c>
      <c r="S44" s="11">
        <v>859.3</v>
      </c>
      <c r="T44" s="11">
        <v>884.8</v>
      </c>
      <c r="U44" s="11">
        <v>909.6</v>
      </c>
      <c r="V44" s="11">
        <v>939.5</v>
      </c>
      <c r="W44" s="11">
        <v>969.8</v>
      </c>
      <c r="X44" s="11">
        <v>1001.8</v>
      </c>
      <c r="Y44" s="11">
        <v>1038.7</v>
      </c>
      <c r="Z44" s="11">
        <v>1074.9000000000001</v>
      </c>
      <c r="AA44" s="11">
        <v>1112.0999999999999</v>
      </c>
      <c r="AB44" s="11">
        <v>1150</v>
      </c>
      <c r="AC44" s="11">
        <v>1184.9000000000001</v>
      </c>
      <c r="AD44" s="11">
        <v>1221.8</v>
      </c>
      <c r="AE44" s="11">
        <v>1257.5999999999999</v>
      </c>
      <c r="AF44" s="11">
        <v>1296.9000000000001</v>
      </c>
      <c r="AG44" s="11">
        <v>1333.1</v>
      </c>
      <c r="AH44" s="11">
        <v>1371</v>
      </c>
      <c r="AI44" s="11">
        <v>1410.8</v>
      </c>
      <c r="AJ44" s="11">
        <v>1452.3</v>
      </c>
      <c r="AK44" s="11">
        <v>1488.6</v>
      </c>
      <c r="AL44" s="11">
        <v>1482</v>
      </c>
      <c r="AM44" s="11">
        <v>1471.3</v>
      </c>
      <c r="AN44" s="11">
        <v>1461.5</v>
      </c>
      <c r="AO44" s="11">
        <v>1449.1</v>
      </c>
    </row>
    <row r="45" spans="4:41" x14ac:dyDescent="0.3">
      <c r="D45" t="s">
        <v>29</v>
      </c>
      <c r="E45" t="s">
        <v>32</v>
      </c>
      <c r="F45" s="4" t="s">
        <v>5</v>
      </c>
      <c r="G45" t="s">
        <v>11</v>
      </c>
      <c r="H45" t="s">
        <v>24</v>
      </c>
      <c r="I45" s="1" t="s">
        <v>6</v>
      </c>
      <c r="J45" s="11">
        <v>1780.4</v>
      </c>
      <c r="K45" s="11">
        <v>1655.9</v>
      </c>
      <c r="L45" s="11">
        <v>1737.3</v>
      </c>
      <c r="M45" s="11">
        <v>1774.5</v>
      </c>
      <c r="N45" s="11">
        <v>1804.3</v>
      </c>
      <c r="O45" s="11">
        <v>1841.7</v>
      </c>
      <c r="P45" s="11">
        <v>1884.4</v>
      </c>
      <c r="Q45" s="11">
        <v>1929.2</v>
      </c>
      <c r="R45" s="11">
        <v>1979.2</v>
      </c>
      <c r="S45" s="11">
        <v>2033.2</v>
      </c>
      <c r="T45" s="11">
        <v>2092.8000000000002</v>
      </c>
      <c r="U45" s="11">
        <v>2150.6999999999998</v>
      </c>
      <c r="V45" s="11">
        <v>2221.4</v>
      </c>
      <c r="W45" s="11">
        <v>2292.1999999999998</v>
      </c>
      <c r="X45" s="11">
        <v>2367.1</v>
      </c>
      <c r="Y45" s="11">
        <v>2453.9</v>
      </c>
      <c r="Z45" s="11">
        <v>2537.8000000000002</v>
      </c>
      <c r="AA45" s="11">
        <v>2624.5</v>
      </c>
      <c r="AB45" s="11">
        <v>2713.4</v>
      </c>
      <c r="AC45" s="11">
        <v>2794.7</v>
      </c>
      <c r="AD45" s="11">
        <v>2882.2</v>
      </c>
      <c r="AE45" s="11">
        <v>2965.8</v>
      </c>
      <c r="AF45" s="11">
        <v>3060.4</v>
      </c>
      <c r="AG45" s="11">
        <v>3145.1</v>
      </c>
      <c r="AH45" s="11">
        <v>3232.8</v>
      </c>
      <c r="AI45" s="11">
        <v>3324.7</v>
      </c>
      <c r="AJ45" s="11">
        <v>3420.6</v>
      </c>
      <c r="AK45" s="11">
        <v>3503.1</v>
      </c>
      <c r="AL45" s="11">
        <v>3484.6</v>
      </c>
      <c r="AM45" s="11">
        <v>3460</v>
      </c>
      <c r="AN45" s="11">
        <v>3435.9</v>
      </c>
      <c r="AO45" s="11">
        <v>3404.8</v>
      </c>
    </row>
    <row r="46" spans="4:41" x14ac:dyDescent="0.3">
      <c r="D46" s="12" t="s">
        <v>34</v>
      </c>
      <c r="E46" s="15" t="s">
        <v>35</v>
      </c>
      <c r="F46" s="12" t="s">
        <v>33</v>
      </c>
      <c r="G46" s="15" t="s">
        <v>11</v>
      </c>
      <c r="H46" s="15" t="s">
        <v>13</v>
      </c>
      <c r="I46" s="16" t="s">
        <v>6</v>
      </c>
      <c r="J46" s="17">
        <f>J34*(1-J22)*J10</f>
        <v>634.30024724207021</v>
      </c>
      <c r="K46" s="17">
        <f t="shared" ref="K46:AO46" si="1">K34*(1-K22)*K10</f>
        <v>578.85192231999963</v>
      </c>
      <c r="L46" s="17">
        <f t="shared" si="1"/>
        <v>604.28742166854124</v>
      </c>
      <c r="M46" s="17">
        <f t="shared" si="1"/>
        <v>617.481412879868</v>
      </c>
      <c r="N46" s="17">
        <f t="shared" si="1"/>
        <v>628.78325926311322</v>
      </c>
      <c r="O46" s="17">
        <f t="shared" si="1"/>
        <v>641.48768054791299</v>
      </c>
      <c r="P46" s="17">
        <f t="shared" si="1"/>
        <v>655.25867811904288</v>
      </c>
      <c r="Q46" s="17">
        <f t="shared" si="1"/>
        <v>669.39224623273151</v>
      </c>
      <c r="R46" s="17">
        <f t="shared" si="1"/>
        <v>686.05908270127338</v>
      </c>
      <c r="S46" s="17">
        <f t="shared" si="1"/>
        <v>707.64591202256008</v>
      </c>
      <c r="T46" s="17">
        <f t="shared" si="1"/>
        <v>728.26343853832088</v>
      </c>
      <c r="U46" s="17">
        <f t="shared" si="1"/>
        <v>748.09059205235837</v>
      </c>
      <c r="V46" s="17">
        <f t="shared" si="1"/>
        <v>771.36169998234141</v>
      </c>
      <c r="W46" s="17">
        <f t="shared" si="1"/>
        <v>795.20924542254636</v>
      </c>
      <c r="X46" s="17">
        <f t="shared" si="1"/>
        <v>820.42561444741955</v>
      </c>
      <c r="Y46" s="17">
        <f t="shared" si="1"/>
        <v>849.76479035325463</v>
      </c>
      <c r="Z46" s="17">
        <f t="shared" si="1"/>
        <v>878.28693587894088</v>
      </c>
      <c r="AA46" s="17">
        <f t="shared" si="1"/>
        <v>907.4294009904005</v>
      </c>
      <c r="AB46" s="17">
        <f t="shared" si="1"/>
        <v>936.80207819478596</v>
      </c>
      <c r="AC46" s="17">
        <f t="shared" si="1"/>
        <v>965.45795356876181</v>
      </c>
      <c r="AD46" s="17">
        <f t="shared" si="1"/>
        <v>997.72635071879461</v>
      </c>
      <c r="AE46" s="17">
        <f t="shared" si="1"/>
        <v>1027.5347832960597</v>
      </c>
      <c r="AF46" s="17">
        <f t="shared" si="1"/>
        <v>1065.6394772931144</v>
      </c>
      <c r="AG46" s="17">
        <f t="shared" si="1"/>
        <v>1099.1282156568884</v>
      </c>
      <c r="AH46" s="17">
        <f t="shared" si="1"/>
        <v>1130.5015927644895</v>
      </c>
      <c r="AI46" s="17">
        <f t="shared" si="1"/>
        <v>1162.6186820739663</v>
      </c>
      <c r="AJ46" s="17">
        <f t="shared" si="1"/>
        <v>1195.3358165576758</v>
      </c>
      <c r="AK46" s="17">
        <f t="shared" si="1"/>
        <v>1223.0611486636576</v>
      </c>
      <c r="AL46" s="17">
        <f t="shared" si="1"/>
        <v>1230.9455788209352</v>
      </c>
      <c r="AM46" s="17">
        <f t="shared" si="1"/>
        <v>1233.3224169388902</v>
      </c>
      <c r="AN46" s="17">
        <f t="shared" si="1"/>
        <v>1231.0382874780491</v>
      </c>
      <c r="AO46" s="17">
        <f t="shared" si="1"/>
        <v>1224.6941781516234</v>
      </c>
    </row>
    <row r="47" spans="4:41" x14ac:dyDescent="0.3">
      <c r="D47" s="12" t="s">
        <v>34</v>
      </c>
      <c r="E47" s="15" t="s">
        <v>35</v>
      </c>
      <c r="F47" s="12" t="s">
        <v>33</v>
      </c>
      <c r="G47" s="15" t="s">
        <v>11</v>
      </c>
      <c r="H47" s="15" t="s">
        <v>14</v>
      </c>
      <c r="I47" s="16" t="s">
        <v>6</v>
      </c>
      <c r="J47" s="17">
        <f t="shared" ref="J47:AO47" si="2">J35*(1-J23)*J11</f>
        <v>60.122634245546436</v>
      </c>
      <c r="K47" s="17">
        <f t="shared" si="2"/>
        <v>65.936172237403298</v>
      </c>
      <c r="L47" s="17">
        <f t="shared" si="2"/>
        <v>54.579615337284267</v>
      </c>
      <c r="M47" s="17">
        <f t="shared" si="2"/>
        <v>55.73427922721271</v>
      </c>
      <c r="N47" s="17">
        <f t="shared" si="2"/>
        <v>57.941170365447995</v>
      </c>
      <c r="O47" s="17">
        <f t="shared" si="2"/>
        <v>61.266105341504449</v>
      </c>
      <c r="P47" s="17">
        <f t="shared" si="2"/>
        <v>64.512106079690653</v>
      </c>
      <c r="Q47" s="17">
        <f t="shared" si="2"/>
        <v>64.076630974951172</v>
      </c>
      <c r="R47" s="17">
        <f t="shared" si="2"/>
        <v>62.26628758218154</v>
      </c>
      <c r="S47" s="17">
        <f t="shared" si="2"/>
        <v>61.052581812071161</v>
      </c>
      <c r="T47" s="17">
        <f t="shared" si="2"/>
        <v>62.684082192700835</v>
      </c>
      <c r="U47" s="17">
        <f t="shared" si="2"/>
        <v>66.172579289862739</v>
      </c>
      <c r="V47" s="17">
        <f t="shared" si="2"/>
        <v>72.296179665270429</v>
      </c>
      <c r="W47" s="17">
        <f t="shared" si="2"/>
        <v>76.997811119240879</v>
      </c>
      <c r="X47" s="17">
        <f t="shared" si="2"/>
        <v>81.795297003576977</v>
      </c>
      <c r="Y47" s="17">
        <f t="shared" si="2"/>
        <v>86.351585324871678</v>
      </c>
      <c r="Z47" s="17">
        <f t="shared" si="2"/>
        <v>87.116496132700433</v>
      </c>
      <c r="AA47" s="17">
        <f t="shared" si="2"/>
        <v>91.21810583291213</v>
      </c>
      <c r="AB47" s="17">
        <f t="shared" si="2"/>
        <v>100.44177825673528</v>
      </c>
      <c r="AC47" s="17">
        <f t="shared" si="2"/>
        <v>109.19776734507154</v>
      </c>
      <c r="AD47" s="17">
        <f t="shared" si="2"/>
        <v>118.86259688984399</v>
      </c>
      <c r="AE47" s="17">
        <f t="shared" si="2"/>
        <v>128.42919808070039</v>
      </c>
      <c r="AF47" s="17">
        <f t="shared" si="2"/>
        <v>135.1655735919847</v>
      </c>
      <c r="AG47" s="17">
        <f t="shared" si="2"/>
        <v>143.86179991975072</v>
      </c>
      <c r="AH47" s="17">
        <f t="shared" si="2"/>
        <v>153.3464596566223</v>
      </c>
      <c r="AI47" s="17">
        <f t="shared" si="2"/>
        <v>162.48145599911547</v>
      </c>
      <c r="AJ47" s="17">
        <f t="shared" si="2"/>
        <v>171.60809413338913</v>
      </c>
      <c r="AK47" s="17">
        <f t="shared" si="2"/>
        <v>206.69373046506905</v>
      </c>
      <c r="AL47" s="17">
        <f t="shared" si="2"/>
        <v>238.72164777676286</v>
      </c>
      <c r="AM47" s="17">
        <f t="shared" si="2"/>
        <v>277.72816971320555</v>
      </c>
      <c r="AN47" s="17">
        <f t="shared" si="2"/>
        <v>316.588196676537</v>
      </c>
      <c r="AO47" s="17">
        <f t="shared" si="2"/>
        <v>351.94793241882604</v>
      </c>
    </row>
    <row r="48" spans="4:41" x14ac:dyDescent="0.3">
      <c r="D48" s="12" t="s">
        <v>34</v>
      </c>
      <c r="E48" s="15" t="s">
        <v>35</v>
      </c>
      <c r="F48" s="12" t="s">
        <v>33</v>
      </c>
      <c r="G48" s="15" t="s">
        <v>11</v>
      </c>
      <c r="H48" s="15" t="s">
        <v>15</v>
      </c>
      <c r="I48" s="16" t="s">
        <v>6</v>
      </c>
      <c r="J48" s="17">
        <f t="shared" ref="J48:AO48" si="3">J36*(1-J24)*J12</f>
        <v>5.6440168715797198E-2</v>
      </c>
      <c r="K48" s="17">
        <f t="shared" si="3"/>
        <v>-4.2284558134625715E-3</v>
      </c>
      <c r="L48" s="17">
        <f t="shared" si="3"/>
        <v>0.11466191427153917</v>
      </c>
      <c r="M48" s="17">
        <f t="shared" si="3"/>
        <v>0.17730474572237559</v>
      </c>
      <c r="N48" s="17">
        <f t="shared" si="3"/>
        <v>0.16880777942704744</v>
      </c>
      <c r="O48" s="17">
        <f t="shared" si="3"/>
        <v>0.16336761677478276</v>
      </c>
      <c r="P48" s="17">
        <f t="shared" si="3"/>
        <v>0.18807790550876252</v>
      </c>
      <c r="Q48" s="17">
        <f t="shared" si="3"/>
        <v>0.28821044783951261</v>
      </c>
      <c r="R48" s="17">
        <f t="shared" si="3"/>
        <v>0.41002102762275022</v>
      </c>
      <c r="S48" s="17">
        <f t="shared" si="3"/>
        <v>0.36538064821784744</v>
      </c>
      <c r="T48" s="17">
        <f t="shared" si="3"/>
        <v>0.42698142181115778</v>
      </c>
      <c r="U48" s="17">
        <f t="shared" si="3"/>
        <v>0.48494514006417139</v>
      </c>
      <c r="V48" s="17">
        <f t="shared" si="3"/>
        <v>0.53136803294798163</v>
      </c>
      <c r="W48" s="17">
        <f t="shared" si="3"/>
        <v>0.61390273608885781</v>
      </c>
      <c r="X48" s="17">
        <f t="shared" si="3"/>
        <v>0.69788560833697832</v>
      </c>
      <c r="Y48" s="17">
        <f t="shared" si="3"/>
        <v>0.80784919636556374</v>
      </c>
      <c r="Z48" s="17">
        <f t="shared" si="3"/>
        <v>1.0113816879918873</v>
      </c>
      <c r="AA48" s="17">
        <f t="shared" si="3"/>
        <v>1.1486078601755902</v>
      </c>
      <c r="AB48" s="17">
        <f t="shared" si="3"/>
        <v>1.2010372240016549</v>
      </c>
      <c r="AC48" s="17">
        <f t="shared" si="3"/>
        <v>1.2418521475819391</v>
      </c>
      <c r="AD48" s="17">
        <f t="shared" si="3"/>
        <v>1.2402508126889793</v>
      </c>
      <c r="AE48" s="17">
        <f t="shared" si="3"/>
        <v>1.2570097668451996</v>
      </c>
      <c r="AF48" s="17">
        <f t="shared" si="3"/>
        <v>1.2231635210475491</v>
      </c>
      <c r="AG48" s="17">
        <f t="shared" si="3"/>
        <v>1.2016864779924554</v>
      </c>
      <c r="AH48" s="17">
        <f t="shared" si="3"/>
        <v>1.2323115484259568</v>
      </c>
      <c r="AI48" s="17">
        <f t="shared" si="3"/>
        <v>1.2961718755166944</v>
      </c>
      <c r="AJ48" s="17">
        <f t="shared" si="3"/>
        <v>1.3889574863180618</v>
      </c>
      <c r="AK48" s="17">
        <f t="shared" si="3"/>
        <v>0.99057278966562701</v>
      </c>
      <c r="AL48" s="17">
        <f t="shared" si="3"/>
        <v>0.20262387425137754</v>
      </c>
      <c r="AM48" s="17">
        <f t="shared" si="3"/>
        <v>-0.79114519886414092</v>
      </c>
      <c r="AN48" s="17">
        <f t="shared" si="3"/>
        <v>-1.7284142648622294</v>
      </c>
      <c r="AO48" s="17">
        <f t="shared" si="3"/>
        <v>-2.5940504300754239</v>
      </c>
    </row>
    <row r="49" spans="3:41" x14ac:dyDescent="0.3">
      <c r="D49" s="12" t="s">
        <v>34</v>
      </c>
      <c r="E49" s="15" t="s">
        <v>35</v>
      </c>
      <c r="F49" s="12" t="s">
        <v>33</v>
      </c>
      <c r="G49" s="15" t="s">
        <v>11</v>
      </c>
      <c r="H49" s="15" t="s">
        <v>16</v>
      </c>
      <c r="I49" s="16" t="s">
        <v>6</v>
      </c>
      <c r="J49" s="17">
        <f t="shared" ref="J49:AO49" si="4">J37*(1-J25)*J13</f>
        <v>8.9166948359822043E-2</v>
      </c>
      <c r="K49" s="17">
        <f t="shared" si="4"/>
        <v>5.8379663508741552E-3</v>
      </c>
      <c r="L49" s="17">
        <f t="shared" si="4"/>
        <v>0.1687447453340313</v>
      </c>
      <c r="M49" s="17">
        <f t="shared" si="4"/>
        <v>0.25488198569169546</v>
      </c>
      <c r="N49" s="17">
        <f t="shared" si="4"/>
        <v>0.24348347946966736</v>
      </c>
      <c r="O49" s="17">
        <f t="shared" si="4"/>
        <v>0.23607742388490691</v>
      </c>
      <c r="P49" s="17">
        <f t="shared" si="4"/>
        <v>0.27020115382190435</v>
      </c>
      <c r="Q49" s="17">
        <f t="shared" si="4"/>
        <v>0.4077100148529253</v>
      </c>
      <c r="R49" s="17">
        <f t="shared" si="4"/>
        <v>0.5747711308628547</v>
      </c>
      <c r="S49" s="17">
        <f t="shared" si="4"/>
        <v>0.51428222453879024</v>
      </c>
      <c r="T49" s="17">
        <f t="shared" si="4"/>
        <v>0.59932253198819285</v>
      </c>
      <c r="U49" s="17">
        <f t="shared" si="4"/>
        <v>0.6787602342114526</v>
      </c>
      <c r="V49" s="17">
        <f t="shared" si="4"/>
        <v>0.74301282050332029</v>
      </c>
      <c r="W49" s="17">
        <f t="shared" si="4"/>
        <v>0.8559558256566494</v>
      </c>
      <c r="X49" s="17">
        <f t="shared" si="4"/>
        <v>0.97116801809805264</v>
      </c>
      <c r="Y49" s="17">
        <f t="shared" si="4"/>
        <v>1.1215929973412559</v>
      </c>
      <c r="Z49" s="17">
        <f t="shared" si="4"/>
        <v>1.4005683994772837</v>
      </c>
      <c r="AA49" s="17">
        <f t="shared" si="4"/>
        <v>1.5891958857333219</v>
      </c>
      <c r="AB49" s="17">
        <f t="shared" si="4"/>
        <v>1.6608776686560844</v>
      </c>
      <c r="AC49" s="17">
        <f t="shared" si="4"/>
        <v>1.716673197224394</v>
      </c>
      <c r="AD49" s="17">
        <f t="shared" si="4"/>
        <v>1.7148538528124926</v>
      </c>
      <c r="AE49" s="17">
        <f t="shared" si="4"/>
        <v>1.7375107929441651</v>
      </c>
      <c r="AF49" s="17">
        <f t="shared" si="4"/>
        <v>1.6925093419372936</v>
      </c>
      <c r="AG49" s="17">
        <f t="shared" si="4"/>
        <v>1.6627289464799029</v>
      </c>
      <c r="AH49" s="17">
        <f t="shared" si="4"/>
        <v>1.7054634109653928</v>
      </c>
      <c r="AI49" s="17">
        <f t="shared" si="4"/>
        <v>1.7922249891483004</v>
      </c>
      <c r="AJ49" s="17">
        <f t="shared" si="4"/>
        <v>1.9194553296929897</v>
      </c>
      <c r="AK49" s="17">
        <f t="shared" si="4"/>
        <v>1.3761115648456983</v>
      </c>
      <c r="AL49" s="17">
        <f t="shared" si="4"/>
        <v>0.30172060607930989</v>
      </c>
      <c r="AM49" s="17">
        <f t="shared" si="4"/>
        <v>-1.0497926499971899</v>
      </c>
      <c r="AN49" s="17">
        <f t="shared" si="4"/>
        <v>-2.3242075070191865</v>
      </c>
      <c r="AO49" s="17">
        <f t="shared" si="4"/>
        <v>-3.4968480112100484</v>
      </c>
    </row>
    <row r="50" spans="3:41" x14ac:dyDescent="0.3">
      <c r="D50" s="12" t="s">
        <v>34</v>
      </c>
      <c r="E50" s="15" t="s">
        <v>35</v>
      </c>
      <c r="F50" s="12" t="s">
        <v>33</v>
      </c>
      <c r="G50" s="15" t="s">
        <v>11</v>
      </c>
      <c r="H50" s="15" t="s">
        <v>17</v>
      </c>
      <c r="I50" s="16" t="s">
        <v>6</v>
      </c>
      <c r="J50" s="17">
        <f t="shared" ref="J50:AO50" si="5">J38*(1-J26)*J14</f>
        <v>0.15073205551324254</v>
      </c>
      <c r="K50" s="17">
        <f t="shared" si="5"/>
        <v>5.2683049493469233E-2</v>
      </c>
      <c r="L50" s="17">
        <f t="shared" si="5"/>
        <v>0.24200891393001411</v>
      </c>
      <c r="M50" s="17">
        <f t="shared" si="5"/>
        <v>0.34391328827196754</v>
      </c>
      <c r="N50" s="17">
        <f t="shared" si="5"/>
        <v>0.33135342083625563</v>
      </c>
      <c r="O50" s="17">
        <f t="shared" si="5"/>
        <v>0.32395974393004984</v>
      </c>
      <c r="P50" s="17">
        <f t="shared" si="5"/>
        <v>0.36471592015504467</v>
      </c>
      <c r="Q50" s="17">
        <f t="shared" si="5"/>
        <v>0.52607134355101515</v>
      </c>
      <c r="R50" s="17">
        <f t="shared" si="5"/>
        <v>0.72216620159666634</v>
      </c>
      <c r="S50" s="17">
        <f t="shared" si="5"/>
        <v>0.65311018984344682</v>
      </c>
      <c r="T50" s="17">
        <f t="shared" si="5"/>
        <v>0.75333182444102875</v>
      </c>
      <c r="U50" s="17">
        <f t="shared" si="5"/>
        <v>0.84744780781966067</v>
      </c>
      <c r="V50" s="17">
        <f t="shared" si="5"/>
        <v>0.92424900194733617</v>
      </c>
      <c r="W50" s="17">
        <f t="shared" si="5"/>
        <v>1.0574587547919239</v>
      </c>
      <c r="X50" s="17">
        <f t="shared" si="5"/>
        <v>1.193781585895183</v>
      </c>
      <c r="Y50" s="17">
        <f t="shared" si="5"/>
        <v>1.3714219482471894</v>
      </c>
      <c r="Z50" s="17">
        <f t="shared" si="5"/>
        <v>1.6972586825336993</v>
      </c>
      <c r="AA50" s="17">
        <f t="shared" si="5"/>
        <v>1.919792337172634</v>
      </c>
      <c r="AB50" s="17">
        <f t="shared" si="5"/>
        <v>2.0041151503577788</v>
      </c>
      <c r="AC50" s="17">
        <f t="shared" si="5"/>
        <v>2.0709266959590749</v>
      </c>
      <c r="AD50" s="17">
        <f t="shared" si="5"/>
        <v>2.0709813953764415</v>
      </c>
      <c r="AE50" s="17">
        <f t="shared" si="5"/>
        <v>2.0992489807176717</v>
      </c>
      <c r="AF50" s="17">
        <f t="shared" si="5"/>
        <v>2.0487731133456206</v>
      </c>
      <c r="AG50" s="17">
        <f t="shared" si="5"/>
        <v>2.0166814989786235</v>
      </c>
      <c r="AH50" s="17">
        <f t="shared" si="5"/>
        <v>2.0688079863517261</v>
      </c>
      <c r="AI50" s="17">
        <f t="shared" si="5"/>
        <v>2.1718906562974714</v>
      </c>
      <c r="AJ50" s="17">
        <f t="shared" si="5"/>
        <v>2.3223262800487006</v>
      </c>
      <c r="AK50" s="17">
        <f t="shared" si="5"/>
        <v>1.6943292470397169</v>
      </c>
      <c r="AL50" s="17">
        <f t="shared" si="5"/>
        <v>0.45119235137527458</v>
      </c>
      <c r="AM50" s="17">
        <f t="shared" si="5"/>
        <v>-1.1109920909599666</v>
      </c>
      <c r="AN50" s="17">
        <f t="shared" si="5"/>
        <v>-2.5814617975916945</v>
      </c>
      <c r="AO50" s="17">
        <f t="shared" si="5"/>
        <v>-3.9339025478499776</v>
      </c>
    </row>
    <row r="51" spans="3:41" x14ac:dyDescent="0.3">
      <c r="D51" s="12" t="s">
        <v>34</v>
      </c>
      <c r="E51" s="15" t="s">
        <v>35</v>
      </c>
      <c r="F51" s="12" t="s">
        <v>33</v>
      </c>
      <c r="G51" s="15" t="s">
        <v>11</v>
      </c>
      <c r="H51" s="15" t="s">
        <v>18</v>
      </c>
      <c r="I51" s="16" t="s">
        <v>6</v>
      </c>
      <c r="J51" s="17">
        <f t="shared" ref="J51:AO51" si="6">J39*(1-J27)*J15</f>
        <v>0.29977706047109687</v>
      </c>
      <c r="K51" s="17">
        <f t="shared" si="6"/>
        <v>0.1769444026377443</v>
      </c>
      <c r="L51" s="17">
        <f t="shared" si="6"/>
        <v>0.40937843903154264</v>
      </c>
      <c r="M51" s="17">
        <f t="shared" si="6"/>
        <v>0.53705982620913106</v>
      </c>
      <c r="N51" s="17">
        <f t="shared" si="6"/>
        <v>0.52398454248063686</v>
      </c>
      <c r="O51" s="17">
        <f t="shared" si="6"/>
        <v>0.51728837742904521</v>
      </c>
      <c r="P51" s="17">
        <f t="shared" si="6"/>
        <v>0.57033684545867647</v>
      </c>
      <c r="Q51" s="17">
        <f t="shared" si="6"/>
        <v>0.77126054046200287</v>
      </c>
      <c r="R51" s="17">
        <f t="shared" si="6"/>
        <v>1.0150966807805628</v>
      </c>
      <c r="S51" s="17">
        <f t="shared" si="6"/>
        <v>0.93427320134966341</v>
      </c>
      <c r="T51" s="17">
        <f t="shared" si="6"/>
        <v>1.061318885333506</v>
      </c>
      <c r="U51" s="17">
        <f t="shared" si="6"/>
        <v>1.1802195477594231</v>
      </c>
      <c r="V51" s="17">
        <f t="shared" si="6"/>
        <v>1.2781848071912161</v>
      </c>
      <c r="W51" s="17">
        <f t="shared" si="6"/>
        <v>1.446819011699628</v>
      </c>
      <c r="X51" s="17">
        <f t="shared" si="6"/>
        <v>1.6183621513968247</v>
      </c>
      <c r="Y51" s="17">
        <f t="shared" si="6"/>
        <v>1.8405752896026155</v>
      </c>
      <c r="Z51" s="17">
        <f t="shared" si="6"/>
        <v>2.2450817149486526</v>
      </c>
      <c r="AA51" s="17">
        <f t="shared" si="6"/>
        <v>2.5220743300974178</v>
      </c>
      <c r="AB51" s="17">
        <f t="shared" si="6"/>
        <v>2.6319919922417596</v>
      </c>
      <c r="AC51" s="17">
        <f t="shared" si="6"/>
        <v>2.7182968185000913</v>
      </c>
      <c r="AD51" s="17">
        <f t="shared" si="6"/>
        <v>2.7233016437188367</v>
      </c>
      <c r="AE51" s="17">
        <f t="shared" si="6"/>
        <v>2.762533757145845</v>
      </c>
      <c r="AF51" s="17">
        <f t="shared" si="6"/>
        <v>2.7073937585047041</v>
      </c>
      <c r="AG51" s="17">
        <f t="shared" si="6"/>
        <v>2.6734763681639779</v>
      </c>
      <c r="AH51" s="17">
        <f t="shared" si="6"/>
        <v>2.7423859889543643</v>
      </c>
      <c r="AI51" s="17">
        <f t="shared" si="6"/>
        <v>2.8750130284857836</v>
      </c>
      <c r="AJ51" s="17">
        <f t="shared" si="6"/>
        <v>3.0637873139045206</v>
      </c>
      <c r="AK51" s="17">
        <f t="shared" si="6"/>
        <v>2.3059617302307958</v>
      </c>
      <c r="AL51" s="17">
        <f t="shared" si="6"/>
        <v>0.79595943561977323</v>
      </c>
      <c r="AM51" s="17">
        <f t="shared" si="6"/>
        <v>-1.0967595055968373</v>
      </c>
      <c r="AN51" s="17">
        <f t="shared" si="6"/>
        <v>-2.8768162339157004</v>
      </c>
      <c r="AO51" s="17">
        <f t="shared" si="6"/>
        <v>-4.5106183068213834</v>
      </c>
    </row>
    <row r="52" spans="3:41" x14ac:dyDescent="0.3">
      <c r="D52" s="12" t="s">
        <v>34</v>
      </c>
      <c r="E52" s="15" t="s">
        <v>35</v>
      </c>
      <c r="F52" s="12" t="s">
        <v>33</v>
      </c>
      <c r="G52" s="15" t="s">
        <v>11</v>
      </c>
      <c r="H52" s="15" t="s">
        <v>19</v>
      </c>
      <c r="I52" s="16" t="s">
        <v>6</v>
      </c>
      <c r="J52" s="17">
        <f t="shared" ref="J52:AO52" si="7">J40*(1-J28)*J16</f>
        <v>0.42951432600717665</v>
      </c>
      <c r="K52" s="17">
        <f t="shared" si="7"/>
        <v>0.29434280384391964</v>
      </c>
      <c r="L52" s="17">
        <f t="shared" si="7"/>
        <v>0.54518416803263292</v>
      </c>
      <c r="M52" s="17">
        <f t="shared" si="7"/>
        <v>0.68400816259127006</v>
      </c>
      <c r="N52" s="17">
        <f t="shared" si="7"/>
        <v>0.67171532499763165</v>
      </c>
      <c r="O52" s="17">
        <f t="shared" si="7"/>
        <v>0.66708568375143384</v>
      </c>
      <c r="P52" s="17">
        <f t="shared" si="7"/>
        <v>0.72657738214612055</v>
      </c>
      <c r="Q52" s="17">
        <f t="shared" si="7"/>
        <v>0.94427282062135465</v>
      </c>
      <c r="R52" s="17">
        <f t="shared" si="7"/>
        <v>1.207790319662567</v>
      </c>
      <c r="S52" s="17">
        <f t="shared" si="7"/>
        <v>1.1250333372290056</v>
      </c>
      <c r="T52" s="17">
        <f t="shared" si="7"/>
        <v>1.2644904202111302</v>
      </c>
      <c r="U52" s="17">
        <f t="shared" si="7"/>
        <v>1.3951845281291897</v>
      </c>
      <c r="V52" s="17">
        <f t="shared" si="7"/>
        <v>1.5042984968220565</v>
      </c>
      <c r="W52" s="17">
        <f t="shared" si="7"/>
        <v>1.6874518487755605</v>
      </c>
      <c r="X52" s="17">
        <f t="shared" si="7"/>
        <v>1.8750417734965241</v>
      </c>
      <c r="Y52" s="17">
        <f t="shared" si="7"/>
        <v>2.1183762860138247</v>
      </c>
      <c r="Z52" s="17">
        <f t="shared" si="7"/>
        <v>2.5542574648180456</v>
      </c>
      <c r="AA52" s="17">
        <f t="shared" si="7"/>
        <v>2.8549541059755024</v>
      </c>
      <c r="AB52" s="17">
        <f t="shared" si="7"/>
        <v>2.9763872754024967</v>
      </c>
      <c r="AC52" s="17">
        <f t="shared" si="7"/>
        <v>3.0715551118785314</v>
      </c>
      <c r="AD52" s="17">
        <f t="shared" si="7"/>
        <v>3.082476803019238</v>
      </c>
      <c r="AE52" s="17">
        <f t="shared" si="7"/>
        <v>3.1287258410825158</v>
      </c>
      <c r="AF52" s="17">
        <f t="shared" si="7"/>
        <v>3.0757794021470284</v>
      </c>
      <c r="AG52" s="17">
        <f t="shared" si="7"/>
        <v>3.0434909560951211</v>
      </c>
      <c r="AH52" s="17">
        <f t="shared" si="7"/>
        <v>3.121506088788963</v>
      </c>
      <c r="AI52" s="17">
        <f t="shared" si="7"/>
        <v>3.2671606420197983</v>
      </c>
      <c r="AJ52" s="17">
        <f t="shared" si="7"/>
        <v>3.473277406636659</v>
      </c>
      <c r="AK52" s="17">
        <f t="shared" si="7"/>
        <v>2.67408125481577</v>
      </c>
      <c r="AL52" s="17">
        <f t="shared" si="7"/>
        <v>1.0741160826041736</v>
      </c>
      <c r="AM52" s="17">
        <f t="shared" si="7"/>
        <v>-0.92403578547395893</v>
      </c>
      <c r="AN52" s="17">
        <f t="shared" si="7"/>
        <v>-2.7981265062890595</v>
      </c>
      <c r="AO52" s="17">
        <f t="shared" si="7"/>
        <v>-4.5148125360629328</v>
      </c>
    </row>
    <row r="53" spans="3:41" x14ac:dyDescent="0.3">
      <c r="D53" s="12" t="s">
        <v>34</v>
      </c>
      <c r="E53" s="15" t="s">
        <v>35</v>
      </c>
      <c r="F53" s="12" t="s">
        <v>33</v>
      </c>
      <c r="G53" s="15" t="s">
        <v>11</v>
      </c>
      <c r="H53" s="15" t="s">
        <v>20</v>
      </c>
      <c r="I53" s="16" t="s">
        <v>6</v>
      </c>
      <c r="J53" s="17">
        <f t="shared" ref="J53:AO53" si="8">J41*(1-J29)*J17</f>
        <v>0.66287060425341315</v>
      </c>
      <c r="K53" s="17">
        <f t="shared" si="8"/>
        <v>0.47422025897184555</v>
      </c>
      <c r="L53" s="17">
        <f t="shared" si="8"/>
        <v>0.82028232539083612</v>
      </c>
      <c r="M53" s="17">
        <f t="shared" si="8"/>
        <v>1.0093122067831519</v>
      </c>
      <c r="N53" s="17">
        <f t="shared" si="8"/>
        <v>0.99325359744169406</v>
      </c>
      <c r="O53" s="17">
        <f t="shared" si="8"/>
        <v>0.98817726648391924</v>
      </c>
      <c r="P53" s="17">
        <f t="shared" si="8"/>
        <v>1.0708856400687685</v>
      </c>
      <c r="Q53" s="17">
        <f t="shared" si="8"/>
        <v>1.3671505123535472</v>
      </c>
      <c r="R53" s="17">
        <f t="shared" si="8"/>
        <v>1.7264943945532263</v>
      </c>
      <c r="S53" s="17">
        <f t="shared" si="8"/>
        <v>1.6160446899942691</v>
      </c>
      <c r="T53" s="17">
        <f t="shared" si="8"/>
        <v>1.8064323702516165</v>
      </c>
      <c r="U53" s="17">
        <f t="shared" si="8"/>
        <v>1.9847855190476251</v>
      </c>
      <c r="V53" s="17">
        <f t="shared" si="8"/>
        <v>2.1359874862957389</v>
      </c>
      <c r="W53" s="17">
        <f t="shared" si="8"/>
        <v>2.3859964504252185</v>
      </c>
      <c r="X53" s="17">
        <f t="shared" si="8"/>
        <v>2.6416719051465618</v>
      </c>
      <c r="Y53" s="17">
        <f t="shared" si="8"/>
        <v>2.97435342295684</v>
      </c>
      <c r="Z53" s="17">
        <f t="shared" si="8"/>
        <v>3.5644106713150672</v>
      </c>
      <c r="AA53" s="17">
        <f t="shared" si="8"/>
        <v>3.9724223884481851</v>
      </c>
      <c r="AB53" s="17">
        <f t="shared" si="8"/>
        <v>4.1379124921538395</v>
      </c>
      <c r="AC53" s="17">
        <f t="shared" si="8"/>
        <v>4.2664393892326897</v>
      </c>
      <c r="AD53" s="17">
        <f t="shared" si="8"/>
        <v>4.2815652252022245</v>
      </c>
      <c r="AE53" s="17">
        <f t="shared" si="8"/>
        <v>4.3449024417933853</v>
      </c>
      <c r="AF53" s="17">
        <f t="shared" si="8"/>
        <v>4.2755314518378835</v>
      </c>
      <c r="AG53" s="17">
        <f t="shared" si="8"/>
        <v>4.2319783285167301</v>
      </c>
      <c r="AH53" s="17">
        <f t="shared" si="8"/>
        <v>4.3384874055631615</v>
      </c>
      <c r="AI53" s="17">
        <f t="shared" si="8"/>
        <v>4.5376263974525193</v>
      </c>
      <c r="AJ53" s="17">
        <f t="shared" si="8"/>
        <v>4.8161448771889876</v>
      </c>
      <c r="AK53" s="17">
        <f t="shared" si="8"/>
        <v>3.7463443451899794</v>
      </c>
      <c r="AL53" s="17">
        <f t="shared" si="8"/>
        <v>1.6007129360969365</v>
      </c>
      <c r="AM53" s="17">
        <f t="shared" si="8"/>
        <v>-1.0557867027081682</v>
      </c>
      <c r="AN53" s="17">
        <f t="shared" si="8"/>
        <v>-3.5391550522764312</v>
      </c>
      <c r="AO53" s="17">
        <f t="shared" si="8"/>
        <v>-5.8048955535998479</v>
      </c>
    </row>
    <row r="54" spans="3:41" x14ac:dyDescent="0.3">
      <c r="D54" s="12" t="s">
        <v>34</v>
      </c>
      <c r="E54" s="15" t="s">
        <v>35</v>
      </c>
      <c r="F54" s="12" t="s">
        <v>33</v>
      </c>
      <c r="G54" s="15" t="s">
        <v>11</v>
      </c>
      <c r="H54" s="15" t="s">
        <v>21</v>
      </c>
      <c r="I54" s="16" t="s">
        <v>6</v>
      </c>
      <c r="J54" s="17">
        <f t="shared" ref="J54:AO54" si="9">J42*(1-J30)*J18</f>
        <v>0.90458747151979924</v>
      </c>
      <c r="K54" s="17">
        <f t="shared" si="9"/>
        <v>0.66795734854613975</v>
      </c>
      <c r="L54" s="17">
        <f t="shared" si="9"/>
        <v>1.0893313585628224</v>
      </c>
      <c r="M54" s="17">
        <f t="shared" si="9"/>
        <v>1.3156319737436915</v>
      </c>
      <c r="N54" s="17">
        <f t="shared" si="9"/>
        <v>1.2971835395541711</v>
      </c>
      <c r="O54" s="17">
        <f t="shared" si="9"/>
        <v>1.2934538714979131</v>
      </c>
      <c r="P54" s="17">
        <f t="shared" si="9"/>
        <v>1.3940581799285778</v>
      </c>
      <c r="Q54" s="17">
        <f t="shared" si="9"/>
        <v>1.7484465603021289</v>
      </c>
      <c r="R54" s="17">
        <f t="shared" si="9"/>
        <v>2.1783295266818081</v>
      </c>
      <c r="S54" s="17">
        <f t="shared" si="9"/>
        <v>2.0498580764381318</v>
      </c>
      <c r="T54" s="17">
        <f t="shared" si="9"/>
        <v>2.2791400146357543</v>
      </c>
      <c r="U54" s="17">
        <f t="shared" si="9"/>
        <v>2.4933180731464559</v>
      </c>
      <c r="V54" s="17">
        <f t="shared" si="9"/>
        <v>2.6770222659858383</v>
      </c>
      <c r="W54" s="17">
        <f t="shared" si="9"/>
        <v>2.9764189792513043</v>
      </c>
      <c r="X54" s="17">
        <f t="shared" si="9"/>
        <v>3.2833833329349171</v>
      </c>
      <c r="Y54" s="17">
        <f t="shared" si="9"/>
        <v>3.6823612490802895</v>
      </c>
      <c r="Z54" s="17">
        <f t="shared" si="9"/>
        <v>4.3852692084114686</v>
      </c>
      <c r="AA54" s="17">
        <f t="shared" si="9"/>
        <v>4.8709663250932485</v>
      </c>
      <c r="AB54" s="17">
        <f t="shared" si="9"/>
        <v>5.0703502769418858</v>
      </c>
      <c r="AC54" s="17">
        <f t="shared" si="9"/>
        <v>5.223261961875826</v>
      </c>
      <c r="AD54" s="17">
        <f t="shared" si="9"/>
        <v>5.2445905694254273</v>
      </c>
      <c r="AE54" s="17">
        <f t="shared" si="9"/>
        <v>5.320301268431578</v>
      </c>
      <c r="AF54" s="17">
        <f t="shared" si="9"/>
        <v>5.2429637220445295</v>
      </c>
      <c r="AG54" s="17">
        <f t="shared" si="9"/>
        <v>5.1923274978886171</v>
      </c>
      <c r="AH54" s="17">
        <f t="shared" si="9"/>
        <v>5.320344257141068</v>
      </c>
      <c r="AI54" s="17">
        <f t="shared" si="9"/>
        <v>5.5574901270871866</v>
      </c>
      <c r="AJ54" s="17">
        <f t="shared" si="9"/>
        <v>5.8880985490392419</v>
      </c>
      <c r="AK54" s="17">
        <f t="shared" si="9"/>
        <v>4.6312250704581679</v>
      </c>
      <c r="AL54" s="17">
        <f t="shared" si="9"/>
        <v>2.1054541108413907</v>
      </c>
      <c r="AM54" s="17">
        <f t="shared" si="9"/>
        <v>-0.99681476446534401</v>
      </c>
      <c r="AN54" s="17">
        <f t="shared" si="9"/>
        <v>-3.8868649952518317</v>
      </c>
      <c r="AO54" s="17">
        <f t="shared" si="9"/>
        <v>-6.513103496249439</v>
      </c>
    </row>
    <row r="55" spans="3:41" x14ac:dyDescent="0.3">
      <c r="D55" s="12" t="s">
        <v>34</v>
      </c>
      <c r="E55" s="15" t="s">
        <v>35</v>
      </c>
      <c r="F55" s="12" t="s">
        <v>33</v>
      </c>
      <c r="G55" s="15" t="s">
        <v>11</v>
      </c>
      <c r="H55" s="15" t="s">
        <v>22</v>
      </c>
      <c r="I55" s="16" t="s">
        <v>6</v>
      </c>
      <c r="J55" s="17">
        <f t="shared" ref="J55:AO55" si="10">J43*(1-J31)*J19</f>
        <v>1.6367352977480296</v>
      </c>
      <c r="K55" s="17">
        <f t="shared" si="10"/>
        <v>1.2809037134269958</v>
      </c>
      <c r="L55" s="17">
        <f t="shared" si="10"/>
        <v>1.8845721093796006</v>
      </c>
      <c r="M55" s="17">
        <f t="shared" si="10"/>
        <v>2.2046043611207988</v>
      </c>
      <c r="N55" s="17">
        <f t="shared" si="10"/>
        <v>2.1851042860182672</v>
      </c>
      <c r="O55" s="17">
        <f t="shared" si="10"/>
        <v>2.1885276510107396</v>
      </c>
      <c r="P55" s="17">
        <f t="shared" si="10"/>
        <v>2.3370094938868196</v>
      </c>
      <c r="Q55" s="17">
        <f t="shared" si="10"/>
        <v>2.8353866581981686</v>
      </c>
      <c r="R55" s="17">
        <f t="shared" si="10"/>
        <v>3.4385441707484437</v>
      </c>
      <c r="S55" s="17">
        <f t="shared" si="10"/>
        <v>3.2735996491212176</v>
      </c>
      <c r="T55" s="17">
        <f t="shared" si="10"/>
        <v>3.6031786567822097</v>
      </c>
      <c r="U55" s="17">
        <f t="shared" si="10"/>
        <v>3.9096883244921852</v>
      </c>
      <c r="V55" s="17">
        <f t="shared" si="10"/>
        <v>4.1792901716602611</v>
      </c>
      <c r="W55" s="17">
        <f t="shared" si="10"/>
        <v>4.6080057943848276</v>
      </c>
      <c r="X55" s="17">
        <f t="shared" si="10"/>
        <v>5.0464174657688083</v>
      </c>
      <c r="Y55" s="17">
        <f t="shared" si="10"/>
        <v>5.6168154890846731</v>
      </c>
      <c r="Z55" s="17">
        <f t="shared" si="10"/>
        <v>6.6012379334296831</v>
      </c>
      <c r="AA55" s="17">
        <f t="shared" si="10"/>
        <v>7.2893470788568315</v>
      </c>
      <c r="AB55" s="17">
        <f t="shared" si="10"/>
        <v>7.5821718202172574</v>
      </c>
      <c r="AC55" s="17">
        <f t="shared" si="10"/>
        <v>7.8061228453318705</v>
      </c>
      <c r="AD55" s="17">
        <f t="shared" si="10"/>
        <v>7.8547539137098905</v>
      </c>
      <c r="AE55" s="17">
        <f t="shared" si="10"/>
        <v>7.9741481859508614</v>
      </c>
      <c r="AF55" s="17">
        <f t="shared" si="10"/>
        <v>7.8882818156271197</v>
      </c>
      <c r="AG55" s="17">
        <f t="shared" si="10"/>
        <v>7.8327165528108855</v>
      </c>
      <c r="AH55" s="17">
        <f t="shared" si="10"/>
        <v>8.024624902776651</v>
      </c>
      <c r="AI55" s="17">
        <f t="shared" si="10"/>
        <v>8.3673295113170365</v>
      </c>
      <c r="AJ55" s="17">
        <f t="shared" si="10"/>
        <v>8.8404196925488883</v>
      </c>
      <c r="AK55" s="17">
        <f t="shared" si="10"/>
        <v>7.1329273560355499</v>
      </c>
      <c r="AL55" s="17">
        <f t="shared" si="10"/>
        <v>3.6627999408450416</v>
      </c>
      <c r="AM55" s="17">
        <f t="shared" si="10"/>
        <v>-0.57148090895789638</v>
      </c>
      <c r="AN55" s="17">
        <f t="shared" si="10"/>
        <v>-4.5052137480314984</v>
      </c>
      <c r="AO55" s="17">
        <f t="shared" si="10"/>
        <v>-8.0696219152371942</v>
      </c>
    </row>
    <row r="56" spans="3:41" x14ac:dyDescent="0.3">
      <c r="D56" s="12" t="s">
        <v>34</v>
      </c>
      <c r="E56" s="15" t="s">
        <v>35</v>
      </c>
      <c r="F56" s="12" t="s">
        <v>33</v>
      </c>
      <c r="G56" s="15" t="s">
        <v>11</v>
      </c>
      <c r="H56" s="15" t="s">
        <v>23</v>
      </c>
      <c r="I56" s="16" t="s">
        <v>6</v>
      </c>
      <c r="J56" s="17">
        <f t="shared" ref="J56:AO56" si="11">J44*(1-J32)*J20</f>
        <v>3.7804080208728283</v>
      </c>
      <c r="K56" s="17">
        <f t="shared" si="11"/>
        <v>3.0788741981954759</v>
      </c>
      <c r="L56" s="17">
        <f t="shared" si="11"/>
        <v>4.1686996000048602</v>
      </c>
      <c r="M56" s="17">
        <f t="shared" si="11"/>
        <v>4.725483544061551</v>
      </c>
      <c r="N56" s="17">
        <f t="shared" si="11"/>
        <v>4.7090861008510405</v>
      </c>
      <c r="O56" s="17">
        <f t="shared" si="11"/>
        <v>4.7385495965472728</v>
      </c>
      <c r="P56" s="17">
        <f t="shared" si="11"/>
        <v>5.0135421091938142</v>
      </c>
      <c r="Q56" s="17">
        <f t="shared" si="11"/>
        <v>5.8759258086115507</v>
      </c>
      <c r="R56" s="17">
        <f t="shared" si="11"/>
        <v>6.9178338860963944</v>
      </c>
      <c r="S56" s="17">
        <f t="shared" si="11"/>
        <v>6.6709365561297584</v>
      </c>
      <c r="T56" s="17">
        <f t="shared" si="11"/>
        <v>7.2589359960548085</v>
      </c>
      <c r="U56" s="17">
        <f t="shared" si="11"/>
        <v>7.8069970449273063</v>
      </c>
      <c r="V56" s="17">
        <f t="shared" si="11"/>
        <v>8.3057951182845198</v>
      </c>
      <c r="W56" s="17">
        <f t="shared" si="11"/>
        <v>9.0669283261630049</v>
      </c>
      <c r="X56" s="17">
        <f t="shared" si="11"/>
        <v>9.8493552609616373</v>
      </c>
      <c r="Y56" s="17">
        <f t="shared" si="11"/>
        <v>10.862508298018248</v>
      </c>
      <c r="Z56" s="17">
        <f t="shared" si="11"/>
        <v>12.560025932162002</v>
      </c>
      <c r="AA56" s="17">
        <f t="shared" si="11"/>
        <v>13.765435667778936</v>
      </c>
      <c r="AB56" s="17">
        <f t="shared" si="11"/>
        <v>14.310884501978226</v>
      </c>
      <c r="AC56" s="17">
        <f t="shared" si="11"/>
        <v>14.727832848922237</v>
      </c>
      <c r="AD56" s="17">
        <f t="shared" si="11"/>
        <v>14.863411609500382</v>
      </c>
      <c r="AE56" s="17">
        <f t="shared" si="11"/>
        <v>15.10721721184747</v>
      </c>
      <c r="AF56" s="17">
        <f t="shared" si="11"/>
        <v>15.018040152171183</v>
      </c>
      <c r="AG56" s="17">
        <f t="shared" si="11"/>
        <v>14.963634490240892</v>
      </c>
      <c r="AH56" s="17">
        <f t="shared" si="11"/>
        <v>15.33046187729849</v>
      </c>
      <c r="AI56" s="17">
        <f t="shared" si="11"/>
        <v>15.953388946707308</v>
      </c>
      <c r="AJ56" s="17">
        <f t="shared" si="11"/>
        <v>16.795224510240889</v>
      </c>
      <c r="AK56" s="17">
        <f t="shared" si="11"/>
        <v>13.983767730053522</v>
      </c>
      <c r="AL56" s="17">
        <f t="shared" si="11"/>
        <v>8.1554480199610584</v>
      </c>
      <c r="AM56" s="17">
        <f t="shared" si="11"/>
        <v>1.1139946667950482</v>
      </c>
      <c r="AN56" s="17">
        <f t="shared" si="11"/>
        <v>-5.4018640071444333</v>
      </c>
      <c r="AO56" s="17">
        <f t="shared" si="11"/>
        <v>-11.284887453407185</v>
      </c>
    </row>
    <row r="57" spans="3:41" x14ac:dyDescent="0.3">
      <c r="D57" s="12" t="s">
        <v>34</v>
      </c>
      <c r="E57" s="15" t="s">
        <v>35</v>
      </c>
      <c r="F57" s="12" t="s">
        <v>33</v>
      </c>
      <c r="G57" s="15" t="s">
        <v>11</v>
      </c>
      <c r="H57" s="15" t="s">
        <v>24</v>
      </c>
      <c r="I57" s="16" t="s">
        <v>6</v>
      </c>
      <c r="J57" s="17">
        <f t="shared" ref="J57:AO57" si="12">J45*(1-J33)*J21</f>
        <v>61.82634550551645</v>
      </c>
      <c r="K57" s="17">
        <f t="shared" si="12"/>
        <v>55.725682092542499</v>
      </c>
      <c r="L57" s="17">
        <f t="shared" si="12"/>
        <v>61.173545824502959</v>
      </c>
      <c r="M57" s="17">
        <f t="shared" si="12"/>
        <v>63.569819957706578</v>
      </c>
      <c r="N57" s="17">
        <f t="shared" si="12"/>
        <v>64.459239133570961</v>
      </c>
      <c r="O57" s="17">
        <f t="shared" si="12"/>
        <v>65.717023280010906</v>
      </c>
      <c r="P57" s="17">
        <f t="shared" si="12"/>
        <v>67.679190952699372</v>
      </c>
      <c r="Q57" s="17">
        <f t="shared" si="12"/>
        <v>70.998602718772318</v>
      </c>
      <c r="R57" s="17">
        <f t="shared" si="12"/>
        <v>74.904201478542916</v>
      </c>
      <c r="S57" s="17">
        <f t="shared" si="12"/>
        <v>76.062745601985654</v>
      </c>
      <c r="T57" s="17">
        <f t="shared" si="12"/>
        <v>79.258147168604708</v>
      </c>
      <c r="U57" s="17">
        <f t="shared" si="12"/>
        <v>82.303167693411808</v>
      </c>
      <c r="V57" s="17">
        <f t="shared" si="12"/>
        <v>85.684106791922915</v>
      </c>
      <c r="W57" s="17">
        <f t="shared" si="12"/>
        <v>89.621545406370956</v>
      </c>
      <c r="X57" s="17">
        <f t="shared" si="12"/>
        <v>93.742982881969908</v>
      </c>
      <c r="Y57" s="17">
        <f t="shared" si="12"/>
        <v>98.785014329614484</v>
      </c>
      <c r="Z57" s="17">
        <f t="shared" si="12"/>
        <v>105.21391612289135</v>
      </c>
      <c r="AA57" s="17">
        <f t="shared" si="12"/>
        <v>110.64651198257422</v>
      </c>
      <c r="AB57" s="17">
        <f t="shared" si="12"/>
        <v>114.67439073508423</v>
      </c>
      <c r="AC57" s="17">
        <f t="shared" si="12"/>
        <v>118.15088495522225</v>
      </c>
      <c r="AD57" s="17">
        <f t="shared" si="12"/>
        <v>121.2595547969098</v>
      </c>
      <c r="AE57" s="17">
        <f t="shared" si="12"/>
        <v>124.42817628458187</v>
      </c>
      <c r="AF57" s="17">
        <f t="shared" si="12"/>
        <v>127.29736386067438</v>
      </c>
      <c r="AG57" s="17">
        <f t="shared" si="12"/>
        <v>129.83480798598893</v>
      </c>
      <c r="AH57" s="17">
        <f t="shared" si="12"/>
        <v>133.39906784031774</v>
      </c>
      <c r="AI57" s="17">
        <f t="shared" si="12"/>
        <v>137.66924372264387</v>
      </c>
      <c r="AJ57" s="17">
        <f t="shared" si="12"/>
        <v>142.54891807737539</v>
      </c>
      <c r="AK57" s="17">
        <f t="shared" si="12"/>
        <v>138.78955173898805</v>
      </c>
      <c r="AL57" s="17">
        <f t="shared" si="12"/>
        <v>124.9432625707459</v>
      </c>
      <c r="AM57" s="17">
        <f t="shared" si="12"/>
        <v>108.41814185395206</v>
      </c>
      <c r="AN57" s="17">
        <f t="shared" si="12"/>
        <v>93.084155683048849</v>
      </c>
      <c r="AO57" s="17">
        <f t="shared" si="12"/>
        <v>78.935124166446442</v>
      </c>
    </row>
    <row r="58" spans="3:41" x14ac:dyDescent="0.3">
      <c r="D58" s="12" t="s">
        <v>34</v>
      </c>
      <c r="E58" s="12" t="s">
        <v>35</v>
      </c>
      <c r="F58" s="12" t="s">
        <v>33</v>
      </c>
      <c r="G58" s="12" t="s">
        <v>11</v>
      </c>
      <c r="H58" s="12" t="s">
        <v>36</v>
      </c>
      <c r="I58" s="14" t="s">
        <v>6</v>
      </c>
      <c r="J58" s="13">
        <f>J57+J56+J55+J54+J53+J52+J51+J50+J49+J48+J47+J46</f>
        <v>764.25945894659435</v>
      </c>
      <c r="K58" s="13">
        <f t="shared" ref="K58:AO58" si="13">K57+K56+K55+K54+K53+K52+K51+K50+K49+K48+K47+K46</f>
        <v>706.5413119355984</v>
      </c>
      <c r="L58" s="13">
        <f t="shared" si="13"/>
        <v>729.48344640426637</v>
      </c>
      <c r="M58" s="13">
        <f t="shared" si="13"/>
        <v>748.03771215898291</v>
      </c>
      <c r="N58" s="13">
        <f t="shared" si="13"/>
        <v>762.30764083320855</v>
      </c>
      <c r="O58" s="13">
        <f t="shared" si="13"/>
        <v>779.58729640073841</v>
      </c>
      <c r="P58" s="13">
        <f t="shared" si="13"/>
        <v>799.38537978160139</v>
      </c>
      <c r="Q58" s="13">
        <f t="shared" si="13"/>
        <v>819.23191463324724</v>
      </c>
      <c r="R58" s="13">
        <f t="shared" si="13"/>
        <v>841.42061910060306</v>
      </c>
      <c r="S58" s="13">
        <f t="shared" si="13"/>
        <v>861.96375800947908</v>
      </c>
      <c r="T58" s="13">
        <f t="shared" si="13"/>
        <v>889.25880002113581</v>
      </c>
      <c r="U58" s="13">
        <f t="shared" si="13"/>
        <v>917.34768525523032</v>
      </c>
      <c r="V58" s="13">
        <f t="shared" si="13"/>
        <v>951.62119464117302</v>
      </c>
      <c r="W58" s="13">
        <f t="shared" si="13"/>
        <v>986.52753967539525</v>
      </c>
      <c r="X58" s="13">
        <f t="shared" si="13"/>
        <v>1023.1409614350019</v>
      </c>
      <c r="Y58" s="13">
        <f t="shared" si="13"/>
        <v>1065.2972441844513</v>
      </c>
      <c r="Z58" s="13">
        <f t="shared" si="13"/>
        <v>1106.6368398296204</v>
      </c>
      <c r="AA58" s="13">
        <f t="shared" si="13"/>
        <v>1149.2268147852185</v>
      </c>
      <c r="AB58" s="13">
        <f t="shared" si="13"/>
        <v>1193.4939755885566</v>
      </c>
      <c r="AC58" s="13">
        <f t="shared" si="13"/>
        <v>1235.6495668855623</v>
      </c>
      <c r="AD58" s="13">
        <f t="shared" si="13"/>
        <v>1280.9246882310022</v>
      </c>
      <c r="AE58" s="13">
        <f t="shared" si="13"/>
        <v>1324.1237559081005</v>
      </c>
      <c r="AF58" s="13">
        <f t="shared" si="13"/>
        <v>1371.2748510244364</v>
      </c>
      <c r="AG58" s="13">
        <f t="shared" si="13"/>
        <v>1415.6435446797952</v>
      </c>
      <c r="AH58" s="13">
        <f t="shared" si="13"/>
        <v>1461.1315137276954</v>
      </c>
      <c r="AI58" s="13">
        <f t="shared" si="13"/>
        <v>1508.5876779697578</v>
      </c>
      <c r="AJ58" s="13">
        <f t="shared" si="13"/>
        <v>1558.0005202140592</v>
      </c>
      <c r="AK58" s="13">
        <f t="shared" si="13"/>
        <v>1607.0797519560497</v>
      </c>
      <c r="AL58" s="13">
        <f t="shared" si="13"/>
        <v>1612.9605165261182</v>
      </c>
      <c r="AM58" s="13">
        <f t="shared" si="13"/>
        <v>1612.9859155658194</v>
      </c>
      <c r="AN58" s="13">
        <f t="shared" si="13"/>
        <v>1611.0685157252528</v>
      </c>
      <c r="AO58" s="13">
        <f t="shared" si="13"/>
        <v>1604.8544944863825</v>
      </c>
    </row>
    <row r="59" spans="3:41" x14ac:dyDescent="0.3">
      <c r="D59" s="18" t="s">
        <v>37</v>
      </c>
      <c r="E59" s="18" t="s">
        <v>38</v>
      </c>
      <c r="F59" s="4" t="s">
        <v>297</v>
      </c>
      <c r="G59" t="s">
        <v>11</v>
      </c>
      <c r="H59" s="16" t="s">
        <v>6</v>
      </c>
      <c r="I59" s="16" t="s">
        <v>6</v>
      </c>
      <c r="J59">
        <v>163.83725331636401</v>
      </c>
      <c r="K59">
        <v>166.622486622742</v>
      </c>
      <c r="L59">
        <v>169.455068895328</v>
      </c>
      <c r="M59">
        <v>172.335805066549</v>
      </c>
      <c r="N59">
        <v>175.26551375267999</v>
      </c>
      <c r="O59">
        <v>178.245027486476</v>
      </c>
      <c r="P59">
        <v>181.275192953746</v>
      </c>
      <c r="Q59">
        <v>184.35687123395999</v>
      </c>
      <c r="R59">
        <v>187.490938044937</v>
      </c>
      <c r="S59">
        <v>190.67828399170099</v>
      </c>
      <c r="T59">
        <v>193.91981481956</v>
      </c>
      <c r="U59">
        <v>197.216451671492</v>
      </c>
      <c r="V59">
        <v>200.56913134990799</v>
      </c>
      <c r="W59">
        <v>203.97880658285601</v>
      </c>
      <c r="X59">
        <v>207.446446294765</v>
      </c>
      <c r="Y59">
        <v>210.97303588177601</v>
      </c>
      <c r="Z59">
        <v>214.55957749176599</v>
      </c>
      <c r="AA59">
        <v>218.20709030912599</v>
      </c>
      <c r="AB59">
        <v>221.91661084438101</v>
      </c>
      <c r="AC59">
        <v>225.68919322873501</v>
      </c>
      <c r="AD59">
        <v>229.52590951362399</v>
      </c>
      <c r="AE59">
        <v>233.427849975355</v>
      </c>
      <c r="AF59">
        <v>237.39612342493601</v>
      </c>
      <c r="AG59">
        <v>241.43185752316001</v>
      </c>
      <c r="AH59">
        <v>245.536199101054</v>
      </c>
      <c r="AI59">
        <v>249.71031448577199</v>
      </c>
      <c r="AJ59">
        <v>253.95538983202999</v>
      </c>
      <c r="AK59">
        <v>258.27263145917402</v>
      </c>
      <c r="AL59">
        <v>262.66326619398001</v>
      </c>
      <c r="AM59">
        <v>267.12854171927802</v>
      </c>
      <c r="AN59">
        <v>271.66972692850601</v>
      </c>
      <c r="AO59">
        <v>276.28811228629002</v>
      </c>
    </row>
    <row r="60" spans="3:41" x14ac:dyDescent="0.3">
      <c r="C60" s="30" t="s">
        <v>176</v>
      </c>
      <c r="D60" s="31" t="s">
        <v>39</v>
      </c>
      <c r="E60" s="31" t="s">
        <v>40</v>
      </c>
      <c r="F60" s="31" t="s">
        <v>174</v>
      </c>
      <c r="G60" t="s">
        <v>11</v>
      </c>
      <c r="H60" s="16" t="s">
        <v>6</v>
      </c>
      <c r="I60" s="16" t="s">
        <v>6</v>
      </c>
      <c r="J60">
        <v>-11.9653135359997</v>
      </c>
      <c r="K60">
        <v>-12.2480413013354</v>
      </c>
      <c r="L60">
        <v>-12.5374496261944</v>
      </c>
      <c r="M60">
        <v>-12.833696365166899</v>
      </c>
      <c r="N60">
        <v>-13.136943102781</v>
      </c>
      <c r="O60">
        <v>-13.447355241637</v>
      </c>
      <c r="P60">
        <v>-13.7651020926246</v>
      </c>
      <c r="Q60">
        <v>-14.0903569672718</v>
      </c>
      <c r="R60">
        <v>-14.4232972722755</v>
      </c>
      <c r="S60">
        <v>-14.764104606265899</v>
      </c>
      <c r="T60">
        <v>-15.112964858858</v>
      </c>
      <c r="U60">
        <v>-15.4700683120427</v>
      </c>
      <c r="V60">
        <v>-15.835609743973899</v>
      </c>
      <c r="W60">
        <v>-16.2097885352084</v>
      </c>
      <c r="X60">
        <v>-16.592808777455801</v>
      </c>
      <c r="Y60">
        <v>-16.984879384897798</v>
      </c>
      <c r="Z60">
        <v>-17.386214208138501</v>
      </c>
      <c r="AA60">
        <v>-17.797032150846501</v>
      </c>
      <c r="AB60">
        <v>-18.217557289153799</v>
      </c>
      <c r="AC60">
        <v>-18.648018993875699</v>
      </c>
      <c r="AD60">
        <v>-19.088652055618301</v>
      </c>
      <c r="AE60">
        <v>-19.5396968128425</v>
      </c>
      <c r="AF60">
        <v>-20.001399282954299</v>
      </c>
      <c r="AG60">
        <v>-20.474011296491899</v>
      </c>
      <c r="AH60">
        <v>-20.957790634484201</v>
      </c>
      <c r="AI60">
        <v>-21.4530011690543</v>
      </c>
      <c r="AJ60">
        <v>-21.959913007346199</v>
      </c>
      <c r="AK60">
        <v>-22.478802638851</v>
      </c>
      <c r="AL60">
        <v>-23.009953086215699</v>
      </c>
      <c r="AM60">
        <v>-23.553654059614601</v>
      </c>
      <c r="AN60">
        <v>-24.110202114768398</v>
      </c>
      <c r="AO60">
        <v>-24.679900814697401</v>
      </c>
    </row>
    <row r="61" spans="3:41" x14ac:dyDescent="0.3">
      <c r="D61" s="29" t="s">
        <v>42</v>
      </c>
      <c r="E61" s="15" t="s">
        <v>41</v>
      </c>
      <c r="F61" s="12" t="s">
        <v>33</v>
      </c>
      <c r="G61" s="15" t="s">
        <v>175</v>
      </c>
      <c r="H61" s="1" t="s">
        <v>6</v>
      </c>
      <c r="I61" s="16" t="s">
        <v>6</v>
      </c>
      <c r="J61" s="21">
        <f t="shared" ref="J61:AO61" si="14">J60/J8</f>
        <v>-2.6968542985371675E-3</v>
      </c>
      <c r="K61" s="21">
        <f t="shared" si="14"/>
        <v>-2.9666830189811824E-3</v>
      </c>
      <c r="L61" s="21">
        <f t="shared" si="14"/>
        <v>-2.946823944187515E-3</v>
      </c>
      <c r="M61" s="21">
        <f t="shared" si="14"/>
        <v>-2.9596624547961843E-3</v>
      </c>
      <c r="N61" s="21">
        <f t="shared" si="14"/>
        <v>-2.9810534522460874E-3</v>
      </c>
      <c r="O61" s="21">
        <f t="shared" si="14"/>
        <v>-2.9975337245210262E-3</v>
      </c>
      <c r="P61" s="21">
        <f t="shared" si="14"/>
        <v>-3.0067580434809285E-3</v>
      </c>
      <c r="Q61" s="21">
        <f t="shared" si="14"/>
        <v>-3.0138049842250831E-3</v>
      </c>
      <c r="R61" s="21">
        <f t="shared" si="14"/>
        <v>-3.0152837648074779E-3</v>
      </c>
      <c r="S61" s="21">
        <f t="shared" si="14"/>
        <v>-3.0136717097859313E-3</v>
      </c>
      <c r="T61" s="21">
        <f t="shared" si="14"/>
        <v>-3.0103606193247223E-3</v>
      </c>
      <c r="U61" s="21">
        <f t="shared" si="14"/>
        <v>-3.0089822634295315E-3</v>
      </c>
      <c r="V61" s="21">
        <f t="shared" si="14"/>
        <v>-2.9958295298143211E-3</v>
      </c>
      <c r="W61" s="21">
        <f t="shared" si="14"/>
        <v>-2.9801642641193063E-3</v>
      </c>
      <c r="X61" s="21">
        <f t="shared" si="14"/>
        <v>-2.9621845804909913E-3</v>
      </c>
      <c r="Y61" s="21">
        <f t="shared" si="14"/>
        <v>-2.9346341081429505E-3</v>
      </c>
      <c r="Z61" s="21">
        <f t="shared" si="14"/>
        <v>-2.9147864515332105E-3</v>
      </c>
      <c r="AA61" s="21">
        <f t="shared" si="14"/>
        <v>-2.8917476637881842E-3</v>
      </c>
      <c r="AB61" s="21">
        <f t="shared" si="14"/>
        <v>-2.862104108926121E-3</v>
      </c>
      <c r="AC61" s="21">
        <f t="shared" si="14"/>
        <v>-2.8402749562057871E-3</v>
      </c>
      <c r="AD61" s="21">
        <f t="shared" si="14"/>
        <v>-2.8198832842532807E-3</v>
      </c>
      <c r="AE61" s="21">
        <f t="shared" si="14"/>
        <v>-2.8009095210210877E-3</v>
      </c>
      <c r="AF61" s="21">
        <f t="shared" si="14"/>
        <v>-2.7788552493226643E-3</v>
      </c>
      <c r="AG61" s="21">
        <f t="shared" si="14"/>
        <v>-2.7637427447348849E-3</v>
      </c>
      <c r="AH61" s="21">
        <f t="shared" si="14"/>
        <v>-2.7500898800584578E-3</v>
      </c>
      <c r="AI61" s="21">
        <f t="shared" si="14"/>
        <v>-2.7359791610657978E-3</v>
      </c>
      <c r="AJ61" s="21">
        <f t="shared" si="14"/>
        <v>-2.721441099213978E-3</v>
      </c>
      <c r="AK61" s="21">
        <f t="shared" si="14"/>
        <v>-2.708199808533878E-3</v>
      </c>
      <c r="AL61" s="21">
        <f t="shared" si="14"/>
        <v>-2.7554845619632644E-3</v>
      </c>
      <c r="AM61" s="21">
        <f t="shared" si="14"/>
        <v>-2.814083892923386E-3</v>
      </c>
      <c r="AN61" s="21">
        <f t="shared" si="14"/>
        <v>-2.8771447394537611E-3</v>
      </c>
      <c r="AO61" s="21">
        <f t="shared" si="14"/>
        <v>-2.9476322447988326E-3</v>
      </c>
    </row>
    <row r="62" spans="3:41" x14ac:dyDescent="0.3">
      <c r="D62" s="9" t="s">
        <v>43</v>
      </c>
      <c r="E62" s="9" t="s">
        <v>44</v>
      </c>
      <c r="F62" s="9" t="s">
        <v>33</v>
      </c>
      <c r="G62" s="9" t="s">
        <v>11</v>
      </c>
      <c r="H62" s="9" t="s">
        <v>36</v>
      </c>
      <c r="I62" s="22" t="s">
        <v>6</v>
      </c>
      <c r="J62" s="23">
        <f>J58+J59+J60</f>
        <v>916.13139872695865</v>
      </c>
      <c r="K62" s="23">
        <f t="shared" ref="K62:AO62" si="15">K58+K59+K60</f>
        <v>860.915757257005</v>
      </c>
      <c r="L62" s="23">
        <f t="shared" si="15"/>
        <v>886.40106567340001</v>
      </c>
      <c r="M62" s="23">
        <f t="shared" si="15"/>
        <v>907.53982086036501</v>
      </c>
      <c r="N62" s="23">
        <f t="shared" si="15"/>
        <v>924.43621148310763</v>
      </c>
      <c r="O62" s="23">
        <f t="shared" si="15"/>
        <v>944.38496864557749</v>
      </c>
      <c r="P62" s="23">
        <f t="shared" si="15"/>
        <v>966.89547064272278</v>
      </c>
      <c r="Q62" s="23">
        <f t="shared" si="15"/>
        <v>989.49842889993545</v>
      </c>
      <c r="R62" s="23">
        <f t="shared" si="15"/>
        <v>1014.4882598732645</v>
      </c>
      <c r="S62" s="23">
        <f t="shared" si="15"/>
        <v>1037.8779373949142</v>
      </c>
      <c r="T62" s="23">
        <f t="shared" si="15"/>
        <v>1068.0656499818379</v>
      </c>
      <c r="U62" s="23">
        <f t="shared" si="15"/>
        <v>1099.0940686146796</v>
      </c>
      <c r="V62" s="23">
        <f t="shared" si="15"/>
        <v>1136.354716247107</v>
      </c>
      <c r="W62" s="23">
        <f t="shared" si="15"/>
        <v>1174.2965577230427</v>
      </c>
      <c r="X62" s="23">
        <f t="shared" si="15"/>
        <v>1213.9945989523112</v>
      </c>
      <c r="Y62" s="23">
        <f t="shared" si="15"/>
        <v>1259.2854006813295</v>
      </c>
      <c r="Z62" s="23">
        <f t="shared" si="15"/>
        <v>1303.810203113248</v>
      </c>
      <c r="AA62" s="23">
        <f t="shared" si="15"/>
        <v>1349.636872943498</v>
      </c>
      <c r="AB62" s="23">
        <f t="shared" si="15"/>
        <v>1397.1930291437839</v>
      </c>
      <c r="AC62" s="23">
        <f t="shared" si="15"/>
        <v>1442.6907411204215</v>
      </c>
      <c r="AD62" s="23">
        <f t="shared" si="15"/>
        <v>1491.3619456890078</v>
      </c>
      <c r="AE62" s="23">
        <f t="shared" si="15"/>
        <v>1538.011909070613</v>
      </c>
      <c r="AF62" s="23">
        <f t="shared" si="15"/>
        <v>1588.6695751664181</v>
      </c>
      <c r="AG62" s="23">
        <f t="shared" si="15"/>
        <v>1636.6013909064634</v>
      </c>
      <c r="AH62" s="23">
        <f t="shared" si="15"/>
        <v>1685.7099221942653</v>
      </c>
      <c r="AI62" s="23">
        <f t="shared" si="15"/>
        <v>1736.8449912864755</v>
      </c>
      <c r="AJ62" s="23">
        <f t="shared" si="15"/>
        <v>1789.9959970387431</v>
      </c>
      <c r="AK62" s="23">
        <f t="shared" si="15"/>
        <v>1842.8735807763728</v>
      </c>
      <c r="AL62" s="23">
        <f t="shared" si="15"/>
        <v>1852.6138296338825</v>
      </c>
      <c r="AM62" s="23">
        <f t="shared" si="15"/>
        <v>1856.5608032254827</v>
      </c>
      <c r="AN62" s="23">
        <f t="shared" si="15"/>
        <v>1858.6280405389905</v>
      </c>
      <c r="AO62" s="23">
        <f t="shared" si="15"/>
        <v>1856.462705957975</v>
      </c>
    </row>
    <row r="63" spans="3:41" x14ac:dyDescent="0.3">
      <c r="D63" s="18" t="s">
        <v>62</v>
      </c>
      <c r="E63" t="s">
        <v>63</v>
      </c>
      <c r="F63" s="4" t="s">
        <v>5</v>
      </c>
      <c r="G63" t="s">
        <v>133</v>
      </c>
      <c r="H63" t="s">
        <v>45</v>
      </c>
      <c r="I63" s="14" t="s">
        <v>6</v>
      </c>
      <c r="J63">
        <v>2.3E-2</v>
      </c>
      <c r="K63">
        <v>2.1000000000000001E-2</v>
      </c>
      <c r="L63">
        <v>2.1000000000000001E-2</v>
      </c>
      <c r="M63" s="27">
        <v>2.1999999999999999E-2</v>
      </c>
      <c r="N63" s="27">
        <v>2.1999999999999999E-2</v>
      </c>
      <c r="O63" s="27">
        <v>2.3E-2</v>
      </c>
      <c r="P63" s="27">
        <v>2.3E-2</v>
      </c>
      <c r="Q63" s="27">
        <v>2.4E-2</v>
      </c>
      <c r="R63" s="27">
        <v>2.5000000000000001E-2</v>
      </c>
      <c r="S63" s="27">
        <v>2.5000000000000001E-2</v>
      </c>
      <c r="T63" s="27">
        <v>2.5999999999999999E-2</v>
      </c>
      <c r="U63" s="27">
        <v>2.7E-2</v>
      </c>
      <c r="V63" s="27">
        <v>2.8000000000000001E-2</v>
      </c>
      <c r="W63" s="27">
        <v>2.9000000000000001E-2</v>
      </c>
      <c r="X63" s="27">
        <v>0.03</v>
      </c>
      <c r="Y63" s="27">
        <v>3.1E-2</v>
      </c>
      <c r="Z63" s="27">
        <v>3.2000000000000001E-2</v>
      </c>
      <c r="AA63" s="27">
        <v>3.3000000000000002E-2</v>
      </c>
      <c r="AB63" s="27">
        <v>3.4000000000000002E-2</v>
      </c>
      <c r="AC63" s="27">
        <v>3.5000000000000003E-2</v>
      </c>
      <c r="AD63" s="27">
        <v>3.5999999999999997E-2</v>
      </c>
      <c r="AE63" s="27">
        <v>3.6999999999999998E-2</v>
      </c>
      <c r="AF63" s="27">
        <v>3.7999999999999999E-2</v>
      </c>
      <c r="AG63" s="27">
        <v>3.9E-2</v>
      </c>
      <c r="AH63" s="27">
        <v>0.04</v>
      </c>
      <c r="AI63" s="27">
        <v>4.1000000000000002E-2</v>
      </c>
      <c r="AJ63" s="27">
        <v>4.2999999999999997E-2</v>
      </c>
      <c r="AK63" s="27">
        <v>4.3999999999999997E-2</v>
      </c>
      <c r="AL63" s="27">
        <v>4.3999999999999997E-2</v>
      </c>
      <c r="AM63" s="27">
        <v>4.2999999999999997E-2</v>
      </c>
      <c r="AN63" s="27">
        <v>4.2999999999999997E-2</v>
      </c>
      <c r="AO63" s="27">
        <v>4.2999999999999997E-2</v>
      </c>
    </row>
    <row r="64" spans="3:41" x14ac:dyDescent="0.3">
      <c r="D64" s="18" t="s">
        <v>62</v>
      </c>
      <c r="E64" t="s">
        <v>63</v>
      </c>
      <c r="F64" s="4" t="s">
        <v>5</v>
      </c>
      <c r="G64" t="s">
        <v>133</v>
      </c>
      <c r="H64" t="s">
        <v>46</v>
      </c>
      <c r="I64" s="14" t="s">
        <v>6</v>
      </c>
      <c r="J64">
        <v>0</v>
      </c>
      <c r="K64">
        <v>0</v>
      </c>
      <c r="L64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</row>
    <row r="65" spans="3:41" x14ac:dyDescent="0.3">
      <c r="D65" s="18" t="s">
        <v>62</v>
      </c>
      <c r="E65" t="s">
        <v>63</v>
      </c>
      <c r="F65" s="4" t="s">
        <v>5</v>
      </c>
      <c r="G65" t="s">
        <v>133</v>
      </c>
      <c r="H65" t="s">
        <v>47</v>
      </c>
      <c r="I65" s="14" t="s">
        <v>6</v>
      </c>
      <c r="J65">
        <v>1E-3</v>
      </c>
      <c r="K65">
        <v>1E-3</v>
      </c>
      <c r="L65">
        <v>1E-3</v>
      </c>
      <c r="M65" s="27">
        <v>1E-3</v>
      </c>
      <c r="N65" s="27">
        <v>1E-3</v>
      </c>
      <c r="O65" s="27">
        <v>1E-3</v>
      </c>
      <c r="P65" s="27">
        <v>1E-3</v>
      </c>
      <c r="Q65" s="27">
        <v>1E-3</v>
      </c>
      <c r="R65" s="27">
        <v>1E-3</v>
      </c>
      <c r="S65" s="27">
        <v>1E-3</v>
      </c>
      <c r="T65" s="27">
        <v>1E-3</v>
      </c>
      <c r="U65" s="27">
        <v>1E-3</v>
      </c>
      <c r="V65" s="27">
        <v>1E-3</v>
      </c>
      <c r="W65" s="27">
        <v>1E-3</v>
      </c>
      <c r="X65" s="27">
        <v>1E-3</v>
      </c>
      <c r="Y65" s="27">
        <v>2E-3</v>
      </c>
      <c r="Z65" s="27">
        <v>2E-3</v>
      </c>
      <c r="AA65" s="27">
        <v>2E-3</v>
      </c>
      <c r="AB65" s="27">
        <v>2E-3</v>
      </c>
      <c r="AC65" s="27">
        <v>2E-3</v>
      </c>
      <c r="AD65" s="27">
        <v>2E-3</v>
      </c>
      <c r="AE65" s="27">
        <v>2E-3</v>
      </c>
      <c r="AF65" s="27">
        <v>2E-3</v>
      </c>
      <c r="AG65" s="27">
        <v>2E-3</v>
      </c>
      <c r="AH65" s="27">
        <v>2E-3</v>
      </c>
      <c r="AI65" s="27">
        <v>2E-3</v>
      </c>
      <c r="AJ65" s="27">
        <v>2E-3</v>
      </c>
      <c r="AK65" s="27">
        <v>2E-3</v>
      </c>
      <c r="AL65" s="27">
        <v>2E-3</v>
      </c>
      <c r="AM65" s="27">
        <v>2E-3</v>
      </c>
      <c r="AN65" s="27">
        <v>2E-3</v>
      </c>
      <c r="AO65" s="27">
        <v>2E-3</v>
      </c>
    </row>
    <row r="66" spans="3:41" x14ac:dyDescent="0.3">
      <c r="D66" s="18" t="s">
        <v>62</v>
      </c>
      <c r="E66" t="s">
        <v>63</v>
      </c>
      <c r="F66" s="4" t="s">
        <v>5</v>
      </c>
      <c r="G66" t="s">
        <v>133</v>
      </c>
      <c r="H66" t="s">
        <v>48</v>
      </c>
      <c r="I66" s="14" t="s">
        <v>6</v>
      </c>
      <c r="J66">
        <v>4.0000000000000001E-3</v>
      </c>
      <c r="K66">
        <v>4.0000000000000001E-3</v>
      </c>
      <c r="L66">
        <v>4.0000000000000001E-3</v>
      </c>
      <c r="M66" s="27">
        <v>4.0000000000000001E-3</v>
      </c>
      <c r="N66" s="27">
        <v>4.0000000000000001E-3</v>
      </c>
      <c r="O66" s="27">
        <v>4.0000000000000001E-3</v>
      </c>
      <c r="P66" s="27">
        <v>4.0000000000000001E-3</v>
      </c>
      <c r="Q66" s="27">
        <v>5.0000000000000001E-3</v>
      </c>
      <c r="R66" s="27">
        <v>5.0000000000000001E-3</v>
      </c>
      <c r="S66" s="27">
        <v>5.0000000000000001E-3</v>
      </c>
      <c r="T66" s="27">
        <v>5.0000000000000001E-3</v>
      </c>
      <c r="U66" s="27">
        <v>5.0000000000000001E-3</v>
      </c>
      <c r="V66" s="27">
        <v>5.0000000000000001E-3</v>
      </c>
      <c r="W66" s="27">
        <v>5.0000000000000001E-3</v>
      </c>
      <c r="X66" s="27">
        <v>6.0000000000000001E-3</v>
      </c>
      <c r="Y66" s="27">
        <v>6.0000000000000001E-3</v>
      </c>
      <c r="Z66" s="27">
        <v>6.0000000000000001E-3</v>
      </c>
      <c r="AA66" s="27">
        <v>6.0000000000000001E-3</v>
      </c>
      <c r="AB66" s="27">
        <v>6.0000000000000001E-3</v>
      </c>
      <c r="AC66" s="27">
        <v>7.0000000000000001E-3</v>
      </c>
      <c r="AD66" s="27">
        <v>7.0000000000000001E-3</v>
      </c>
      <c r="AE66" s="27">
        <v>7.0000000000000001E-3</v>
      </c>
      <c r="AF66" s="27">
        <v>7.0000000000000001E-3</v>
      </c>
      <c r="AG66" s="27">
        <v>7.0000000000000001E-3</v>
      </c>
      <c r="AH66" s="27">
        <v>8.0000000000000002E-3</v>
      </c>
      <c r="AI66" s="27">
        <v>8.0000000000000002E-3</v>
      </c>
      <c r="AJ66" s="27">
        <v>8.0000000000000002E-3</v>
      </c>
      <c r="AK66" s="27">
        <v>8.0000000000000002E-3</v>
      </c>
      <c r="AL66" s="27">
        <v>8.0000000000000002E-3</v>
      </c>
      <c r="AM66" s="27">
        <v>8.0000000000000002E-3</v>
      </c>
      <c r="AN66" s="27">
        <v>8.0000000000000002E-3</v>
      </c>
      <c r="AO66" s="27">
        <v>8.0000000000000002E-3</v>
      </c>
    </row>
    <row r="67" spans="3:41" x14ac:dyDescent="0.3">
      <c r="D67" s="18" t="s">
        <v>62</v>
      </c>
      <c r="E67" t="s">
        <v>63</v>
      </c>
      <c r="F67" s="4" t="s">
        <v>5</v>
      </c>
      <c r="G67" t="s">
        <v>133</v>
      </c>
      <c r="H67" t="s">
        <v>49</v>
      </c>
      <c r="I67" s="14" t="s">
        <v>6</v>
      </c>
      <c r="J67">
        <v>8.9999999999999993E-3</v>
      </c>
      <c r="K67">
        <v>8.0000000000000002E-3</v>
      </c>
      <c r="L67">
        <v>8.9999999999999993E-3</v>
      </c>
      <c r="M67" s="27">
        <v>8.9999999999999993E-3</v>
      </c>
      <c r="N67" s="27">
        <v>8.9999999999999993E-3</v>
      </c>
      <c r="O67" s="27">
        <v>8.9999999999999993E-3</v>
      </c>
      <c r="P67" s="27">
        <v>8.9999999999999993E-3</v>
      </c>
      <c r="Q67" s="27">
        <v>8.9999999999999993E-3</v>
      </c>
      <c r="R67" s="27">
        <v>0.01</v>
      </c>
      <c r="S67" s="27">
        <v>0.01</v>
      </c>
      <c r="T67" s="27">
        <v>0.01</v>
      </c>
      <c r="U67" s="27">
        <v>1.0999999999999999E-2</v>
      </c>
      <c r="V67" s="27">
        <v>1.0999999999999999E-2</v>
      </c>
      <c r="W67" s="27">
        <v>1.0999999999999999E-2</v>
      </c>
      <c r="X67" s="27">
        <v>1.2E-2</v>
      </c>
      <c r="Y67" s="27">
        <v>1.2E-2</v>
      </c>
      <c r="Z67" s="27">
        <v>1.2999999999999999E-2</v>
      </c>
      <c r="AA67" s="27">
        <v>1.2999999999999999E-2</v>
      </c>
      <c r="AB67" s="27">
        <v>1.2999999999999999E-2</v>
      </c>
      <c r="AC67" s="27">
        <v>1.4E-2</v>
      </c>
      <c r="AD67" s="27">
        <v>1.4E-2</v>
      </c>
      <c r="AE67" s="27">
        <v>1.4999999999999999E-2</v>
      </c>
      <c r="AF67" s="27">
        <v>1.4999999999999999E-2</v>
      </c>
      <c r="AG67" s="27">
        <v>1.6E-2</v>
      </c>
      <c r="AH67" s="27">
        <v>1.6E-2</v>
      </c>
      <c r="AI67" s="27">
        <v>1.6E-2</v>
      </c>
      <c r="AJ67" s="27">
        <v>1.7000000000000001E-2</v>
      </c>
      <c r="AK67" s="27">
        <v>1.7000000000000001E-2</v>
      </c>
      <c r="AL67" s="27">
        <v>1.7000000000000001E-2</v>
      </c>
      <c r="AM67" s="27">
        <v>1.7000000000000001E-2</v>
      </c>
      <c r="AN67" s="27">
        <v>1.7000000000000001E-2</v>
      </c>
      <c r="AO67" s="27">
        <v>1.7000000000000001E-2</v>
      </c>
    </row>
    <row r="68" spans="3:41" x14ac:dyDescent="0.3">
      <c r="D68" s="18" t="s">
        <v>62</v>
      </c>
      <c r="E68" t="s">
        <v>63</v>
      </c>
      <c r="F68" s="4" t="s">
        <v>5</v>
      </c>
      <c r="G68" t="s">
        <v>133</v>
      </c>
      <c r="H68" t="s">
        <v>50</v>
      </c>
      <c r="I68" s="14" t="s">
        <v>6</v>
      </c>
      <c r="J68">
        <v>0.02</v>
      </c>
      <c r="K68">
        <v>1.7999999999999999E-2</v>
      </c>
      <c r="L68">
        <v>1.9E-2</v>
      </c>
      <c r="M68" s="27">
        <v>1.9E-2</v>
      </c>
      <c r="N68" s="27">
        <v>0.02</v>
      </c>
      <c r="O68" s="27">
        <v>0.02</v>
      </c>
      <c r="P68" s="27">
        <v>2.1000000000000001E-2</v>
      </c>
      <c r="Q68" s="27">
        <v>2.1000000000000001E-2</v>
      </c>
      <c r="R68" s="27">
        <v>2.1999999999999999E-2</v>
      </c>
      <c r="S68" s="27">
        <v>2.3E-2</v>
      </c>
      <c r="T68" s="27">
        <v>2.3E-2</v>
      </c>
      <c r="U68" s="27">
        <v>2.4E-2</v>
      </c>
      <c r="V68" s="27">
        <v>2.5000000000000001E-2</v>
      </c>
      <c r="W68" s="27">
        <v>2.5000000000000001E-2</v>
      </c>
      <c r="X68" s="27">
        <v>2.5999999999999999E-2</v>
      </c>
      <c r="Y68" s="27">
        <v>2.7E-2</v>
      </c>
      <c r="Z68" s="27">
        <v>2.8000000000000001E-2</v>
      </c>
      <c r="AA68" s="27">
        <v>2.9000000000000001E-2</v>
      </c>
      <c r="AB68" s="27">
        <v>0.03</v>
      </c>
      <c r="AC68" s="27">
        <v>3.1E-2</v>
      </c>
      <c r="AD68" s="27">
        <v>3.2000000000000001E-2</v>
      </c>
      <c r="AE68" s="27">
        <v>3.3000000000000002E-2</v>
      </c>
      <c r="AF68" s="27">
        <v>3.4000000000000002E-2</v>
      </c>
      <c r="AG68" s="27">
        <v>3.5000000000000003E-2</v>
      </c>
      <c r="AH68" s="27">
        <v>3.5999999999999997E-2</v>
      </c>
      <c r="AI68" s="27">
        <v>3.6999999999999998E-2</v>
      </c>
      <c r="AJ68" s="27">
        <v>3.7999999999999999E-2</v>
      </c>
      <c r="AK68" s="27">
        <v>3.9E-2</v>
      </c>
      <c r="AL68" s="27">
        <v>3.9E-2</v>
      </c>
      <c r="AM68" s="27">
        <v>3.9E-2</v>
      </c>
      <c r="AN68" s="27">
        <v>3.7999999999999999E-2</v>
      </c>
      <c r="AO68" s="27">
        <v>3.7999999999999999E-2</v>
      </c>
    </row>
    <row r="69" spans="3:41" x14ac:dyDescent="0.3">
      <c r="D69" s="18" t="s">
        <v>62</v>
      </c>
      <c r="E69" t="s">
        <v>63</v>
      </c>
      <c r="F69" s="4" t="s">
        <v>5</v>
      </c>
      <c r="G69" t="s">
        <v>133</v>
      </c>
      <c r="H69" t="s">
        <v>51</v>
      </c>
      <c r="I69" s="14" t="s">
        <v>6</v>
      </c>
      <c r="J69">
        <v>1.2230000000000001</v>
      </c>
      <c r="K69">
        <v>1.111</v>
      </c>
      <c r="L69">
        <v>1.1439999999999999</v>
      </c>
      <c r="M69" s="27">
        <v>1.1679999999999999</v>
      </c>
      <c r="N69" s="27">
        <v>1.19</v>
      </c>
      <c r="O69" s="27">
        <v>1.2150000000000001</v>
      </c>
      <c r="P69" s="27">
        <v>1.244</v>
      </c>
      <c r="Q69" s="27">
        <v>1.278</v>
      </c>
      <c r="R69" s="27">
        <v>1.3140000000000001</v>
      </c>
      <c r="S69" s="27">
        <v>1.359</v>
      </c>
      <c r="T69" s="27">
        <v>1.4</v>
      </c>
      <c r="U69" s="27">
        <v>1.44</v>
      </c>
      <c r="V69" s="27">
        <v>1.4850000000000001</v>
      </c>
      <c r="W69" s="27">
        <v>1.5329999999999999</v>
      </c>
      <c r="X69" s="27">
        <v>1.583</v>
      </c>
      <c r="Y69" s="27">
        <v>1.641</v>
      </c>
      <c r="Z69" s="27">
        <v>1.7010000000000001</v>
      </c>
      <c r="AA69" s="27">
        <v>1.7609999999999999</v>
      </c>
      <c r="AB69" s="27">
        <v>1.8149999999999999</v>
      </c>
      <c r="AC69" s="27">
        <v>1.871</v>
      </c>
      <c r="AD69" s="27">
        <v>1.93</v>
      </c>
      <c r="AE69" s="27">
        <v>1.9870000000000001</v>
      </c>
      <c r="AF69" s="27">
        <v>2.0369999999999999</v>
      </c>
      <c r="AG69" s="27">
        <v>2.0880000000000001</v>
      </c>
      <c r="AH69" s="27">
        <v>2.1480000000000001</v>
      </c>
      <c r="AI69" s="27">
        <v>2.2130000000000001</v>
      </c>
      <c r="AJ69" s="27">
        <v>2.2810000000000001</v>
      </c>
      <c r="AK69" s="27">
        <v>2.3479999999999999</v>
      </c>
      <c r="AL69" s="27">
        <v>2.339</v>
      </c>
      <c r="AM69" s="27">
        <v>2.3220000000000001</v>
      </c>
      <c r="AN69" s="27">
        <v>2.3130000000000002</v>
      </c>
      <c r="AO69" s="27">
        <v>2.2989999999999999</v>
      </c>
    </row>
    <row r="70" spans="3:41" x14ac:dyDescent="0.3">
      <c r="D70" s="18" t="s">
        <v>62</v>
      </c>
      <c r="E70" t="s">
        <v>63</v>
      </c>
      <c r="F70" s="4" t="s">
        <v>5</v>
      </c>
      <c r="G70" t="s">
        <v>133</v>
      </c>
      <c r="H70" t="s">
        <v>52</v>
      </c>
      <c r="I70" s="14" t="s">
        <v>6</v>
      </c>
      <c r="J70">
        <v>2.1659999999999999</v>
      </c>
      <c r="K70">
        <v>1.9670000000000001</v>
      </c>
      <c r="L70">
        <v>2.0270000000000001</v>
      </c>
      <c r="M70" s="27">
        <v>2.069</v>
      </c>
      <c r="N70" s="27">
        <v>2.1070000000000002</v>
      </c>
      <c r="O70" s="27">
        <v>2.1509999999999998</v>
      </c>
      <c r="P70" s="27">
        <v>2.2040000000000002</v>
      </c>
      <c r="Q70" s="27">
        <v>2.2639999999999998</v>
      </c>
      <c r="R70" s="27">
        <v>2.3279999999999998</v>
      </c>
      <c r="S70" s="27">
        <v>2.407</v>
      </c>
      <c r="T70" s="27">
        <v>2.48</v>
      </c>
      <c r="U70" s="27">
        <v>2.5499999999999998</v>
      </c>
      <c r="V70" s="27">
        <v>2.63</v>
      </c>
      <c r="W70" s="27">
        <v>2.714</v>
      </c>
      <c r="X70" s="27">
        <v>2.8029999999999999</v>
      </c>
      <c r="Y70" s="27">
        <v>2.9060000000000001</v>
      </c>
      <c r="Z70" s="27">
        <v>3.0129999999999999</v>
      </c>
      <c r="AA70" s="27">
        <v>3.1179999999999999</v>
      </c>
      <c r="AB70" s="27">
        <v>3.2149999999999999</v>
      </c>
      <c r="AC70" s="27">
        <v>3.3130000000000002</v>
      </c>
      <c r="AD70" s="27">
        <v>3.4180000000000001</v>
      </c>
      <c r="AE70" s="27">
        <v>3.5190000000000001</v>
      </c>
      <c r="AF70" s="27">
        <v>3.6080000000000001</v>
      </c>
      <c r="AG70" s="27">
        <v>3.698</v>
      </c>
      <c r="AH70" s="27">
        <v>3.8039999999999998</v>
      </c>
      <c r="AI70" s="27">
        <v>3.919</v>
      </c>
      <c r="AJ70" s="27">
        <v>4.04</v>
      </c>
      <c r="AK70" s="27">
        <v>4.1580000000000004</v>
      </c>
      <c r="AL70" s="27">
        <v>4.1429999999999998</v>
      </c>
      <c r="AM70" s="27">
        <v>4.1130000000000004</v>
      </c>
      <c r="AN70" s="27">
        <v>4.0960000000000001</v>
      </c>
      <c r="AO70" s="27">
        <v>4.0720000000000001</v>
      </c>
    </row>
    <row r="71" spans="3:41" x14ac:dyDescent="0.3">
      <c r="D71" s="18" t="s">
        <v>62</v>
      </c>
      <c r="E71" t="s">
        <v>63</v>
      </c>
      <c r="F71" s="4" t="s">
        <v>5</v>
      </c>
      <c r="G71" t="s">
        <v>133</v>
      </c>
      <c r="H71" t="s">
        <v>53</v>
      </c>
      <c r="I71" s="14" t="s">
        <v>6</v>
      </c>
      <c r="J71">
        <v>137.917</v>
      </c>
      <c r="K71">
        <v>125.256</v>
      </c>
      <c r="L71">
        <v>129.07599999999999</v>
      </c>
      <c r="M71" s="27">
        <v>131.732</v>
      </c>
      <c r="N71" s="27">
        <v>134.184</v>
      </c>
      <c r="O71" s="27">
        <v>136.97999999999999</v>
      </c>
      <c r="P71" s="27">
        <v>140.358</v>
      </c>
      <c r="Q71" s="27">
        <v>144.19499999999999</v>
      </c>
      <c r="R71" s="27">
        <v>148.23099999999999</v>
      </c>
      <c r="S71" s="27">
        <v>153.298</v>
      </c>
      <c r="T71" s="27">
        <v>157.95099999999999</v>
      </c>
      <c r="U71" s="27">
        <v>162.37</v>
      </c>
      <c r="V71" s="27">
        <v>167.506</v>
      </c>
      <c r="W71" s="27">
        <v>172.84899999999999</v>
      </c>
      <c r="X71" s="27">
        <v>178.51300000000001</v>
      </c>
      <c r="Y71" s="27">
        <v>185.065</v>
      </c>
      <c r="Z71" s="27">
        <v>191.86099999999999</v>
      </c>
      <c r="AA71" s="27">
        <v>198.56200000000001</v>
      </c>
      <c r="AB71" s="27">
        <v>204.71899999999999</v>
      </c>
      <c r="AC71" s="27">
        <v>210.999</v>
      </c>
      <c r="AD71" s="27">
        <v>217.64699999999999</v>
      </c>
      <c r="AE71" s="27">
        <v>224.09899999999999</v>
      </c>
      <c r="AF71" s="27">
        <v>229.74</v>
      </c>
      <c r="AG71" s="27">
        <v>235.47200000000001</v>
      </c>
      <c r="AH71" s="27">
        <v>242.22</v>
      </c>
      <c r="AI71" s="27">
        <v>249.541</v>
      </c>
      <c r="AJ71" s="27">
        <v>257.24900000000002</v>
      </c>
      <c r="AK71" s="27">
        <v>264.81599999999997</v>
      </c>
      <c r="AL71" s="27">
        <v>263.85399999999998</v>
      </c>
      <c r="AM71" s="27">
        <v>261.904</v>
      </c>
      <c r="AN71" s="27">
        <v>260.84800000000001</v>
      </c>
      <c r="AO71" s="27">
        <v>259.315</v>
      </c>
    </row>
    <row r="72" spans="3:41" x14ac:dyDescent="0.3">
      <c r="D72" s="18" t="s">
        <v>62</v>
      </c>
      <c r="E72" t="s">
        <v>63</v>
      </c>
      <c r="F72" s="4" t="s">
        <v>5</v>
      </c>
      <c r="G72" t="s">
        <v>133</v>
      </c>
      <c r="H72" t="s">
        <v>54</v>
      </c>
      <c r="I72" s="14" t="s">
        <v>6</v>
      </c>
      <c r="J72">
        <v>58.500999999999998</v>
      </c>
      <c r="K72">
        <v>53.13</v>
      </c>
      <c r="L72">
        <v>54.75</v>
      </c>
      <c r="M72" s="27">
        <v>55.877000000000002</v>
      </c>
      <c r="N72" s="27">
        <v>56.917000000000002</v>
      </c>
      <c r="O72" s="27">
        <v>58.103000000000002</v>
      </c>
      <c r="P72" s="27">
        <v>59.536000000000001</v>
      </c>
      <c r="Q72" s="27">
        <v>61.164000000000001</v>
      </c>
      <c r="R72" s="27">
        <v>62.875999999999998</v>
      </c>
      <c r="S72" s="27">
        <v>65.025000000000006</v>
      </c>
      <c r="T72" s="27">
        <v>66.998999999999995</v>
      </c>
      <c r="U72" s="27">
        <v>68.873000000000005</v>
      </c>
      <c r="V72" s="27">
        <v>71.052000000000007</v>
      </c>
      <c r="W72" s="27">
        <v>73.317999999999998</v>
      </c>
      <c r="X72" s="27">
        <v>75.72</v>
      </c>
      <c r="Y72" s="27">
        <v>78.5</v>
      </c>
      <c r="Z72" s="27">
        <v>81.382000000000005</v>
      </c>
      <c r="AA72" s="27">
        <v>84.224000000000004</v>
      </c>
      <c r="AB72" s="27">
        <v>86.835999999999999</v>
      </c>
      <c r="AC72" s="27">
        <v>89.5</v>
      </c>
      <c r="AD72" s="27">
        <v>92.32</v>
      </c>
      <c r="AE72" s="27">
        <v>95.057000000000002</v>
      </c>
      <c r="AF72" s="27">
        <v>97.45</v>
      </c>
      <c r="AG72" s="27">
        <v>99.881</v>
      </c>
      <c r="AH72" s="27">
        <v>102.74299999999999</v>
      </c>
      <c r="AI72" s="27">
        <v>105.849</v>
      </c>
      <c r="AJ72" s="27">
        <v>109.11799999999999</v>
      </c>
      <c r="AK72" s="27">
        <v>112.328</v>
      </c>
      <c r="AL72" s="27">
        <v>111.92</v>
      </c>
      <c r="AM72" s="27">
        <v>111.093</v>
      </c>
      <c r="AN72" s="27">
        <v>110.645</v>
      </c>
      <c r="AO72" s="27">
        <v>109.995</v>
      </c>
    </row>
    <row r="73" spans="3:41" x14ac:dyDescent="0.3">
      <c r="D73" s="18" t="s">
        <v>62</v>
      </c>
      <c r="E73" t="s">
        <v>63</v>
      </c>
      <c r="F73" s="4" t="s">
        <v>5</v>
      </c>
      <c r="G73" t="s">
        <v>133</v>
      </c>
      <c r="H73" t="s">
        <v>55</v>
      </c>
      <c r="I73" s="14" t="s">
        <v>6</v>
      </c>
      <c r="J73">
        <v>29.068999999999999</v>
      </c>
      <c r="K73">
        <v>26.4</v>
      </c>
      <c r="L73">
        <v>27.204999999999998</v>
      </c>
      <c r="M73" s="27">
        <v>27.765000000000001</v>
      </c>
      <c r="N73" s="27">
        <v>28.282</v>
      </c>
      <c r="O73" s="27">
        <v>28.870999999999999</v>
      </c>
      <c r="P73" s="27">
        <v>29.582999999999998</v>
      </c>
      <c r="Q73" s="27">
        <v>30.391999999999999</v>
      </c>
      <c r="R73" s="27">
        <v>31.242999999999999</v>
      </c>
      <c r="S73" s="27">
        <v>32.311</v>
      </c>
      <c r="T73" s="27">
        <v>33.290999999999997</v>
      </c>
      <c r="U73" s="27">
        <v>34.222999999999999</v>
      </c>
      <c r="V73" s="27">
        <v>35.305</v>
      </c>
      <c r="W73" s="27">
        <v>36.432000000000002</v>
      </c>
      <c r="X73" s="27">
        <v>37.625</v>
      </c>
      <c r="Y73" s="27">
        <v>39.006</v>
      </c>
      <c r="Z73" s="27">
        <v>40.439</v>
      </c>
      <c r="AA73" s="27">
        <v>41.850999999999999</v>
      </c>
      <c r="AB73" s="27">
        <v>43.149000000000001</v>
      </c>
      <c r="AC73" s="27">
        <v>44.472000000000001</v>
      </c>
      <c r="AD73" s="27">
        <v>45.874000000000002</v>
      </c>
      <c r="AE73" s="27">
        <v>47.234000000000002</v>
      </c>
      <c r="AF73" s="27">
        <v>48.421999999999997</v>
      </c>
      <c r="AG73" s="27">
        <v>49.631</v>
      </c>
      <c r="AH73" s="27">
        <v>51.052999999999997</v>
      </c>
      <c r="AI73" s="27">
        <v>52.595999999999997</v>
      </c>
      <c r="AJ73" s="27">
        <v>54.220999999999997</v>
      </c>
      <c r="AK73" s="27">
        <v>55.816000000000003</v>
      </c>
      <c r="AL73" s="27">
        <v>55.613</v>
      </c>
      <c r="AM73" s="27">
        <v>55.201999999999998</v>
      </c>
      <c r="AN73" s="27">
        <v>54.978999999999999</v>
      </c>
      <c r="AO73" s="27">
        <v>54.655999999999999</v>
      </c>
    </row>
    <row r="74" spans="3:41" x14ac:dyDescent="0.3">
      <c r="D74" s="18" t="s">
        <v>62</v>
      </c>
      <c r="E74" t="s">
        <v>63</v>
      </c>
      <c r="F74" s="4" t="s">
        <v>5</v>
      </c>
      <c r="G74" t="s">
        <v>133</v>
      </c>
      <c r="H74" t="s">
        <v>56</v>
      </c>
      <c r="I74" s="14" t="s">
        <v>6</v>
      </c>
      <c r="J74">
        <v>87.944999999999993</v>
      </c>
      <c r="K74">
        <v>79.870999999999995</v>
      </c>
      <c r="L74">
        <v>82.307000000000002</v>
      </c>
      <c r="M74" s="27">
        <v>84.001000000000005</v>
      </c>
      <c r="N74" s="27">
        <v>85.563999999999993</v>
      </c>
      <c r="O74" s="27">
        <v>87.346999999999994</v>
      </c>
      <c r="P74" s="27">
        <v>89.501000000000005</v>
      </c>
      <c r="Q74" s="27">
        <v>91.947999999999993</v>
      </c>
      <c r="R74" s="27">
        <v>94.521000000000001</v>
      </c>
      <c r="S74" s="27">
        <v>97.753</v>
      </c>
      <c r="T74" s="27">
        <v>100.72</v>
      </c>
      <c r="U74" s="27">
        <v>103.53700000000001</v>
      </c>
      <c r="V74" s="27">
        <v>106.812</v>
      </c>
      <c r="W74" s="27">
        <v>110.22</v>
      </c>
      <c r="X74" s="27">
        <v>113.831</v>
      </c>
      <c r="Y74" s="27">
        <v>118.009</v>
      </c>
      <c r="Z74" s="27">
        <v>122.343</v>
      </c>
      <c r="AA74" s="27">
        <v>126.61499999999999</v>
      </c>
      <c r="AB74" s="27">
        <v>130.542</v>
      </c>
      <c r="AC74" s="27">
        <v>134.54599999999999</v>
      </c>
      <c r="AD74" s="27">
        <v>138.785</v>
      </c>
      <c r="AE74" s="27">
        <v>142.9</v>
      </c>
      <c r="AF74" s="27">
        <v>146.49700000000001</v>
      </c>
      <c r="AG74" s="27">
        <v>150.15199999999999</v>
      </c>
      <c r="AH74" s="27">
        <v>154.45500000000001</v>
      </c>
      <c r="AI74" s="27">
        <v>159.12299999999999</v>
      </c>
      <c r="AJ74" s="27">
        <v>164.03800000000001</v>
      </c>
      <c r="AK74" s="27">
        <v>168.863</v>
      </c>
      <c r="AL74" s="27">
        <v>168.25</v>
      </c>
      <c r="AM74" s="27">
        <v>167.00700000000001</v>
      </c>
      <c r="AN74" s="27">
        <v>166.333</v>
      </c>
      <c r="AO74" s="27">
        <v>165.35599999999999</v>
      </c>
    </row>
    <row r="75" spans="3:41" x14ac:dyDescent="0.3">
      <c r="D75" s="18" t="s">
        <v>62</v>
      </c>
      <c r="E75" t="s">
        <v>63</v>
      </c>
      <c r="F75" s="4" t="s">
        <v>5</v>
      </c>
      <c r="G75" t="s">
        <v>133</v>
      </c>
      <c r="H75" t="s">
        <v>57</v>
      </c>
      <c r="I75" s="14" t="s">
        <v>6</v>
      </c>
      <c r="J75">
        <v>10.398</v>
      </c>
      <c r="K75">
        <v>9.4429999999999996</v>
      </c>
      <c r="L75">
        <v>9.7309999999999999</v>
      </c>
      <c r="M75" s="27">
        <v>9.9320000000000004</v>
      </c>
      <c r="N75" s="27">
        <v>10.117000000000001</v>
      </c>
      <c r="O75" s="27">
        <v>10.327</v>
      </c>
      <c r="P75" s="27">
        <v>10.582000000000001</v>
      </c>
      <c r="Q75" s="27">
        <v>10.871</v>
      </c>
      <c r="R75" s="27">
        <v>11.176</v>
      </c>
      <c r="S75" s="27">
        <v>11.558</v>
      </c>
      <c r="T75" s="27">
        <v>11.907999999999999</v>
      </c>
      <c r="U75" s="27">
        <v>12.242000000000001</v>
      </c>
      <c r="V75" s="27">
        <v>12.629</v>
      </c>
      <c r="W75" s="27">
        <v>13.032</v>
      </c>
      <c r="X75" s="27">
        <v>13.459</v>
      </c>
      <c r="Y75" s="27">
        <v>13.952999999999999</v>
      </c>
      <c r="Z75" s="27">
        <v>14.465</v>
      </c>
      <c r="AA75" s="27">
        <v>14.97</v>
      </c>
      <c r="AB75" s="27">
        <v>15.433999999999999</v>
      </c>
      <c r="AC75" s="27">
        <v>15.907999999999999</v>
      </c>
      <c r="AD75" s="27">
        <v>16.408999999999999</v>
      </c>
      <c r="AE75" s="27">
        <v>16.896000000000001</v>
      </c>
      <c r="AF75" s="27">
        <v>17.321000000000002</v>
      </c>
      <c r="AG75" s="27">
        <v>17.753</v>
      </c>
      <c r="AH75" s="27">
        <v>18.262</v>
      </c>
      <c r="AI75" s="27">
        <v>18.814</v>
      </c>
      <c r="AJ75" s="27">
        <v>19.395</v>
      </c>
      <c r="AK75" s="27">
        <v>19.965</v>
      </c>
      <c r="AL75" s="27">
        <v>19.893000000000001</v>
      </c>
      <c r="AM75" s="27">
        <v>19.745999999999999</v>
      </c>
      <c r="AN75" s="27">
        <v>19.666</v>
      </c>
      <c r="AO75" s="27">
        <v>19.550999999999998</v>
      </c>
    </row>
    <row r="76" spans="3:41" x14ac:dyDescent="0.3">
      <c r="D76" s="18" t="s">
        <v>62</v>
      </c>
      <c r="E76" t="s">
        <v>63</v>
      </c>
      <c r="F76" s="4" t="s">
        <v>5</v>
      </c>
      <c r="G76" t="s">
        <v>133</v>
      </c>
      <c r="H76" t="s">
        <v>58</v>
      </c>
      <c r="I76" s="14" t="s">
        <v>6</v>
      </c>
      <c r="J76">
        <v>21.02</v>
      </c>
      <c r="K76">
        <v>19.09</v>
      </c>
      <c r="L76">
        <v>19.672000000000001</v>
      </c>
      <c r="M76" s="27">
        <v>20.077000000000002</v>
      </c>
      <c r="N76" s="27">
        <v>20.451000000000001</v>
      </c>
      <c r="O76" s="27">
        <v>20.876999999999999</v>
      </c>
      <c r="P76" s="27">
        <v>21.391999999999999</v>
      </c>
      <c r="Q76" s="27">
        <v>21.977</v>
      </c>
      <c r="R76" s="27">
        <v>22.591999999999999</v>
      </c>
      <c r="S76" s="27">
        <v>23.364000000000001</v>
      </c>
      <c r="T76" s="27">
        <v>24.073</v>
      </c>
      <c r="U76" s="27">
        <v>24.747</v>
      </c>
      <c r="V76" s="27">
        <v>25.529</v>
      </c>
      <c r="W76" s="27">
        <v>26.344000000000001</v>
      </c>
      <c r="X76" s="27">
        <v>27.207000000000001</v>
      </c>
      <c r="Y76" s="27">
        <v>28.204999999999998</v>
      </c>
      <c r="Z76" s="27">
        <v>29.241</v>
      </c>
      <c r="AA76" s="27">
        <v>30.262</v>
      </c>
      <c r="AB76" s="27">
        <v>31.201000000000001</v>
      </c>
      <c r="AC76" s="27">
        <v>32.158000000000001</v>
      </c>
      <c r="AD76" s="27">
        <v>33.170999999999999</v>
      </c>
      <c r="AE76" s="27">
        <v>34.155000000000001</v>
      </c>
      <c r="AF76" s="27">
        <v>35.014000000000003</v>
      </c>
      <c r="AG76" s="27">
        <v>35.887999999999998</v>
      </c>
      <c r="AH76" s="27">
        <v>36.915999999999997</v>
      </c>
      <c r="AI76" s="27">
        <v>38.031999999999996</v>
      </c>
      <c r="AJ76" s="27">
        <v>39.207000000000001</v>
      </c>
      <c r="AK76" s="27">
        <v>40.36</v>
      </c>
      <c r="AL76" s="27">
        <v>40.213999999999999</v>
      </c>
      <c r="AM76" s="27">
        <v>39.915999999999997</v>
      </c>
      <c r="AN76" s="27">
        <v>39.755000000000003</v>
      </c>
      <c r="AO76" s="27">
        <v>39.521999999999998</v>
      </c>
    </row>
    <row r="77" spans="3:41" x14ac:dyDescent="0.3">
      <c r="D77" s="18" t="s">
        <v>62</v>
      </c>
      <c r="E77" t="s">
        <v>63</v>
      </c>
      <c r="F77" s="4" t="s">
        <v>5</v>
      </c>
      <c r="G77" t="s">
        <v>133</v>
      </c>
      <c r="H77" t="s">
        <v>59</v>
      </c>
      <c r="I77" s="14" t="s">
        <v>6</v>
      </c>
      <c r="J77">
        <v>1.405</v>
      </c>
      <c r="K77">
        <v>1.276</v>
      </c>
      <c r="L77">
        <v>1.3149999999999999</v>
      </c>
      <c r="M77" s="27">
        <v>1.3420000000000001</v>
      </c>
      <c r="N77" s="27">
        <v>1.367</v>
      </c>
      <c r="O77" s="27">
        <v>1.395</v>
      </c>
      <c r="P77" s="27">
        <v>1.429</v>
      </c>
      <c r="Q77" s="27">
        <v>1.4690000000000001</v>
      </c>
      <c r="R77" s="27">
        <v>1.51</v>
      </c>
      <c r="S77" s="27">
        <v>1.5609999999999999</v>
      </c>
      <c r="T77" s="27">
        <v>1.609</v>
      </c>
      <c r="U77" s="27">
        <v>1.6539999999999999</v>
      </c>
      <c r="V77" s="27">
        <v>1.706</v>
      </c>
      <c r="W77" s="27">
        <v>1.76</v>
      </c>
      <c r="X77" s="27">
        <v>1.8180000000000001</v>
      </c>
      <c r="Y77" s="27">
        <v>1.885</v>
      </c>
      <c r="Z77" s="27">
        <v>1.954</v>
      </c>
      <c r="AA77" s="27">
        <v>2.0219999999999998</v>
      </c>
      <c r="AB77" s="27">
        <v>2.085</v>
      </c>
      <c r="AC77" s="27">
        <v>2.149</v>
      </c>
      <c r="AD77" s="27">
        <v>2.2170000000000001</v>
      </c>
      <c r="AE77" s="27">
        <v>2.282</v>
      </c>
      <c r="AF77" s="27">
        <v>2.34</v>
      </c>
      <c r="AG77" s="27">
        <v>2.3980000000000001</v>
      </c>
      <c r="AH77" s="27">
        <v>2.4670000000000001</v>
      </c>
      <c r="AI77" s="27">
        <v>2.5409999999999999</v>
      </c>
      <c r="AJ77" s="27">
        <v>2.62</v>
      </c>
      <c r="AK77" s="27">
        <v>2.6970000000000001</v>
      </c>
      <c r="AL77" s="27">
        <v>2.6869999999999998</v>
      </c>
      <c r="AM77" s="27">
        <v>2.6669999999999998</v>
      </c>
      <c r="AN77" s="27">
        <v>2.657</v>
      </c>
      <c r="AO77" s="27">
        <v>2.641</v>
      </c>
    </row>
    <row r="78" spans="3:41" x14ac:dyDescent="0.3">
      <c r="D78" s="18" t="s">
        <v>62</v>
      </c>
      <c r="E78" t="s">
        <v>63</v>
      </c>
      <c r="F78" s="4" t="s">
        <v>5</v>
      </c>
      <c r="G78" t="s">
        <v>133</v>
      </c>
      <c r="H78" t="s">
        <v>60</v>
      </c>
      <c r="I78" s="14" t="s">
        <v>6</v>
      </c>
      <c r="J78">
        <v>391.28899999999999</v>
      </c>
      <c r="K78">
        <v>355.36900000000003</v>
      </c>
      <c r="L78">
        <v>366.20499999999998</v>
      </c>
      <c r="M78" s="27">
        <v>373.74099999999999</v>
      </c>
      <c r="N78" s="27">
        <v>380.697</v>
      </c>
      <c r="O78" s="27">
        <v>388.63</v>
      </c>
      <c r="P78" s="27">
        <v>398.21300000000002</v>
      </c>
      <c r="Q78" s="27">
        <v>409.101</v>
      </c>
      <c r="R78" s="27">
        <v>420.55</v>
      </c>
      <c r="S78" s="27">
        <v>434.928</v>
      </c>
      <c r="T78" s="27">
        <v>448.12799999999999</v>
      </c>
      <c r="U78" s="27">
        <v>460.66500000000002</v>
      </c>
      <c r="V78" s="27">
        <v>475.23700000000002</v>
      </c>
      <c r="W78" s="27">
        <v>490.39699999999999</v>
      </c>
      <c r="X78" s="27">
        <v>506.464</v>
      </c>
      <c r="Y78" s="27">
        <v>525.053</v>
      </c>
      <c r="Z78" s="27">
        <v>544.33500000000004</v>
      </c>
      <c r="AA78" s="27">
        <v>563.346</v>
      </c>
      <c r="AB78" s="27">
        <v>580.81600000000003</v>
      </c>
      <c r="AC78" s="27">
        <v>598.63099999999997</v>
      </c>
      <c r="AD78" s="27">
        <v>617.49199999999996</v>
      </c>
      <c r="AE78" s="27">
        <v>635.79899999999998</v>
      </c>
      <c r="AF78" s="27">
        <v>651.803</v>
      </c>
      <c r="AG78" s="27">
        <v>668.06500000000005</v>
      </c>
      <c r="AH78" s="27">
        <v>687.21</v>
      </c>
      <c r="AI78" s="27">
        <v>707.98099999999999</v>
      </c>
      <c r="AJ78" s="27">
        <v>729.851</v>
      </c>
      <c r="AK78" s="27">
        <v>751.31899999999996</v>
      </c>
      <c r="AL78" s="27">
        <v>748.58900000000006</v>
      </c>
      <c r="AM78" s="27">
        <v>743.05700000000002</v>
      </c>
      <c r="AN78" s="27">
        <v>740.06</v>
      </c>
      <c r="AO78" s="27">
        <v>735.71100000000001</v>
      </c>
    </row>
    <row r="79" spans="3:41" x14ac:dyDescent="0.3">
      <c r="D79" s="18" t="s">
        <v>62</v>
      </c>
      <c r="E79" t="s">
        <v>63</v>
      </c>
      <c r="F79" s="4" t="s">
        <v>5</v>
      </c>
      <c r="G79" t="s">
        <v>133</v>
      </c>
      <c r="H79" t="s">
        <v>61</v>
      </c>
      <c r="I79" s="14" t="s">
        <v>6</v>
      </c>
      <c r="J79">
        <v>59.65</v>
      </c>
      <c r="K79">
        <v>54.173999999999999</v>
      </c>
      <c r="L79">
        <v>55.826000000000001</v>
      </c>
      <c r="M79" s="27">
        <v>56.975000000000001</v>
      </c>
      <c r="N79" s="27">
        <v>58.034999999999997</v>
      </c>
      <c r="O79" s="27">
        <v>59.244999999999997</v>
      </c>
      <c r="P79" s="27">
        <v>60.704999999999998</v>
      </c>
      <c r="Q79" s="27">
        <v>62.365000000000002</v>
      </c>
      <c r="R79" s="27">
        <v>64.111000000000004</v>
      </c>
      <c r="S79" s="27">
        <v>66.302000000000007</v>
      </c>
      <c r="T79" s="27">
        <v>68.314999999999998</v>
      </c>
      <c r="U79" s="27">
        <v>70.225999999999999</v>
      </c>
      <c r="V79" s="27">
        <v>72.447000000000003</v>
      </c>
      <c r="W79" s="27">
        <v>74.757999999999996</v>
      </c>
      <c r="X79" s="27">
        <v>77.207999999999998</v>
      </c>
      <c r="Y79" s="27">
        <v>80.042000000000002</v>
      </c>
      <c r="Z79" s="27">
        <v>82.980999999999995</v>
      </c>
      <c r="AA79" s="27">
        <v>85.879000000000005</v>
      </c>
      <c r="AB79" s="27">
        <v>88.542000000000002</v>
      </c>
      <c r="AC79" s="27">
        <v>91.257999999999996</v>
      </c>
      <c r="AD79" s="27">
        <v>94.132999999999996</v>
      </c>
      <c r="AE79" s="27">
        <v>96.924000000000007</v>
      </c>
      <c r="AF79" s="27">
        <v>99.364000000000004</v>
      </c>
      <c r="AG79" s="27">
        <v>101.843</v>
      </c>
      <c r="AH79" s="27">
        <v>104.761</v>
      </c>
      <c r="AI79" s="27">
        <v>107.928</v>
      </c>
      <c r="AJ79" s="27">
        <v>111.262</v>
      </c>
      <c r="AK79" s="27">
        <v>114.535</v>
      </c>
      <c r="AL79" s="27">
        <v>114.11799999999999</v>
      </c>
      <c r="AM79" s="27">
        <v>113.27500000000001</v>
      </c>
      <c r="AN79" s="27">
        <v>112.818</v>
      </c>
      <c r="AO79" s="27">
        <v>112.155</v>
      </c>
    </row>
    <row r="80" spans="3:41" x14ac:dyDescent="0.3">
      <c r="C80" s="15" t="b">
        <f>IF(H80=H63,TRUE,0)</f>
        <v>1</v>
      </c>
      <c r="D80" s="18" t="s">
        <v>64</v>
      </c>
      <c r="E80" t="s">
        <v>65</v>
      </c>
      <c r="F80" s="4" t="s">
        <v>5</v>
      </c>
      <c r="G80" t="s">
        <v>11</v>
      </c>
      <c r="H80" t="s">
        <v>45</v>
      </c>
      <c r="I80" s="14" t="s">
        <v>134</v>
      </c>
      <c r="J80">
        <v>1.37</v>
      </c>
      <c r="K80">
        <v>1.3979999999999999</v>
      </c>
      <c r="L80">
        <v>1.41</v>
      </c>
      <c r="M80" s="26">
        <v>1.415</v>
      </c>
      <c r="N80" s="26">
        <v>1.417</v>
      </c>
      <c r="O80" s="26">
        <v>1.419</v>
      </c>
      <c r="P80" s="26">
        <v>1.421</v>
      </c>
      <c r="Q80" s="26">
        <v>1.425</v>
      </c>
      <c r="R80" s="26">
        <v>1.427</v>
      </c>
      <c r="S80" s="26">
        <v>1.43</v>
      </c>
      <c r="T80" s="26">
        <v>1.4339999999999999</v>
      </c>
      <c r="U80" s="26">
        <v>1.4390000000000001</v>
      </c>
      <c r="V80" s="26">
        <v>1.4430000000000001</v>
      </c>
      <c r="W80" s="26">
        <v>1.4470000000000001</v>
      </c>
      <c r="X80" s="26">
        <v>1.45</v>
      </c>
      <c r="Y80" s="26">
        <v>1.454</v>
      </c>
      <c r="Z80" s="26">
        <v>1.4570000000000001</v>
      </c>
      <c r="AA80" s="26">
        <v>1.46</v>
      </c>
      <c r="AB80" s="26">
        <v>1.4630000000000001</v>
      </c>
      <c r="AC80" s="26">
        <v>1.4650000000000001</v>
      </c>
      <c r="AD80" s="26">
        <v>1.466</v>
      </c>
      <c r="AE80" s="26">
        <v>1.468</v>
      </c>
      <c r="AF80" s="26">
        <v>1.4670000000000001</v>
      </c>
      <c r="AG80" s="26">
        <v>1.468</v>
      </c>
      <c r="AH80" s="26">
        <v>1.47</v>
      </c>
      <c r="AI80" s="26">
        <v>1.472</v>
      </c>
      <c r="AJ80" s="26">
        <v>1.474</v>
      </c>
      <c r="AK80" s="26">
        <v>1.4730000000000001</v>
      </c>
      <c r="AL80" s="26">
        <v>1.4650000000000001</v>
      </c>
      <c r="AM80" s="26">
        <v>1.4570000000000001</v>
      </c>
      <c r="AN80" s="26">
        <v>1.452</v>
      </c>
      <c r="AO80" s="26">
        <v>1.4490000000000001</v>
      </c>
    </row>
    <row r="81" spans="3:41" x14ac:dyDescent="0.3">
      <c r="C81" s="15" t="b">
        <f t="shared" ref="C81:C96" si="16">IF(H81=H64,TRUE,0)</f>
        <v>1</v>
      </c>
      <c r="D81" s="18" t="s">
        <v>64</v>
      </c>
      <c r="E81" t="s">
        <v>65</v>
      </c>
      <c r="F81" s="4" t="s">
        <v>5</v>
      </c>
      <c r="G81" t="s">
        <v>11</v>
      </c>
      <c r="H81" t="s">
        <v>46</v>
      </c>
      <c r="I81" s="14" t="s">
        <v>134</v>
      </c>
      <c r="J81">
        <v>1.163</v>
      </c>
      <c r="K81">
        <v>1.161</v>
      </c>
      <c r="L81">
        <v>1.1659999999999999</v>
      </c>
      <c r="M81" s="26">
        <v>1.1619999999999999</v>
      </c>
      <c r="N81" s="26">
        <v>1.163</v>
      </c>
      <c r="O81" s="26">
        <v>1.1639999999999999</v>
      </c>
      <c r="P81" s="26">
        <v>1.1639999999999999</v>
      </c>
      <c r="Q81" s="26">
        <v>1.167</v>
      </c>
      <c r="R81" s="26">
        <v>1.1679999999999999</v>
      </c>
      <c r="S81" s="26">
        <v>1.1850000000000001</v>
      </c>
      <c r="T81" s="26">
        <v>1.1839999999999999</v>
      </c>
      <c r="U81" s="26">
        <v>1.179</v>
      </c>
      <c r="V81" s="26">
        <v>1.175</v>
      </c>
      <c r="W81" s="26">
        <v>1.1739999999999999</v>
      </c>
      <c r="X81" s="26">
        <v>1.1739999999999999</v>
      </c>
      <c r="Y81" s="26">
        <v>1.1739999999999999</v>
      </c>
      <c r="Z81" s="26">
        <v>1.1739999999999999</v>
      </c>
      <c r="AA81" s="26">
        <v>1.1759999999999999</v>
      </c>
      <c r="AB81" s="26">
        <v>1.179</v>
      </c>
      <c r="AC81" s="26">
        <v>1.1779999999999999</v>
      </c>
      <c r="AD81" s="26">
        <v>1.1759999999999999</v>
      </c>
      <c r="AE81" s="26">
        <v>1.1759999999999999</v>
      </c>
      <c r="AF81" s="26">
        <v>1.1779999999999999</v>
      </c>
      <c r="AG81" s="26">
        <v>1.177</v>
      </c>
      <c r="AH81" s="26">
        <v>1.1779999999999999</v>
      </c>
      <c r="AI81" s="26">
        <v>1.1779999999999999</v>
      </c>
      <c r="AJ81" s="26">
        <v>1.18</v>
      </c>
      <c r="AK81" s="26">
        <v>1.181</v>
      </c>
      <c r="AL81" s="26">
        <v>1.1819999999999999</v>
      </c>
      <c r="AM81" s="26">
        <v>1.179</v>
      </c>
      <c r="AN81" s="26">
        <v>1.179</v>
      </c>
      <c r="AO81" s="26">
        <v>1.179</v>
      </c>
    </row>
    <row r="82" spans="3:41" x14ac:dyDescent="0.3">
      <c r="C82" s="15" t="b">
        <f t="shared" si="16"/>
        <v>1</v>
      </c>
      <c r="D82" s="18" t="s">
        <v>64</v>
      </c>
      <c r="E82" t="s">
        <v>65</v>
      </c>
      <c r="F82" s="4" t="s">
        <v>5</v>
      </c>
      <c r="G82" t="s">
        <v>11</v>
      </c>
      <c r="H82" t="s">
        <v>47</v>
      </c>
      <c r="I82" s="14" t="s">
        <v>134</v>
      </c>
      <c r="J82">
        <v>1.423</v>
      </c>
      <c r="K82">
        <v>1.4530000000000001</v>
      </c>
      <c r="L82">
        <v>1.454</v>
      </c>
      <c r="M82" s="26">
        <v>1.454</v>
      </c>
      <c r="N82" s="26">
        <v>1.452</v>
      </c>
      <c r="O82" s="26">
        <v>1.4510000000000001</v>
      </c>
      <c r="P82" s="26">
        <v>1.452</v>
      </c>
      <c r="Q82" s="26">
        <v>1.4590000000000001</v>
      </c>
      <c r="R82" s="26">
        <v>1.462</v>
      </c>
      <c r="S82" s="26">
        <v>1.45</v>
      </c>
      <c r="T82" s="26">
        <v>1.4530000000000001</v>
      </c>
      <c r="U82" s="26">
        <v>1.4590000000000001</v>
      </c>
      <c r="V82" s="26">
        <v>1.458</v>
      </c>
      <c r="W82" s="26">
        <v>1.4610000000000001</v>
      </c>
      <c r="X82" s="26">
        <v>1.464</v>
      </c>
      <c r="Y82" s="26">
        <v>1.468</v>
      </c>
      <c r="Z82" s="26">
        <v>1.472</v>
      </c>
      <c r="AA82" s="26">
        <v>1.474</v>
      </c>
      <c r="AB82" s="26">
        <v>1.4750000000000001</v>
      </c>
      <c r="AC82" s="26">
        <v>1.474</v>
      </c>
      <c r="AD82" s="26">
        <v>1.4730000000000001</v>
      </c>
      <c r="AE82" s="26">
        <v>1.472</v>
      </c>
      <c r="AF82" s="26">
        <v>1.464</v>
      </c>
      <c r="AG82" s="26">
        <v>1.4610000000000001</v>
      </c>
      <c r="AH82" s="26">
        <v>1.4610000000000001</v>
      </c>
      <c r="AI82" s="26">
        <v>1.4630000000000001</v>
      </c>
      <c r="AJ82" s="26">
        <v>1.464</v>
      </c>
      <c r="AK82" s="26">
        <v>1.464</v>
      </c>
      <c r="AL82" s="26">
        <v>1.4510000000000001</v>
      </c>
      <c r="AM82" s="26">
        <v>1.4390000000000001</v>
      </c>
      <c r="AN82" s="26">
        <v>1.4330000000000001</v>
      </c>
      <c r="AO82" s="26">
        <v>1.4279999999999999</v>
      </c>
    </row>
    <row r="83" spans="3:41" x14ac:dyDescent="0.3">
      <c r="C83" s="15" t="b">
        <f t="shared" si="16"/>
        <v>1</v>
      </c>
      <c r="D83" s="18" t="s">
        <v>64</v>
      </c>
      <c r="E83" t="s">
        <v>65</v>
      </c>
      <c r="F83" s="4" t="s">
        <v>5</v>
      </c>
      <c r="G83" t="s">
        <v>11</v>
      </c>
      <c r="H83" t="s">
        <v>48</v>
      </c>
      <c r="I83" s="14" t="s">
        <v>134</v>
      </c>
      <c r="J83">
        <v>1.27</v>
      </c>
      <c r="K83">
        <v>1.278</v>
      </c>
      <c r="L83">
        <v>1.286</v>
      </c>
      <c r="M83" s="26">
        <v>1.2829999999999999</v>
      </c>
      <c r="N83" s="26">
        <v>1.2829999999999999</v>
      </c>
      <c r="O83" s="26">
        <v>1.2849999999999999</v>
      </c>
      <c r="P83" s="26">
        <v>1.2869999999999999</v>
      </c>
      <c r="Q83" s="26">
        <v>1.292</v>
      </c>
      <c r="R83" s="26">
        <v>1.296</v>
      </c>
      <c r="S83" s="26">
        <v>1.3120000000000001</v>
      </c>
      <c r="T83" s="26">
        <v>1.319</v>
      </c>
      <c r="U83" s="26">
        <v>1.3220000000000001</v>
      </c>
      <c r="V83" s="26">
        <v>1.325</v>
      </c>
      <c r="W83" s="26">
        <v>1.327</v>
      </c>
      <c r="X83" s="26">
        <v>1.33</v>
      </c>
      <c r="Y83" s="26">
        <v>1.333</v>
      </c>
      <c r="Z83" s="26">
        <v>1.3360000000000001</v>
      </c>
      <c r="AA83" s="26">
        <v>1.3380000000000001</v>
      </c>
      <c r="AB83" s="26">
        <v>1.3420000000000001</v>
      </c>
      <c r="AC83" s="26">
        <v>1.3440000000000001</v>
      </c>
      <c r="AD83" s="26">
        <v>1.345</v>
      </c>
      <c r="AE83" s="26">
        <v>1.347</v>
      </c>
      <c r="AF83" s="26">
        <v>1.35</v>
      </c>
      <c r="AG83" s="26">
        <v>1.3520000000000001</v>
      </c>
      <c r="AH83" s="26">
        <v>1.3540000000000001</v>
      </c>
      <c r="AI83" s="26">
        <v>1.3560000000000001</v>
      </c>
      <c r="AJ83" s="26">
        <v>1.357</v>
      </c>
      <c r="AK83" s="26">
        <v>1.357</v>
      </c>
      <c r="AL83" s="26">
        <v>1.35</v>
      </c>
      <c r="AM83" s="26">
        <v>1.34</v>
      </c>
      <c r="AN83" s="26">
        <v>1.333</v>
      </c>
      <c r="AO83" s="26">
        <v>1.327</v>
      </c>
    </row>
    <row r="84" spans="3:41" x14ac:dyDescent="0.3">
      <c r="C84" s="15" t="b">
        <f t="shared" si="16"/>
        <v>1</v>
      </c>
      <c r="D84" s="18" t="s">
        <v>64</v>
      </c>
      <c r="E84" t="s">
        <v>65</v>
      </c>
      <c r="F84" s="4" t="s">
        <v>5</v>
      </c>
      <c r="G84" t="s">
        <v>11</v>
      </c>
      <c r="H84" t="s">
        <v>49</v>
      </c>
      <c r="I84" s="14" t="s">
        <v>134</v>
      </c>
      <c r="J84">
        <v>1.496</v>
      </c>
      <c r="K84">
        <v>1.516</v>
      </c>
      <c r="L84">
        <v>1.522</v>
      </c>
      <c r="M84" s="26">
        <v>1.522</v>
      </c>
      <c r="N84" s="26">
        <v>1.52</v>
      </c>
      <c r="O84" s="26">
        <v>1.52</v>
      </c>
      <c r="P84" s="26">
        <v>1.522</v>
      </c>
      <c r="Q84" s="26">
        <v>1.5269999999999999</v>
      </c>
      <c r="R84" s="26">
        <v>1.5309999999999999</v>
      </c>
      <c r="S84" s="26">
        <v>1.5289999999999999</v>
      </c>
      <c r="T84" s="26">
        <v>1.5349999999999999</v>
      </c>
      <c r="U84" s="26">
        <v>1.54</v>
      </c>
      <c r="V84" s="26">
        <v>1.5429999999999999</v>
      </c>
      <c r="W84" s="26">
        <v>1.546</v>
      </c>
      <c r="X84" s="26">
        <v>1.5489999999999999</v>
      </c>
      <c r="Y84" s="26">
        <v>1.5529999999999999</v>
      </c>
      <c r="Z84" s="26">
        <v>1.556</v>
      </c>
      <c r="AA84" s="26">
        <v>1.5580000000000001</v>
      </c>
      <c r="AB84" s="26">
        <v>1.56</v>
      </c>
      <c r="AC84" s="26">
        <v>1.5609999999999999</v>
      </c>
      <c r="AD84" s="26">
        <v>1.5620000000000001</v>
      </c>
      <c r="AE84" s="26">
        <v>1.5629999999999999</v>
      </c>
      <c r="AF84" s="26">
        <v>1.5589999999999999</v>
      </c>
      <c r="AG84" s="26">
        <v>1.5569999999999999</v>
      </c>
      <c r="AH84" s="26">
        <v>1.5580000000000001</v>
      </c>
      <c r="AI84" s="26">
        <v>1.56</v>
      </c>
      <c r="AJ84" s="26">
        <v>1.5609999999999999</v>
      </c>
      <c r="AK84" s="26">
        <v>1.5609999999999999</v>
      </c>
      <c r="AL84" s="26">
        <v>1.548</v>
      </c>
      <c r="AM84" s="26">
        <v>1.5349999999999999</v>
      </c>
      <c r="AN84" s="26">
        <v>1.528</v>
      </c>
      <c r="AO84" s="26">
        <v>1.522</v>
      </c>
    </row>
    <row r="85" spans="3:41" x14ac:dyDescent="0.3">
      <c r="C85" s="15" t="b">
        <f t="shared" si="16"/>
        <v>1</v>
      </c>
      <c r="D85" s="18" t="s">
        <v>64</v>
      </c>
      <c r="E85" t="s">
        <v>65</v>
      </c>
      <c r="F85" s="4" t="s">
        <v>5</v>
      </c>
      <c r="G85" t="s">
        <v>11</v>
      </c>
      <c r="H85" t="s">
        <v>50</v>
      </c>
      <c r="I85" s="14" t="s">
        <v>134</v>
      </c>
      <c r="J85">
        <v>1.4039999999999999</v>
      </c>
      <c r="K85">
        <v>1.429</v>
      </c>
      <c r="L85">
        <v>1.4279999999999999</v>
      </c>
      <c r="M85" s="26">
        <v>1.4279999999999999</v>
      </c>
      <c r="N85" s="26">
        <v>1.423</v>
      </c>
      <c r="O85" s="26">
        <v>1.421</v>
      </c>
      <c r="P85" s="26">
        <v>1.42</v>
      </c>
      <c r="Q85" s="26">
        <v>1.421</v>
      </c>
      <c r="R85" s="26">
        <v>1.42</v>
      </c>
      <c r="S85" s="26">
        <v>1.4059999999999999</v>
      </c>
      <c r="T85" s="26">
        <v>1.405</v>
      </c>
      <c r="U85" s="26">
        <v>1.4059999999999999</v>
      </c>
      <c r="V85" s="26">
        <v>1.41</v>
      </c>
      <c r="W85" s="26">
        <v>1.413</v>
      </c>
      <c r="X85" s="26">
        <v>1.4159999999999999</v>
      </c>
      <c r="Y85" s="26">
        <v>1.419</v>
      </c>
      <c r="Z85" s="26">
        <v>1.4219999999999999</v>
      </c>
      <c r="AA85" s="26">
        <v>1.425</v>
      </c>
      <c r="AB85" s="26">
        <v>1.4279999999999999</v>
      </c>
      <c r="AC85" s="26">
        <v>1.429</v>
      </c>
      <c r="AD85" s="26">
        <v>1.429</v>
      </c>
      <c r="AE85" s="26">
        <v>1.429</v>
      </c>
      <c r="AF85" s="26">
        <v>1.421</v>
      </c>
      <c r="AG85" s="26">
        <v>1.4179999999999999</v>
      </c>
      <c r="AH85" s="26">
        <v>1.419</v>
      </c>
      <c r="AI85" s="26">
        <v>1.421</v>
      </c>
      <c r="AJ85" s="26">
        <v>1.4239999999999999</v>
      </c>
      <c r="AK85" s="26">
        <v>1.4330000000000001</v>
      </c>
      <c r="AL85" s="26">
        <v>1.4330000000000001</v>
      </c>
      <c r="AM85" s="26">
        <v>1.4339999999999999</v>
      </c>
      <c r="AN85" s="26">
        <v>1.4390000000000001</v>
      </c>
      <c r="AO85" s="26">
        <v>1.4470000000000001</v>
      </c>
    </row>
    <row r="86" spans="3:41" x14ac:dyDescent="0.3">
      <c r="C86" s="15" t="b">
        <f t="shared" si="16"/>
        <v>1</v>
      </c>
      <c r="D86" s="18" t="s">
        <v>64</v>
      </c>
      <c r="E86" t="s">
        <v>65</v>
      </c>
      <c r="F86" s="4" t="s">
        <v>5</v>
      </c>
      <c r="G86" t="s">
        <v>11</v>
      </c>
      <c r="H86" t="s">
        <v>51</v>
      </c>
      <c r="I86" s="14" t="s">
        <v>134</v>
      </c>
      <c r="J86">
        <v>1.2470000000000001</v>
      </c>
      <c r="K86">
        <v>1.292</v>
      </c>
      <c r="L86">
        <v>1.3520000000000001</v>
      </c>
      <c r="M86" s="26">
        <v>1.4119999999999999</v>
      </c>
      <c r="N86" s="26">
        <v>1.448</v>
      </c>
      <c r="O86" s="26">
        <v>1.47</v>
      </c>
      <c r="P86" s="26">
        <v>1.4710000000000001</v>
      </c>
      <c r="Q86" s="26">
        <v>1.429</v>
      </c>
      <c r="R86" s="26">
        <v>1.4039999999999999</v>
      </c>
      <c r="S86" s="26">
        <v>1.3420000000000001</v>
      </c>
      <c r="T86" s="26">
        <v>1.319</v>
      </c>
      <c r="U86" s="26">
        <v>1.3140000000000001</v>
      </c>
      <c r="V86" s="26">
        <v>1.3160000000000001</v>
      </c>
      <c r="W86" s="26">
        <v>1.3160000000000001</v>
      </c>
      <c r="X86" s="26">
        <v>1.3160000000000001</v>
      </c>
      <c r="Y86" s="26">
        <v>1.3109999999999999</v>
      </c>
      <c r="Z86" s="26">
        <v>1.282</v>
      </c>
      <c r="AA86" s="26">
        <v>1.264</v>
      </c>
      <c r="AB86" s="26">
        <v>1.276</v>
      </c>
      <c r="AC86" s="26">
        <v>1.2749999999999999</v>
      </c>
      <c r="AD86" s="26">
        <v>1.2749999999999999</v>
      </c>
      <c r="AE86" s="26">
        <v>1.272</v>
      </c>
      <c r="AF86" s="26">
        <v>1.3919999999999999</v>
      </c>
      <c r="AG86" s="26">
        <v>1.462</v>
      </c>
      <c r="AH86" s="26">
        <v>1.472</v>
      </c>
      <c r="AI86" s="26">
        <v>1.466</v>
      </c>
      <c r="AJ86" s="26">
        <v>1.4570000000000001</v>
      </c>
      <c r="AK86" s="26">
        <v>1.458</v>
      </c>
      <c r="AL86" s="26">
        <v>1.587</v>
      </c>
      <c r="AM86" s="26">
        <v>1.708</v>
      </c>
      <c r="AN86" s="26">
        <v>1.7629999999999999</v>
      </c>
      <c r="AO86" s="26">
        <v>1.804</v>
      </c>
    </row>
    <row r="87" spans="3:41" x14ac:dyDescent="0.3">
      <c r="C87" s="15" t="b">
        <f t="shared" si="16"/>
        <v>1</v>
      </c>
      <c r="D87" s="18" t="s">
        <v>64</v>
      </c>
      <c r="E87" t="s">
        <v>65</v>
      </c>
      <c r="F87" s="4" t="s">
        <v>5</v>
      </c>
      <c r="G87" t="s">
        <v>11</v>
      </c>
      <c r="H87" t="s">
        <v>52</v>
      </c>
      <c r="I87" s="14" t="s">
        <v>134</v>
      </c>
      <c r="J87">
        <v>1.268</v>
      </c>
      <c r="K87">
        <v>1.3560000000000001</v>
      </c>
      <c r="L87">
        <v>1.369</v>
      </c>
      <c r="M87" s="26">
        <v>1.379</v>
      </c>
      <c r="N87" s="26">
        <v>1.383</v>
      </c>
      <c r="O87" s="26">
        <v>1.3859999999999999</v>
      </c>
      <c r="P87" s="26">
        <v>1.387</v>
      </c>
      <c r="Q87" s="26">
        <v>1.383</v>
      </c>
      <c r="R87" s="26">
        <v>1.38</v>
      </c>
      <c r="S87" s="26">
        <v>1.363</v>
      </c>
      <c r="T87" s="26">
        <v>1.3620000000000001</v>
      </c>
      <c r="U87" s="26">
        <v>1.365</v>
      </c>
      <c r="V87" s="26">
        <v>1.37</v>
      </c>
      <c r="W87" s="26">
        <v>1.3720000000000001</v>
      </c>
      <c r="X87" s="26">
        <v>1.3740000000000001</v>
      </c>
      <c r="Y87" s="26">
        <v>1.377</v>
      </c>
      <c r="Z87" s="26">
        <v>1.363</v>
      </c>
      <c r="AA87" s="26">
        <v>1.3620000000000001</v>
      </c>
      <c r="AB87" s="26">
        <v>1.385</v>
      </c>
      <c r="AC87" s="26">
        <v>1.383</v>
      </c>
      <c r="AD87" s="26">
        <v>1.3819999999999999</v>
      </c>
      <c r="AE87" s="26">
        <v>1.381</v>
      </c>
      <c r="AF87" s="26">
        <v>1.39</v>
      </c>
      <c r="AG87" s="26">
        <v>1.397</v>
      </c>
      <c r="AH87" s="26">
        <v>1.3979999999999999</v>
      </c>
      <c r="AI87" s="26">
        <v>1.3979999999999999</v>
      </c>
      <c r="AJ87" s="26">
        <v>1.3979999999999999</v>
      </c>
      <c r="AK87" s="26">
        <v>1.401</v>
      </c>
      <c r="AL87" s="26">
        <v>1.41</v>
      </c>
      <c r="AM87" s="26">
        <v>1.42</v>
      </c>
      <c r="AN87" s="26">
        <v>1.4259999999999999</v>
      </c>
      <c r="AO87" s="26">
        <v>1.4330000000000001</v>
      </c>
    </row>
    <row r="88" spans="3:41" x14ac:dyDescent="0.3">
      <c r="C88" s="15" t="b">
        <f t="shared" si="16"/>
        <v>1</v>
      </c>
      <c r="D88" s="18" t="s">
        <v>64</v>
      </c>
      <c r="E88" t="s">
        <v>65</v>
      </c>
      <c r="F88" s="4" t="s">
        <v>5</v>
      </c>
      <c r="G88" t="s">
        <v>11</v>
      </c>
      <c r="H88" t="s">
        <v>53</v>
      </c>
      <c r="I88" s="14" t="s">
        <v>134</v>
      </c>
      <c r="J88">
        <v>1.129</v>
      </c>
      <c r="K88">
        <v>1.1739999999999999</v>
      </c>
      <c r="L88">
        <v>1.1870000000000001</v>
      </c>
      <c r="M88" s="26">
        <v>1.1930000000000001</v>
      </c>
      <c r="N88" s="26">
        <v>1.1970000000000001</v>
      </c>
      <c r="O88" s="26">
        <v>1.2010000000000001</v>
      </c>
      <c r="P88" s="26">
        <v>1.2030000000000001</v>
      </c>
      <c r="Q88" s="26">
        <v>1.2010000000000001</v>
      </c>
      <c r="R88" s="26">
        <v>1.2</v>
      </c>
      <c r="S88" s="26">
        <v>1.2050000000000001</v>
      </c>
      <c r="T88" s="26">
        <v>1.208</v>
      </c>
      <c r="U88" s="26">
        <v>1.21</v>
      </c>
      <c r="V88" s="26">
        <v>1.214</v>
      </c>
      <c r="W88" s="26">
        <v>1.2170000000000001</v>
      </c>
      <c r="X88" s="26">
        <v>1.22</v>
      </c>
      <c r="Y88" s="26">
        <v>1.222</v>
      </c>
      <c r="Z88" s="26">
        <v>1.2190000000000001</v>
      </c>
      <c r="AA88" s="26">
        <v>1.22</v>
      </c>
      <c r="AB88" s="26">
        <v>1.23</v>
      </c>
      <c r="AC88" s="26">
        <v>1.23</v>
      </c>
      <c r="AD88" s="26">
        <v>1.2290000000000001</v>
      </c>
      <c r="AE88" s="26">
        <v>1.2290000000000001</v>
      </c>
      <c r="AF88" s="26">
        <v>1.25</v>
      </c>
      <c r="AG88" s="26">
        <v>1.262</v>
      </c>
      <c r="AH88" s="26">
        <v>1.264</v>
      </c>
      <c r="AI88" s="26">
        <v>1.264</v>
      </c>
      <c r="AJ88" s="26">
        <v>1.262</v>
      </c>
      <c r="AK88" s="26">
        <v>1.262</v>
      </c>
      <c r="AL88" s="26">
        <v>1.2809999999999999</v>
      </c>
      <c r="AM88" s="26">
        <v>1.298</v>
      </c>
      <c r="AN88" s="26">
        <v>1.306</v>
      </c>
      <c r="AO88" s="26">
        <v>1.3120000000000001</v>
      </c>
    </row>
    <row r="89" spans="3:41" x14ac:dyDescent="0.3">
      <c r="C89" s="15" t="b">
        <f t="shared" si="16"/>
        <v>1</v>
      </c>
      <c r="D89" s="18" t="s">
        <v>64</v>
      </c>
      <c r="E89" t="s">
        <v>65</v>
      </c>
      <c r="F89" s="4" t="s">
        <v>5</v>
      </c>
      <c r="G89" t="s">
        <v>11</v>
      </c>
      <c r="H89" t="s">
        <v>54</v>
      </c>
      <c r="I89" s="14" t="s">
        <v>134</v>
      </c>
      <c r="J89">
        <v>1.2490000000000001</v>
      </c>
      <c r="K89">
        <v>1.2769999999999999</v>
      </c>
      <c r="L89">
        <v>1.2949999999999999</v>
      </c>
      <c r="M89" s="26">
        <v>1.304</v>
      </c>
      <c r="N89" s="26">
        <v>1.31</v>
      </c>
      <c r="O89" s="26">
        <v>1.3149999999999999</v>
      </c>
      <c r="P89" s="26">
        <v>1.3169999999999999</v>
      </c>
      <c r="Q89" s="26">
        <v>1.3129999999999999</v>
      </c>
      <c r="R89" s="26">
        <v>1.3120000000000001</v>
      </c>
      <c r="S89" s="26">
        <v>1.3149999999999999</v>
      </c>
      <c r="T89" s="26">
        <v>1.3180000000000001</v>
      </c>
      <c r="U89" s="26">
        <v>1.321</v>
      </c>
      <c r="V89" s="26">
        <v>1.3260000000000001</v>
      </c>
      <c r="W89" s="26">
        <v>1.3280000000000001</v>
      </c>
      <c r="X89" s="26">
        <v>1.331</v>
      </c>
      <c r="Y89" s="26">
        <v>1.333</v>
      </c>
      <c r="Z89" s="26">
        <v>1.33</v>
      </c>
      <c r="AA89" s="26">
        <v>1.331</v>
      </c>
      <c r="AB89" s="26">
        <v>1.3380000000000001</v>
      </c>
      <c r="AC89" s="26">
        <v>1.3380000000000001</v>
      </c>
      <c r="AD89" s="26">
        <v>1.337</v>
      </c>
      <c r="AE89" s="26">
        <v>1.337</v>
      </c>
      <c r="AF89" s="26">
        <v>1.3640000000000001</v>
      </c>
      <c r="AG89" s="26">
        <v>1.379</v>
      </c>
      <c r="AH89" s="26">
        <v>1.381</v>
      </c>
      <c r="AI89" s="26">
        <v>1.38</v>
      </c>
      <c r="AJ89" s="26">
        <v>1.3779999999999999</v>
      </c>
      <c r="AK89" s="26">
        <v>1.375</v>
      </c>
      <c r="AL89" s="26">
        <v>1.3959999999999999</v>
      </c>
      <c r="AM89" s="26">
        <v>1.413</v>
      </c>
      <c r="AN89" s="26">
        <v>1.419</v>
      </c>
      <c r="AO89" s="26">
        <v>1.4239999999999999</v>
      </c>
    </row>
    <row r="90" spans="3:41" x14ac:dyDescent="0.3">
      <c r="C90" s="15" t="b">
        <f t="shared" si="16"/>
        <v>1</v>
      </c>
      <c r="D90" s="18" t="s">
        <v>64</v>
      </c>
      <c r="E90" t="s">
        <v>65</v>
      </c>
      <c r="F90" s="4" t="s">
        <v>5</v>
      </c>
      <c r="G90" t="s">
        <v>11</v>
      </c>
      <c r="H90" t="s">
        <v>55</v>
      </c>
      <c r="I90" s="14" t="s">
        <v>134</v>
      </c>
      <c r="J90">
        <v>1.1539999999999999</v>
      </c>
      <c r="K90">
        <v>1.167</v>
      </c>
      <c r="L90">
        <v>1.181</v>
      </c>
      <c r="M90" s="26">
        <v>1.1830000000000001</v>
      </c>
      <c r="N90" s="26">
        <v>1.1870000000000001</v>
      </c>
      <c r="O90" s="26">
        <v>1.1910000000000001</v>
      </c>
      <c r="P90" s="26">
        <v>1.194</v>
      </c>
      <c r="Q90" s="26">
        <v>1.194</v>
      </c>
      <c r="R90" s="26">
        <v>1.196</v>
      </c>
      <c r="S90" s="26">
        <v>1.2150000000000001</v>
      </c>
      <c r="T90" s="26">
        <v>1.222</v>
      </c>
      <c r="U90" s="26">
        <v>1.2250000000000001</v>
      </c>
      <c r="V90" s="26">
        <v>1.228</v>
      </c>
      <c r="W90" s="26">
        <v>1.2310000000000001</v>
      </c>
      <c r="X90" s="26">
        <v>1.234</v>
      </c>
      <c r="Y90" s="26">
        <v>1.236</v>
      </c>
      <c r="Z90" s="26">
        <v>1.238</v>
      </c>
      <c r="AA90" s="26">
        <v>1.24</v>
      </c>
      <c r="AB90" s="26">
        <v>1.244</v>
      </c>
      <c r="AC90" s="26">
        <v>1.244</v>
      </c>
      <c r="AD90" s="26">
        <v>1.2430000000000001</v>
      </c>
      <c r="AE90" s="26">
        <v>1.244</v>
      </c>
      <c r="AF90" s="26">
        <v>1.2649999999999999</v>
      </c>
      <c r="AG90" s="26">
        <v>1.2769999999999999</v>
      </c>
      <c r="AH90" s="26">
        <v>1.2789999999999999</v>
      </c>
      <c r="AI90" s="26">
        <v>1.2789999999999999</v>
      </c>
      <c r="AJ90" s="26">
        <v>1.278</v>
      </c>
      <c r="AK90" s="26">
        <v>1.2769999999999999</v>
      </c>
      <c r="AL90" s="26">
        <v>1.2909999999999999</v>
      </c>
      <c r="AM90" s="26">
        <v>1.3009999999999999</v>
      </c>
      <c r="AN90" s="26">
        <v>1.304</v>
      </c>
      <c r="AO90" s="26">
        <v>1.3049999999999999</v>
      </c>
    </row>
    <row r="91" spans="3:41" x14ac:dyDescent="0.3">
      <c r="C91" s="15" t="b">
        <f t="shared" si="16"/>
        <v>1</v>
      </c>
      <c r="D91" s="18" t="s">
        <v>64</v>
      </c>
      <c r="E91" t="s">
        <v>65</v>
      </c>
      <c r="F91" s="4" t="s">
        <v>5</v>
      </c>
      <c r="G91" t="s">
        <v>11</v>
      </c>
      <c r="H91" t="s">
        <v>56</v>
      </c>
      <c r="I91" s="14" t="s">
        <v>134</v>
      </c>
      <c r="J91">
        <v>1.27</v>
      </c>
      <c r="K91">
        <v>1.292</v>
      </c>
      <c r="L91">
        <v>1.3080000000000001</v>
      </c>
      <c r="M91" s="26">
        <v>1.32</v>
      </c>
      <c r="N91" s="26">
        <v>1.327</v>
      </c>
      <c r="O91" s="26">
        <v>1.333</v>
      </c>
      <c r="P91" s="26">
        <v>1.335</v>
      </c>
      <c r="Q91" s="26">
        <v>1.3280000000000001</v>
      </c>
      <c r="R91" s="26">
        <v>1.3260000000000001</v>
      </c>
      <c r="S91" s="26">
        <v>1.323</v>
      </c>
      <c r="T91" s="26">
        <v>1.327</v>
      </c>
      <c r="U91" s="26">
        <v>1.331</v>
      </c>
      <c r="V91" s="26">
        <v>1.337</v>
      </c>
      <c r="W91" s="26">
        <v>1.341</v>
      </c>
      <c r="X91" s="26">
        <v>1.3440000000000001</v>
      </c>
      <c r="Y91" s="26">
        <v>1.347</v>
      </c>
      <c r="Z91" s="26">
        <v>1.345</v>
      </c>
      <c r="AA91" s="26">
        <v>1.347</v>
      </c>
      <c r="AB91" s="26">
        <v>1.3540000000000001</v>
      </c>
      <c r="AC91" s="26">
        <v>1.381</v>
      </c>
      <c r="AD91" s="26">
        <v>1.4079999999999999</v>
      </c>
      <c r="AE91" s="26">
        <v>1.4339999999999999</v>
      </c>
      <c r="AF91" s="26">
        <v>1.4730000000000001</v>
      </c>
      <c r="AG91" s="26">
        <v>1.498</v>
      </c>
      <c r="AH91" s="26">
        <v>1.5049999999999999</v>
      </c>
      <c r="AI91" s="26">
        <v>1.5069999999999999</v>
      </c>
      <c r="AJ91" s="26">
        <v>1.5069999999999999</v>
      </c>
      <c r="AK91" s="26">
        <v>1.5029999999999999</v>
      </c>
      <c r="AL91" s="26">
        <v>1.5329999999999999</v>
      </c>
      <c r="AM91" s="26">
        <v>1.5629999999999999</v>
      </c>
      <c r="AN91" s="26">
        <v>1.5780000000000001</v>
      </c>
      <c r="AO91" s="26">
        <v>1.589</v>
      </c>
    </row>
    <row r="92" spans="3:41" x14ac:dyDescent="0.3">
      <c r="C92" s="15" t="b">
        <f t="shared" si="16"/>
        <v>1</v>
      </c>
      <c r="D92" s="18" t="s">
        <v>64</v>
      </c>
      <c r="E92" t="s">
        <v>65</v>
      </c>
      <c r="F92" s="4" t="s">
        <v>5</v>
      </c>
      <c r="G92" t="s">
        <v>11</v>
      </c>
      <c r="H92" t="s">
        <v>57</v>
      </c>
      <c r="I92" s="14" t="s">
        <v>134</v>
      </c>
      <c r="J92">
        <v>1.085</v>
      </c>
      <c r="K92">
        <v>1.1379999999999999</v>
      </c>
      <c r="L92">
        <v>1.149</v>
      </c>
      <c r="M92" s="26">
        <v>1.163</v>
      </c>
      <c r="N92" s="26">
        <v>1.17</v>
      </c>
      <c r="O92" s="26">
        <v>1.177</v>
      </c>
      <c r="P92" s="26">
        <v>1.179</v>
      </c>
      <c r="Q92" s="26">
        <v>1.17</v>
      </c>
      <c r="R92" s="26">
        <v>1.1659999999999999</v>
      </c>
      <c r="S92" s="26">
        <v>1.149</v>
      </c>
      <c r="T92" s="26">
        <v>1.147</v>
      </c>
      <c r="U92" s="26">
        <v>1.149</v>
      </c>
      <c r="V92" s="26">
        <v>1.155</v>
      </c>
      <c r="W92" s="26">
        <v>1.159</v>
      </c>
      <c r="X92" s="26">
        <v>1.1619999999999999</v>
      </c>
      <c r="Y92" s="26">
        <v>1.165</v>
      </c>
      <c r="Z92" s="26">
        <v>1.163</v>
      </c>
      <c r="AA92" s="26">
        <v>1.165</v>
      </c>
      <c r="AB92" s="26">
        <v>1.1739999999999999</v>
      </c>
      <c r="AC92" s="26">
        <v>1.177</v>
      </c>
      <c r="AD92" s="26">
        <v>1.179</v>
      </c>
      <c r="AE92" s="26">
        <v>1.181</v>
      </c>
      <c r="AF92" s="26">
        <v>1.2190000000000001</v>
      </c>
      <c r="AG92" s="26">
        <v>1.2410000000000001</v>
      </c>
      <c r="AH92" s="26">
        <v>1.244</v>
      </c>
      <c r="AI92" s="26">
        <v>1.242</v>
      </c>
      <c r="AJ92" s="26">
        <v>1.2390000000000001</v>
      </c>
      <c r="AK92" s="26">
        <v>1.24</v>
      </c>
      <c r="AL92" s="26">
        <v>1.278</v>
      </c>
      <c r="AM92" s="26">
        <v>1.3160000000000001</v>
      </c>
      <c r="AN92" s="26">
        <v>1.335</v>
      </c>
      <c r="AO92" s="26">
        <v>1.349</v>
      </c>
    </row>
    <row r="93" spans="3:41" x14ac:dyDescent="0.3">
      <c r="C93" s="15" t="b">
        <f t="shared" si="16"/>
        <v>1</v>
      </c>
      <c r="D93" s="18" t="s">
        <v>64</v>
      </c>
      <c r="E93" t="s">
        <v>65</v>
      </c>
      <c r="F93" s="4" t="s">
        <v>5</v>
      </c>
      <c r="G93" t="s">
        <v>11</v>
      </c>
      <c r="H93" t="s">
        <v>58</v>
      </c>
      <c r="I93" s="14" t="s">
        <v>134</v>
      </c>
      <c r="J93">
        <v>1.3149999999999999</v>
      </c>
      <c r="K93">
        <v>1.369</v>
      </c>
      <c r="L93">
        <v>1.369</v>
      </c>
      <c r="M93" s="26">
        <v>1.37</v>
      </c>
      <c r="N93" s="26">
        <v>1.3680000000000001</v>
      </c>
      <c r="O93" s="26">
        <v>1.369</v>
      </c>
      <c r="P93" s="26">
        <v>1.371</v>
      </c>
      <c r="Q93" s="26">
        <v>1.3720000000000001</v>
      </c>
      <c r="R93" s="26">
        <v>1.3740000000000001</v>
      </c>
      <c r="S93" s="26">
        <v>1.367</v>
      </c>
      <c r="T93" s="26">
        <v>1.369</v>
      </c>
      <c r="U93" s="26">
        <v>1.3720000000000001</v>
      </c>
      <c r="V93" s="26">
        <v>1.3759999999999999</v>
      </c>
      <c r="W93" s="26">
        <v>1.379</v>
      </c>
      <c r="X93" s="26">
        <v>1.381</v>
      </c>
      <c r="Y93" s="26">
        <v>1.3839999999999999</v>
      </c>
      <c r="Z93" s="26">
        <v>1.385</v>
      </c>
      <c r="AA93" s="26">
        <v>1.387</v>
      </c>
      <c r="AB93" s="26">
        <v>1.391</v>
      </c>
      <c r="AC93" s="26">
        <v>1.391</v>
      </c>
      <c r="AD93" s="26">
        <v>1.391</v>
      </c>
      <c r="AE93" s="26">
        <v>1.391</v>
      </c>
      <c r="AF93" s="26">
        <v>1.3879999999999999</v>
      </c>
      <c r="AG93" s="26">
        <v>1.387</v>
      </c>
      <c r="AH93" s="26">
        <v>1.3879999999999999</v>
      </c>
      <c r="AI93" s="26">
        <v>1.389</v>
      </c>
      <c r="AJ93" s="26">
        <v>1.39</v>
      </c>
      <c r="AK93" s="26">
        <v>1.3919999999999999</v>
      </c>
      <c r="AL93" s="26">
        <v>1.3859999999999999</v>
      </c>
      <c r="AM93" s="26">
        <v>1.3819999999999999</v>
      </c>
      <c r="AN93" s="26">
        <v>1.381</v>
      </c>
      <c r="AO93" s="26">
        <v>1.3819999999999999</v>
      </c>
    </row>
    <row r="94" spans="3:41" x14ac:dyDescent="0.3">
      <c r="C94" s="15" t="b">
        <f t="shared" si="16"/>
        <v>1</v>
      </c>
      <c r="D94" s="18" t="s">
        <v>64</v>
      </c>
      <c r="E94" t="s">
        <v>65</v>
      </c>
      <c r="F94" s="4" t="s">
        <v>5</v>
      </c>
      <c r="G94" t="s">
        <v>11</v>
      </c>
      <c r="H94" t="s">
        <v>59</v>
      </c>
      <c r="I94" s="14" t="s">
        <v>134</v>
      </c>
      <c r="J94">
        <v>1.204</v>
      </c>
      <c r="K94">
        <v>1.2509999999999999</v>
      </c>
      <c r="L94">
        <v>1.246</v>
      </c>
      <c r="M94" s="26">
        <v>1.238</v>
      </c>
      <c r="N94" s="26">
        <v>1.236</v>
      </c>
      <c r="O94" s="26">
        <v>1.2350000000000001</v>
      </c>
      <c r="P94" s="26">
        <v>1.234</v>
      </c>
      <c r="Q94" s="26">
        <v>1.2350000000000001</v>
      </c>
      <c r="R94" s="26">
        <v>1.2330000000000001</v>
      </c>
      <c r="S94" s="26">
        <v>1.2490000000000001</v>
      </c>
      <c r="T94" s="26">
        <v>1.244</v>
      </c>
      <c r="U94" s="26">
        <v>1.2370000000000001</v>
      </c>
      <c r="V94" s="26">
        <v>1.232</v>
      </c>
      <c r="W94" s="26">
        <v>1.2310000000000001</v>
      </c>
      <c r="X94" s="26">
        <v>1.2310000000000001</v>
      </c>
      <c r="Y94" s="26">
        <v>1.23</v>
      </c>
      <c r="Z94" s="26">
        <v>1.23</v>
      </c>
      <c r="AA94" s="26">
        <v>1.2310000000000001</v>
      </c>
      <c r="AB94" s="26">
        <v>1.234</v>
      </c>
      <c r="AC94" s="26">
        <v>1.234</v>
      </c>
      <c r="AD94" s="26">
        <v>1.2330000000000001</v>
      </c>
      <c r="AE94" s="26">
        <v>1.2350000000000001</v>
      </c>
      <c r="AF94" s="26">
        <v>1.2390000000000001</v>
      </c>
      <c r="AG94" s="26">
        <v>1.2430000000000001</v>
      </c>
      <c r="AH94" s="26">
        <v>1.246</v>
      </c>
      <c r="AI94" s="26">
        <v>1.2490000000000001</v>
      </c>
      <c r="AJ94" s="26">
        <v>1.2529999999999999</v>
      </c>
      <c r="AK94" s="26">
        <v>1.256</v>
      </c>
      <c r="AL94" s="26">
        <v>1.2629999999999999</v>
      </c>
      <c r="AM94" s="26">
        <v>1.268</v>
      </c>
      <c r="AN94" s="26">
        <v>1.2749999999999999</v>
      </c>
      <c r="AO94" s="26">
        <v>1.282</v>
      </c>
    </row>
    <row r="95" spans="3:41" x14ac:dyDescent="0.3">
      <c r="C95" s="15" t="b">
        <f t="shared" si="16"/>
        <v>1</v>
      </c>
      <c r="D95" s="18" t="s">
        <v>64</v>
      </c>
      <c r="E95" t="s">
        <v>65</v>
      </c>
      <c r="F95" s="4" t="s">
        <v>5</v>
      </c>
      <c r="G95" t="s">
        <v>11</v>
      </c>
      <c r="H95" t="s">
        <v>60</v>
      </c>
      <c r="I95" s="14" t="s">
        <v>134</v>
      </c>
      <c r="J95">
        <v>1.0069999999999999</v>
      </c>
      <c r="K95">
        <v>1.0669999999999999</v>
      </c>
      <c r="L95">
        <v>1.0589999999999999</v>
      </c>
      <c r="M95" s="26">
        <v>1.0569999999999999</v>
      </c>
      <c r="N95" s="26">
        <v>1.054</v>
      </c>
      <c r="O95" s="26">
        <v>1.0529999999999999</v>
      </c>
      <c r="P95" s="26">
        <v>1.0529999999999999</v>
      </c>
      <c r="Q95" s="26">
        <v>1.054</v>
      </c>
      <c r="R95" s="26">
        <v>1.0529999999999999</v>
      </c>
      <c r="S95" s="26">
        <v>1.0469999999999999</v>
      </c>
      <c r="T95" s="26">
        <v>1.0469999999999999</v>
      </c>
      <c r="U95" s="26">
        <v>1.0489999999999999</v>
      </c>
      <c r="V95" s="26">
        <v>1.0509999999999999</v>
      </c>
      <c r="W95" s="26">
        <v>1.054</v>
      </c>
      <c r="X95" s="26">
        <v>1.056</v>
      </c>
      <c r="Y95" s="26">
        <v>1.0569999999999999</v>
      </c>
      <c r="Z95" s="26">
        <v>1.0569999999999999</v>
      </c>
      <c r="AA95" s="26">
        <v>1.0589999999999999</v>
      </c>
      <c r="AB95" s="26">
        <v>1.0640000000000001</v>
      </c>
      <c r="AC95" s="26">
        <v>1.0640000000000001</v>
      </c>
      <c r="AD95" s="26">
        <v>1.0640000000000001</v>
      </c>
      <c r="AE95" s="26">
        <v>1.0629999999999999</v>
      </c>
      <c r="AF95" s="26">
        <v>1.06</v>
      </c>
      <c r="AG95" s="26">
        <v>1.0589999999999999</v>
      </c>
      <c r="AH95" s="26">
        <v>1.0609999999999999</v>
      </c>
      <c r="AI95" s="26">
        <v>1.0629999999999999</v>
      </c>
      <c r="AJ95" s="26">
        <v>1.0640000000000001</v>
      </c>
      <c r="AK95" s="26">
        <v>1.0660000000000001</v>
      </c>
      <c r="AL95" s="26">
        <v>1.0649999999999999</v>
      </c>
      <c r="AM95" s="26">
        <v>1.0649999999999999</v>
      </c>
      <c r="AN95" s="26">
        <v>1.0660000000000001</v>
      </c>
      <c r="AO95" s="26">
        <v>1.0680000000000001</v>
      </c>
    </row>
    <row r="96" spans="3:41" x14ac:dyDescent="0.3">
      <c r="C96" s="15" t="b">
        <f t="shared" si="16"/>
        <v>1</v>
      </c>
      <c r="D96" s="18" t="s">
        <v>64</v>
      </c>
      <c r="E96" t="s">
        <v>65</v>
      </c>
      <c r="F96" s="4" t="s">
        <v>5</v>
      </c>
      <c r="G96" t="s">
        <v>11</v>
      </c>
      <c r="H96" t="s">
        <v>61</v>
      </c>
      <c r="I96" s="14" t="s">
        <v>134</v>
      </c>
      <c r="J96">
        <v>1.038</v>
      </c>
      <c r="K96">
        <v>1.008</v>
      </c>
      <c r="L96">
        <v>1.0149999999999999</v>
      </c>
      <c r="M96" s="26">
        <v>1.0189999999999999</v>
      </c>
      <c r="N96" s="26">
        <v>1.02</v>
      </c>
      <c r="O96" s="26">
        <v>1.0229999999999999</v>
      </c>
      <c r="P96" s="26">
        <v>1.0249999999999999</v>
      </c>
      <c r="Q96" s="26">
        <v>1.026</v>
      </c>
      <c r="R96" s="26">
        <v>1.0269999999999999</v>
      </c>
      <c r="S96" s="26">
        <v>1.0249999999999999</v>
      </c>
      <c r="T96" s="26">
        <v>1.0269999999999999</v>
      </c>
      <c r="U96" s="26">
        <v>1.0289999999999999</v>
      </c>
      <c r="V96" s="26">
        <v>1.032</v>
      </c>
      <c r="W96" s="26">
        <v>1.0349999999999999</v>
      </c>
      <c r="X96" s="26">
        <v>1.038</v>
      </c>
      <c r="Y96" s="26">
        <v>1.0389999999999999</v>
      </c>
      <c r="Z96" s="26">
        <v>1.042</v>
      </c>
      <c r="AA96" s="26">
        <v>1.0449999999999999</v>
      </c>
      <c r="AB96" s="26">
        <v>1.0469999999999999</v>
      </c>
      <c r="AC96" s="26">
        <v>1.0469999999999999</v>
      </c>
      <c r="AD96" s="26">
        <v>1.0469999999999999</v>
      </c>
      <c r="AE96" s="26">
        <v>1.0469999999999999</v>
      </c>
      <c r="AF96" s="26">
        <v>1.0449999999999999</v>
      </c>
      <c r="AG96" s="26">
        <v>1.044</v>
      </c>
      <c r="AH96" s="26">
        <v>1.0449999999999999</v>
      </c>
      <c r="AI96" s="26">
        <v>1.0469999999999999</v>
      </c>
      <c r="AJ96" s="26">
        <v>1.048</v>
      </c>
      <c r="AK96" s="26">
        <v>1.0489999999999999</v>
      </c>
      <c r="AL96" s="26">
        <v>1.048</v>
      </c>
      <c r="AM96" s="26">
        <v>1.0469999999999999</v>
      </c>
      <c r="AN96" s="26">
        <v>1.0449999999999999</v>
      </c>
      <c r="AO96" s="26">
        <v>1.044</v>
      </c>
    </row>
    <row r="97" spans="3:41" x14ac:dyDescent="0.3">
      <c r="C97" s="15" t="b">
        <f t="shared" ref="C97:C113" si="17">IF(H97=H80,TRUE,0)</f>
        <v>1</v>
      </c>
      <c r="D97" s="15" t="s">
        <v>135</v>
      </c>
      <c r="E97" s="15" t="s">
        <v>136</v>
      </c>
      <c r="F97" s="12" t="s">
        <v>33</v>
      </c>
      <c r="G97" s="15" t="s">
        <v>11</v>
      </c>
      <c r="H97" s="15" t="s">
        <v>45</v>
      </c>
      <c r="I97" s="14" t="s">
        <v>134</v>
      </c>
      <c r="J97" s="15">
        <f>J63*J80</f>
        <v>3.1510000000000003E-2</v>
      </c>
      <c r="K97" s="15">
        <f t="shared" ref="K97:AO97" si="18">K63*K80</f>
        <v>2.9357999999999999E-2</v>
      </c>
      <c r="L97" s="15">
        <f t="shared" si="18"/>
        <v>2.9610000000000001E-2</v>
      </c>
      <c r="M97" s="17">
        <f t="shared" si="18"/>
        <v>3.1129999999999998E-2</v>
      </c>
      <c r="N97" s="17">
        <f t="shared" si="18"/>
        <v>3.1174E-2</v>
      </c>
      <c r="O97" s="17">
        <f t="shared" si="18"/>
        <v>3.2636999999999999E-2</v>
      </c>
      <c r="P97" s="17">
        <f t="shared" si="18"/>
        <v>3.2683000000000004E-2</v>
      </c>
      <c r="Q97" s="17">
        <f t="shared" si="18"/>
        <v>3.4200000000000001E-2</v>
      </c>
      <c r="R97" s="17">
        <f t="shared" si="18"/>
        <v>3.5675000000000005E-2</v>
      </c>
      <c r="S97" s="17">
        <f t="shared" si="18"/>
        <v>3.5749999999999997E-2</v>
      </c>
      <c r="T97" s="17">
        <f t="shared" si="18"/>
        <v>3.7283999999999998E-2</v>
      </c>
      <c r="U97" s="17">
        <f t="shared" si="18"/>
        <v>3.8852999999999999E-2</v>
      </c>
      <c r="V97" s="17">
        <f t="shared" si="18"/>
        <v>4.0404000000000002E-2</v>
      </c>
      <c r="W97" s="17">
        <f t="shared" si="18"/>
        <v>4.1963000000000007E-2</v>
      </c>
      <c r="X97" s="17">
        <f t="shared" si="18"/>
        <v>4.3499999999999997E-2</v>
      </c>
      <c r="Y97" s="17">
        <f t="shared" si="18"/>
        <v>4.5073999999999996E-2</v>
      </c>
      <c r="Z97" s="17">
        <f t="shared" si="18"/>
        <v>4.6624000000000006E-2</v>
      </c>
      <c r="AA97" s="17">
        <f t="shared" si="18"/>
        <v>4.8180000000000001E-2</v>
      </c>
      <c r="AB97" s="17">
        <f t="shared" si="18"/>
        <v>4.9742000000000008E-2</v>
      </c>
      <c r="AC97" s="17">
        <f t="shared" si="18"/>
        <v>5.1275000000000008E-2</v>
      </c>
      <c r="AD97" s="17">
        <f t="shared" si="18"/>
        <v>5.2775999999999997E-2</v>
      </c>
      <c r="AE97" s="17">
        <f t="shared" si="18"/>
        <v>5.4315999999999996E-2</v>
      </c>
      <c r="AF97" s="17">
        <f t="shared" si="18"/>
        <v>5.5746000000000004E-2</v>
      </c>
      <c r="AG97" s="17">
        <f t="shared" si="18"/>
        <v>5.7251999999999997E-2</v>
      </c>
      <c r="AH97" s="17">
        <f t="shared" si="18"/>
        <v>5.8799999999999998E-2</v>
      </c>
      <c r="AI97" s="17">
        <f t="shared" si="18"/>
        <v>6.0352000000000003E-2</v>
      </c>
      <c r="AJ97" s="17">
        <f t="shared" si="18"/>
        <v>6.3381999999999994E-2</v>
      </c>
      <c r="AK97" s="17">
        <f t="shared" si="18"/>
        <v>6.4811999999999995E-2</v>
      </c>
      <c r="AL97" s="17">
        <f t="shared" si="18"/>
        <v>6.4460000000000003E-2</v>
      </c>
      <c r="AM97" s="17">
        <f t="shared" si="18"/>
        <v>6.2650999999999998E-2</v>
      </c>
      <c r="AN97" s="17">
        <f t="shared" si="18"/>
        <v>6.2435999999999992E-2</v>
      </c>
      <c r="AO97" s="17">
        <f t="shared" si="18"/>
        <v>6.2307000000000001E-2</v>
      </c>
    </row>
    <row r="98" spans="3:41" x14ac:dyDescent="0.3">
      <c r="C98" s="15" t="b">
        <f t="shared" si="17"/>
        <v>1</v>
      </c>
      <c r="D98" s="15" t="s">
        <v>135</v>
      </c>
      <c r="E98" s="15" t="s">
        <v>136</v>
      </c>
      <c r="F98" s="12" t="s">
        <v>33</v>
      </c>
      <c r="G98" s="15" t="s">
        <v>11</v>
      </c>
      <c r="H98" s="15" t="s">
        <v>46</v>
      </c>
      <c r="I98" s="14" t="s">
        <v>134</v>
      </c>
      <c r="J98" s="15">
        <f t="shared" ref="J98:AO98" si="19">J64*J81</f>
        <v>0</v>
      </c>
      <c r="K98" s="15">
        <f t="shared" si="19"/>
        <v>0</v>
      </c>
      <c r="L98" s="15">
        <f t="shared" si="19"/>
        <v>0</v>
      </c>
      <c r="M98" s="17">
        <f t="shared" si="19"/>
        <v>0</v>
      </c>
      <c r="N98" s="17">
        <f t="shared" si="19"/>
        <v>0</v>
      </c>
      <c r="O98" s="17">
        <f t="shared" si="19"/>
        <v>0</v>
      </c>
      <c r="P98" s="17">
        <f t="shared" si="19"/>
        <v>0</v>
      </c>
      <c r="Q98" s="17">
        <f t="shared" si="19"/>
        <v>0</v>
      </c>
      <c r="R98" s="17">
        <f t="shared" si="19"/>
        <v>0</v>
      </c>
      <c r="S98" s="17">
        <f t="shared" si="19"/>
        <v>0</v>
      </c>
      <c r="T98" s="17">
        <f t="shared" si="19"/>
        <v>0</v>
      </c>
      <c r="U98" s="17">
        <f t="shared" si="19"/>
        <v>0</v>
      </c>
      <c r="V98" s="17">
        <f t="shared" si="19"/>
        <v>0</v>
      </c>
      <c r="W98" s="17">
        <f t="shared" si="19"/>
        <v>0</v>
      </c>
      <c r="X98" s="17">
        <f t="shared" si="19"/>
        <v>0</v>
      </c>
      <c r="Y98" s="17">
        <f t="shared" si="19"/>
        <v>0</v>
      </c>
      <c r="Z98" s="17">
        <f t="shared" si="19"/>
        <v>0</v>
      </c>
      <c r="AA98" s="17">
        <f t="shared" si="19"/>
        <v>0</v>
      </c>
      <c r="AB98" s="17">
        <f t="shared" si="19"/>
        <v>0</v>
      </c>
      <c r="AC98" s="17">
        <f t="shared" si="19"/>
        <v>0</v>
      </c>
      <c r="AD98" s="17">
        <f t="shared" si="19"/>
        <v>0</v>
      </c>
      <c r="AE98" s="17">
        <f t="shared" si="19"/>
        <v>0</v>
      </c>
      <c r="AF98" s="17">
        <f t="shared" si="19"/>
        <v>0</v>
      </c>
      <c r="AG98" s="17">
        <f t="shared" si="19"/>
        <v>0</v>
      </c>
      <c r="AH98" s="17">
        <f t="shared" si="19"/>
        <v>0</v>
      </c>
      <c r="AI98" s="17">
        <f t="shared" si="19"/>
        <v>0</v>
      </c>
      <c r="AJ98" s="17">
        <f t="shared" si="19"/>
        <v>0</v>
      </c>
      <c r="AK98" s="17">
        <f t="shared" si="19"/>
        <v>0</v>
      </c>
      <c r="AL98" s="17">
        <f t="shared" si="19"/>
        <v>0</v>
      </c>
      <c r="AM98" s="17">
        <f t="shared" si="19"/>
        <v>0</v>
      </c>
      <c r="AN98" s="17">
        <f t="shared" si="19"/>
        <v>0</v>
      </c>
      <c r="AO98" s="17">
        <f t="shared" si="19"/>
        <v>0</v>
      </c>
    </row>
    <row r="99" spans="3:41" x14ac:dyDescent="0.3">
      <c r="C99" s="15" t="b">
        <f t="shared" si="17"/>
        <v>1</v>
      </c>
      <c r="D99" s="15" t="s">
        <v>135</v>
      </c>
      <c r="E99" s="15" t="s">
        <v>136</v>
      </c>
      <c r="F99" s="12" t="s">
        <v>33</v>
      </c>
      <c r="G99" s="15" t="s">
        <v>11</v>
      </c>
      <c r="H99" s="15" t="s">
        <v>47</v>
      </c>
      <c r="I99" s="14" t="s">
        <v>134</v>
      </c>
      <c r="J99" s="15">
        <f t="shared" ref="J99:AO99" si="20">J65*J82</f>
        <v>1.423E-3</v>
      </c>
      <c r="K99" s="15">
        <f t="shared" si="20"/>
        <v>1.4530000000000001E-3</v>
      </c>
      <c r="L99" s="15">
        <f t="shared" si="20"/>
        <v>1.454E-3</v>
      </c>
      <c r="M99" s="17">
        <f t="shared" si="20"/>
        <v>1.454E-3</v>
      </c>
      <c r="N99" s="17">
        <f t="shared" si="20"/>
        <v>1.4519999999999999E-3</v>
      </c>
      <c r="O99" s="17">
        <f t="shared" si="20"/>
        <v>1.451E-3</v>
      </c>
      <c r="P99" s="17">
        <f t="shared" si="20"/>
        <v>1.4519999999999999E-3</v>
      </c>
      <c r="Q99" s="17">
        <f t="shared" si="20"/>
        <v>1.459E-3</v>
      </c>
      <c r="R99" s="17">
        <f t="shared" si="20"/>
        <v>1.462E-3</v>
      </c>
      <c r="S99" s="17">
        <f t="shared" si="20"/>
        <v>1.4499999999999999E-3</v>
      </c>
      <c r="T99" s="17">
        <f t="shared" si="20"/>
        <v>1.4530000000000001E-3</v>
      </c>
      <c r="U99" s="17">
        <f t="shared" si="20"/>
        <v>1.459E-3</v>
      </c>
      <c r="V99" s="17">
        <f t="shared" si="20"/>
        <v>1.4580000000000001E-3</v>
      </c>
      <c r="W99" s="17">
        <f t="shared" si="20"/>
        <v>1.4610000000000001E-3</v>
      </c>
      <c r="X99" s="17">
        <f t="shared" si="20"/>
        <v>1.464E-3</v>
      </c>
      <c r="Y99" s="17">
        <f t="shared" si="20"/>
        <v>2.9359999999999998E-3</v>
      </c>
      <c r="Z99" s="17">
        <f t="shared" si="20"/>
        <v>2.944E-3</v>
      </c>
      <c r="AA99" s="17">
        <f t="shared" si="20"/>
        <v>2.9480000000000001E-3</v>
      </c>
      <c r="AB99" s="17">
        <f t="shared" si="20"/>
        <v>2.9500000000000004E-3</v>
      </c>
      <c r="AC99" s="17">
        <f t="shared" si="20"/>
        <v>2.9480000000000001E-3</v>
      </c>
      <c r="AD99" s="17">
        <f t="shared" si="20"/>
        <v>2.9460000000000003E-3</v>
      </c>
      <c r="AE99" s="17">
        <f t="shared" si="20"/>
        <v>2.944E-3</v>
      </c>
      <c r="AF99" s="17">
        <f t="shared" si="20"/>
        <v>2.928E-3</v>
      </c>
      <c r="AG99" s="17">
        <f t="shared" si="20"/>
        <v>2.9220000000000001E-3</v>
      </c>
      <c r="AH99" s="17">
        <f t="shared" si="20"/>
        <v>2.9220000000000001E-3</v>
      </c>
      <c r="AI99" s="17">
        <f t="shared" si="20"/>
        <v>2.9260000000000002E-3</v>
      </c>
      <c r="AJ99" s="17">
        <f t="shared" si="20"/>
        <v>2.928E-3</v>
      </c>
      <c r="AK99" s="17">
        <f t="shared" si="20"/>
        <v>2.928E-3</v>
      </c>
      <c r="AL99" s="17">
        <f t="shared" si="20"/>
        <v>2.9020000000000001E-3</v>
      </c>
      <c r="AM99" s="17">
        <f t="shared" si="20"/>
        <v>2.8780000000000003E-3</v>
      </c>
      <c r="AN99" s="17">
        <f t="shared" si="20"/>
        <v>2.8660000000000001E-3</v>
      </c>
      <c r="AO99" s="17">
        <f t="shared" si="20"/>
        <v>2.856E-3</v>
      </c>
    </row>
    <row r="100" spans="3:41" x14ac:dyDescent="0.3">
      <c r="C100" s="15" t="b">
        <f t="shared" si="17"/>
        <v>1</v>
      </c>
      <c r="D100" s="15" t="s">
        <v>135</v>
      </c>
      <c r="E100" s="15" t="s">
        <v>136</v>
      </c>
      <c r="F100" s="12" t="s">
        <v>33</v>
      </c>
      <c r="G100" s="15" t="s">
        <v>11</v>
      </c>
      <c r="H100" s="15" t="s">
        <v>48</v>
      </c>
      <c r="I100" s="14" t="s">
        <v>134</v>
      </c>
      <c r="J100" s="15">
        <f t="shared" ref="J100:AO100" si="21">J66*J83</f>
        <v>5.0800000000000003E-3</v>
      </c>
      <c r="K100" s="15">
        <f t="shared" si="21"/>
        <v>5.1120000000000002E-3</v>
      </c>
      <c r="L100" s="15">
        <f t="shared" si="21"/>
        <v>5.1440000000000001E-3</v>
      </c>
      <c r="M100" s="17">
        <f t="shared" si="21"/>
        <v>5.1319999999999994E-3</v>
      </c>
      <c r="N100" s="17">
        <f t="shared" si="21"/>
        <v>5.1319999999999994E-3</v>
      </c>
      <c r="O100" s="17">
        <f t="shared" si="21"/>
        <v>5.1399999999999996E-3</v>
      </c>
      <c r="P100" s="17">
        <f t="shared" si="21"/>
        <v>5.1479999999999998E-3</v>
      </c>
      <c r="Q100" s="17">
        <f t="shared" si="21"/>
        <v>6.4600000000000005E-3</v>
      </c>
      <c r="R100" s="17">
        <f t="shared" si="21"/>
        <v>6.4800000000000005E-3</v>
      </c>
      <c r="S100" s="17">
        <f t="shared" si="21"/>
        <v>6.5600000000000007E-3</v>
      </c>
      <c r="T100" s="17">
        <f t="shared" si="21"/>
        <v>6.5950000000000002E-3</v>
      </c>
      <c r="U100" s="17">
        <f t="shared" si="21"/>
        <v>6.6100000000000004E-3</v>
      </c>
      <c r="V100" s="17">
        <f t="shared" si="21"/>
        <v>6.6249999999999998E-3</v>
      </c>
      <c r="W100" s="17">
        <f t="shared" si="21"/>
        <v>6.6350000000000003E-3</v>
      </c>
      <c r="X100" s="17">
        <f t="shared" si="21"/>
        <v>7.980000000000001E-3</v>
      </c>
      <c r="Y100" s="17">
        <f t="shared" si="21"/>
        <v>7.9979999999999999E-3</v>
      </c>
      <c r="Z100" s="17">
        <f t="shared" si="21"/>
        <v>8.0160000000000006E-3</v>
      </c>
      <c r="AA100" s="17">
        <f t="shared" si="21"/>
        <v>8.0280000000000004E-3</v>
      </c>
      <c r="AB100" s="17">
        <f t="shared" si="21"/>
        <v>8.0520000000000001E-3</v>
      </c>
      <c r="AC100" s="17">
        <f t="shared" si="21"/>
        <v>9.4080000000000014E-3</v>
      </c>
      <c r="AD100" s="17">
        <f t="shared" si="21"/>
        <v>9.4149999999999998E-3</v>
      </c>
      <c r="AE100" s="17">
        <f t="shared" si="21"/>
        <v>9.4289999999999999E-3</v>
      </c>
      <c r="AF100" s="17">
        <f t="shared" si="21"/>
        <v>9.4500000000000001E-3</v>
      </c>
      <c r="AG100" s="17">
        <f t="shared" si="21"/>
        <v>9.4640000000000002E-3</v>
      </c>
      <c r="AH100" s="17">
        <f t="shared" si="21"/>
        <v>1.0832000000000001E-2</v>
      </c>
      <c r="AI100" s="17">
        <f t="shared" si="21"/>
        <v>1.0848000000000002E-2</v>
      </c>
      <c r="AJ100" s="17">
        <f t="shared" si="21"/>
        <v>1.0855999999999999E-2</v>
      </c>
      <c r="AK100" s="17">
        <f t="shared" si="21"/>
        <v>1.0855999999999999E-2</v>
      </c>
      <c r="AL100" s="17">
        <f t="shared" si="21"/>
        <v>1.0800000000000001E-2</v>
      </c>
      <c r="AM100" s="17">
        <f t="shared" si="21"/>
        <v>1.072E-2</v>
      </c>
      <c r="AN100" s="17">
        <f t="shared" si="21"/>
        <v>1.0664E-2</v>
      </c>
      <c r="AO100" s="17">
        <f t="shared" si="21"/>
        <v>1.0616E-2</v>
      </c>
    </row>
    <row r="101" spans="3:41" x14ac:dyDescent="0.3">
      <c r="C101" s="15" t="b">
        <f t="shared" si="17"/>
        <v>1</v>
      </c>
      <c r="D101" s="15" t="s">
        <v>135</v>
      </c>
      <c r="E101" s="15" t="s">
        <v>136</v>
      </c>
      <c r="F101" s="12" t="s">
        <v>33</v>
      </c>
      <c r="G101" s="15" t="s">
        <v>11</v>
      </c>
      <c r="H101" s="15" t="s">
        <v>49</v>
      </c>
      <c r="I101" s="14" t="s">
        <v>134</v>
      </c>
      <c r="J101" s="15">
        <f t="shared" ref="J101:AO101" si="22">J67*J84</f>
        <v>1.3463999999999999E-2</v>
      </c>
      <c r="K101" s="15">
        <f t="shared" si="22"/>
        <v>1.2128E-2</v>
      </c>
      <c r="L101" s="15">
        <f t="shared" si="22"/>
        <v>1.3697999999999998E-2</v>
      </c>
      <c r="M101" s="17">
        <f t="shared" si="22"/>
        <v>1.3697999999999998E-2</v>
      </c>
      <c r="N101" s="17">
        <f t="shared" si="22"/>
        <v>1.3679999999999999E-2</v>
      </c>
      <c r="O101" s="17">
        <f t="shared" si="22"/>
        <v>1.3679999999999999E-2</v>
      </c>
      <c r="P101" s="17">
        <f t="shared" si="22"/>
        <v>1.3697999999999998E-2</v>
      </c>
      <c r="Q101" s="17">
        <f t="shared" si="22"/>
        <v>1.3742999999999998E-2</v>
      </c>
      <c r="R101" s="17">
        <f t="shared" si="22"/>
        <v>1.5309999999999999E-2</v>
      </c>
      <c r="S101" s="17">
        <f t="shared" si="22"/>
        <v>1.529E-2</v>
      </c>
      <c r="T101" s="17">
        <f t="shared" si="22"/>
        <v>1.5349999999999999E-2</v>
      </c>
      <c r="U101" s="17">
        <f t="shared" si="22"/>
        <v>1.694E-2</v>
      </c>
      <c r="V101" s="17">
        <f t="shared" si="22"/>
        <v>1.6972999999999999E-2</v>
      </c>
      <c r="W101" s="17">
        <f t="shared" si="22"/>
        <v>1.7006E-2</v>
      </c>
      <c r="X101" s="17">
        <f t="shared" si="22"/>
        <v>1.8588E-2</v>
      </c>
      <c r="Y101" s="17">
        <f t="shared" si="22"/>
        <v>1.8636E-2</v>
      </c>
      <c r="Z101" s="17">
        <f t="shared" si="22"/>
        <v>2.0227999999999999E-2</v>
      </c>
      <c r="AA101" s="17">
        <f t="shared" si="22"/>
        <v>2.0254000000000001E-2</v>
      </c>
      <c r="AB101" s="17">
        <f t="shared" si="22"/>
        <v>2.0279999999999999E-2</v>
      </c>
      <c r="AC101" s="17">
        <f t="shared" si="22"/>
        <v>2.1853999999999998E-2</v>
      </c>
      <c r="AD101" s="17">
        <f t="shared" si="22"/>
        <v>2.1868000000000002E-2</v>
      </c>
      <c r="AE101" s="17">
        <f t="shared" si="22"/>
        <v>2.3444999999999997E-2</v>
      </c>
      <c r="AF101" s="17">
        <f t="shared" si="22"/>
        <v>2.3385E-2</v>
      </c>
      <c r="AG101" s="17">
        <f t="shared" si="22"/>
        <v>2.4912E-2</v>
      </c>
      <c r="AH101" s="17">
        <f t="shared" si="22"/>
        <v>2.4928000000000002E-2</v>
      </c>
      <c r="AI101" s="17">
        <f t="shared" si="22"/>
        <v>2.4960000000000003E-2</v>
      </c>
      <c r="AJ101" s="17">
        <f t="shared" si="22"/>
        <v>2.6537000000000002E-2</v>
      </c>
      <c r="AK101" s="17">
        <f t="shared" si="22"/>
        <v>2.6537000000000002E-2</v>
      </c>
      <c r="AL101" s="17">
        <f t="shared" si="22"/>
        <v>2.6316000000000003E-2</v>
      </c>
      <c r="AM101" s="17">
        <f t="shared" si="22"/>
        <v>2.6095E-2</v>
      </c>
      <c r="AN101" s="17">
        <f t="shared" si="22"/>
        <v>2.5976000000000003E-2</v>
      </c>
      <c r="AO101" s="17">
        <f t="shared" si="22"/>
        <v>2.5874000000000001E-2</v>
      </c>
    </row>
    <row r="102" spans="3:41" x14ac:dyDescent="0.3">
      <c r="C102" s="15" t="b">
        <f t="shared" si="17"/>
        <v>1</v>
      </c>
      <c r="D102" s="15" t="s">
        <v>135</v>
      </c>
      <c r="E102" s="15" t="s">
        <v>136</v>
      </c>
      <c r="F102" s="12" t="s">
        <v>33</v>
      </c>
      <c r="G102" s="15" t="s">
        <v>11</v>
      </c>
      <c r="H102" s="15" t="s">
        <v>50</v>
      </c>
      <c r="I102" s="14" t="s">
        <v>134</v>
      </c>
      <c r="J102" s="15">
        <f t="shared" ref="J102:AO102" si="23">J68*J85</f>
        <v>2.8079999999999997E-2</v>
      </c>
      <c r="K102" s="15">
        <f t="shared" si="23"/>
        <v>2.5721999999999998E-2</v>
      </c>
      <c r="L102" s="15">
        <f t="shared" si="23"/>
        <v>2.7131999999999996E-2</v>
      </c>
      <c r="M102" s="17">
        <f t="shared" si="23"/>
        <v>2.7131999999999996E-2</v>
      </c>
      <c r="N102" s="17">
        <f t="shared" si="23"/>
        <v>2.8460000000000003E-2</v>
      </c>
      <c r="O102" s="17">
        <f t="shared" si="23"/>
        <v>2.8420000000000001E-2</v>
      </c>
      <c r="P102" s="17">
        <f t="shared" si="23"/>
        <v>2.9819999999999999E-2</v>
      </c>
      <c r="Q102" s="17">
        <f t="shared" si="23"/>
        <v>2.9841000000000003E-2</v>
      </c>
      <c r="R102" s="17">
        <f t="shared" si="23"/>
        <v>3.1239999999999997E-2</v>
      </c>
      <c r="S102" s="17">
        <f t="shared" si="23"/>
        <v>3.2337999999999999E-2</v>
      </c>
      <c r="T102" s="17">
        <f t="shared" si="23"/>
        <v>3.2315000000000003E-2</v>
      </c>
      <c r="U102" s="17">
        <f t="shared" si="23"/>
        <v>3.3743999999999996E-2</v>
      </c>
      <c r="V102" s="17">
        <f t="shared" si="23"/>
        <v>3.5249999999999997E-2</v>
      </c>
      <c r="W102" s="17">
        <f t="shared" si="23"/>
        <v>3.5325000000000002E-2</v>
      </c>
      <c r="X102" s="17">
        <f t="shared" si="23"/>
        <v>3.6815999999999995E-2</v>
      </c>
      <c r="Y102" s="17">
        <f t="shared" si="23"/>
        <v>3.8313E-2</v>
      </c>
      <c r="Z102" s="17">
        <f t="shared" si="23"/>
        <v>3.9815999999999997E-2</v>
      </c>
      <c r="AA102" s="17">
        <f t="shared" si="23"/>
        <v>4.1325000000000001E-2</v>
      </c>
      <c r="AB102" s="17">
        <f t="shared" si="23"/>
        <v>4.2839999999999996E-2</v>
      </c>
      <c r="AC102" s="17">
        <f t="shared" si="23"/>
        <v>4.4298999999999998E-2</v>
      </c>
      <c r="AD102" s="17">
        <f t="shared" si="23"/>
        <v>4.5728000000000005E-2</v>
      </c>
      <c r="AE102" s="17">
        <f t="shared" si="23"/>
        <v>4.7157000000000004E-2</v>
      </c>
      <c r="AF102" s="17">
        <f t="shared" si="23"/>
        <v>4.8314000000000003E-2</v>
      </c>
      <c r="AG102" s="17">
        <f t="shared" si="23"/>
        <v>4.9630000000000001E-2</v>
      </c>
      <c r="AH102" s="17">
        <f t="shared" si="23"/>
        <v>5.1083999999999997E-2</v>
      </c>
      <c r="AI102" s="17">
        <f t="shared" si="23"/>
        <v>5.2576999999999999E-2</v>
      </c>
      <c r="AJ102" s="17">
        <f t="shared" si="23"/>
        <v>5.4111999999999993E-2</v>
      </c>
      <c r="AK102" s="17">
        <f t="shared" si="23"/>
        <v>5.5886999999999999E-2</v>
      </c>
      <c r="AL102" s="17">
        <f t="shared" si="23"/>
        <v>5.5886999999999999E-2</v>
      </c>
      <c r="AM102" s="17">
        <f t="shared" si="23"/>
        <v>5.5925999999999997E-2</v>
      </c>
      <c r="AN102" s="17">
        <f t="shared" si="23"/>
        <v>5.4682000000000001E-2</v>
      </c>
      <c r="AO102" s="17">
        <f t="shared" si="23"/>
        <v>5.4986E-2</v>
      </c>
    </row>
    <row r="103" spans="3:41" x14ac:dyDescent="0.3">
      <c r="C103" s="15" t="b">
        <f t="shared" si="17"/>
        <v>1</v>
      </c>
      <c r="D103" s="15" t="s">
        <v>135</v>
      </c>
      <c r="E103" s="15" t="s">
        <v>136</v>
      </c>
      <c r="F103" s="12" t="s">
        <v>33</v>
      </c>
      <c r="G103" s="15" t="s">
        <v>11</v>
      </c>
      <c r="H103" s="15" t="s">
        <v>51</v>
      </c>
      <c r="I103" s="14" t="s">
        <v>134</v>
      </c>
      <c r="J103" s="15">
        <f t="shared" ref="J103:AO103" si="24">J69*J86</f>
        <v>1.5250810000000001</v>
      </c>
      <c r="K103" s="15">
        <f t="shared" si="24"/>
        <v>1.4354120000000001</v>
      </c>
      <c r="L103" s="15">
        <f t="shared" si="24"/>
        <v>1.5466880000000001</v>
      </c>
      <c r="M103" s="17">
        <f t="shared" si="24"/>
        <v>1.6492159999999998</v>
      </c>
      <c r="N103" s="17">
        <f t="shared" si="24"/>
        <v>1.7231199999999998</v>
      </c>
      <c r="O103" s="17">
        <f t="shared" si="24"/>
        <v>1.7860500000000001</v>
      </c>
      <c r="P103" s="17">
        <f t="shared" si="24"/>
        <v>1.8299240000000001</v>
      </c>
      <c r="Q103" s="17">
        <f t="shared" si="24"/>
        <v>1.8262620000000001</v>
      </c>
      <c r="R103" s="17">
        <f t="shared" si="24"/>
        <v>1.8448560000000001</v>
      </c>
      <c r="S103" s="17">
        <f t="shared" si="24"/>
        <v>1.8237780000000001</v>
      </c>
      <c r="T103" s="17">
        <f t="shared" si="24"/>
        <v>1.8465999999999998</v>
      </c>
      <c r="U103" s="17">
        <f t="shared" si="24"/>
        <v>1.8921600000000001</v>
      </c>
      <c r="V103" s="17">
        <f t="shared" si="24"/>
        <v>1.9542600000000001</v>
      </c>
      <c r="W103" s="17">
        <f t="shared" si="24"/>
        <v>2.0174279999999998</v>
      </c>
      <c r="X103" s="17">
        <f t="shared" si="24"/>
        <v>2.0832280000000001</v>
      </c>
      <c r="Y103" s="17">
        <f t="shared" si="24"/>
        <v>2.151351</v>
      </c>
      <c r="Z103" s="17">
        <f t="shared" si="24"/>
        <v>2.180682</v>
      </c>
      <c r="AA103" s="17">
        <f t="shared" si="24"/>
        <v>2.2259039999999999</v>
      </c>
      <c r="AB103" s="17">
        <f t="shared" si="24"/>
        <v>2.3159399999999999</v>
      </c>
      <c r="AC103" s="17">
        <f t="shared" si="24"/>
        <v>2.3855249999999999</v>
      </c>
      <c r="AD103" s="17">
        <f t="shared" si="24"/>
        <v>2.4607499999999995</v>
      </c>
      <c r="AE103" s="17">
        <f t="shared" si="24"/>
        <v>2.5274640000000002</v>
      </c>
      <c r="AF103" s="17">
        <f t="shared" si="24"/>
        <v>2.8355039999999998</v>
      </c>
      <c r="AG103" s="17">
        <f t="shared" si="24"/>
        <v>3.0526560000000003</v>
      </c>
      <c r="AH103" s="17">
        <f t="shared" si="24"/>
        <v>3.1618560000000002</v>
      </c>
      <c r="AI103" s="17">
        <f t="shared" si="24"/>
        <v>3.2442579999999999</v>
      </c>
      <c r="AJ103" s="17">
        <f t="shared" si="24"/>
        <v>3.3234170000000005</v>
      </c>
      <c r="AK103" s="17">
        <f t="shared" si="24"/>
        <v>3.4233839999999995</v>
      </c>
      <c r="AL103" s="17">
        <f t="shared" si="24"/>
        <v>3.7119929999999997</v>
      </c>
      <c r="AM103" s="17">
        <f t="shared" si="24"/>
        <v>3.9659759999999999</v>
      </c>
      <c r="AN103" s="17">
        <f t="shared" si="24"/>
        <v>4.0778189999999999</v>
      </c>
      <c r="AO103" s="17">
        <f t="shared" si="24"/>
        <v>4.1473959999999996</v>
      </c>
    </row>
    <row r="104" spans="3:41" x14ac:dyDescent="0.3">
      <c r="C104" s="15" t="b">
        <f t="shared" si="17"/>
        <v>1</v>
      </c>
      <c r="D104" s="15" t="s">
        <v>135</v>
      </c>
      <c r="E104" s="15" t="s">
        <v>136</v>
      </c>
      <c r="F104" s="12" t="s">
        <v>33</v>
      </c>
      <c r="G104" s="15" t="s">
        <v>11</v>
      </c>
      <c r="H104" s="15" t="s">
        <v>52</v>
      </c>
      <c r="I104" s="14" t="s">
        <v>134</v>
      </c>
      <c r="J104" s="15">
        <f t="shared" ref="J104:AO104" si="25">J70*J87</f>
        <v>2.7464879999999998</v>
      </c>
      <c r="K104" s="15">
        <f t="shared" si="25"/>
        <v>2.6672520000000004</v>
      </c>
      <c r="L104" s="15">
        <f t="shared" si="25"/>
        <v>2.7749630000000001</v>
      </c>
      <c r="M104" s="17">
        <f t="shared" si="25"/>
        <v>2.853151</v>
      </c>
      <c r="N104" s="17">
        <f t="shared" si="25"/>
        <v>2.9139810000000002</v>
      </c>
      <c r="O104" s="17">
        <f t="shared" si="25"/>
        <v>2.9812859999999994</v>
      </c>
      <c r="P104" s="17">
        <f t="shared" si="25"/>
        <v>3.0569480000000002</v>
      </c>
      <c r="Q104" s="17">
        <f t="shared" si="25"/>
        <v>3.1311119999999999</v>
      </c>
      <c r="R104" s="17">
        <f t="shared" si="25"/>
        <v>3.2126399999999995</v>
      </c>
      <c r="S104" s="17">
        <f t="shared" si="25"/>
        <v>3.2807409999999999</v>
      </c>
      <c r="T104" s="17">
        <f t="shared" si="25"/>
        <v>3.3777600000000003</v>
      </c>
      <c r="U104" s="17">
        <f t="shared" si="25"/>
        <v>3.4807499999999996</v>
      </c>
      <c r="V104" s="17">
        <f t="shared" si="25"/>
        <v>3.6031</v>
      </c>
      <c r="W104" s="17">
        <f t="shared" si="25"/>
        <v>3.723608</v>
      </c>
      <c r="X104" s="17">
        <f t="shared" si="25"/>
        <v>3.8513220000000001</v>
      </c>
      <c r="Y104" s="17">
        <f t="shared" si="25"/>
        <v>4.0015619999999998</v>
      </c>
      <c r="Z104" s="17">
        <f t="shared" si="25"/>
        <v>4.106719</v>
      </c>
      <c r="AA104" s="17">
        <f t="shared" si="25"/>
        <v>4.2467160000000002</v>
      </c>
      <c r="AB104" s="17">
        <f t="shared" si="25"/>
        <v>4.4527749999999999</v>
      </c>
      <c r="AC104" s="17">
        <f t="shared" si="25"/>
        <v>4.5818789999999998</v>
      </c>
      <c r="AD104" s="17">
        <f t="shared" si="25"/>
        <v>4.7236760000000002</v>
      </c>
      <c r="AE104" s="17">
        <f t="shared" si="25"/>
        <v>4.8597390000000003</v>
      </c>
      <c r="AF104" s="17">
        <f t="shared" si="25"/>
        <v>5.0151199999999996</v>
      </c>
      <c r="AG104" s="17">
        <f t="shared" si="25"/>
        <v>5.1661060000000001</v>
      </c>
      <c r="AH104" s="17">
        <f t="shared" si="25"/>
        <v>5.3179919999999994</v>
      </c>
      <c r="AI104" s="17">
        <f t="shared" si="25"/>
        <v>5.4787619999999997</v>
      </c>
      <c r="AJ104" s="17">
        <f t="shared" si="25"/>
        <v>5.6479200000000001</v>
      </c>
      <c r="AK104" s="17">
        <f t="shared" si="25"/>
        <v>5.8253580000000005</v>
      </c>
      <c r="AL104" s="17">
        <f t="shared" si="25"/>
        <v>5.8416299999999994</v>
      </c>
      <c r="AM104" s="17">
        <f t="shared" si="25"/>
        <v>5.8404600000000002</v>
      </c>
      <c r="AN104" s="17">
        <f t="shared" si="25"/>
        <v>5.8408959999999999</v>
      </c>
      <c r="AO104" s="17">
        <f t="shared" si="25"/>
        <v>5.8351760000000006</v>
      </c>
    </row>
    <row r="105" spans="3:41" x14ac:dyDescent="0.3">
      <c r="C105" s="15" t="b">
        <f t="shared" si="17"/>
        <v>1</v>
      </c>
      <c r="D105" s="15" t="s">
        <v>135</v>
      </c>
      <c r="E105" s="15" t="s">
        <v>136</v>
      </c>
      <c r="F105" s="12" t="s">
        <v>33</v>
      </c>
      <c r="G105" s="15" t="s">
        <v>11</v>
      </c>
      <c r="H105" s="15" t="s">
        <v>53</v>
      </c>
      <c r="I105" s="14" t="s">
        <v>134</v>
      </c>
      <c r="J105" s="15">
        <f t="shared" ref="J105:AO105" si="26">J71*J88</f>
        <v>155.708293</v>
      </c>
      <c r="K105" s="15">
        <f t="shared" si="26"/>
        <v>147.050544</v>
      </c>
      <c r="L105" s="15">
        <f t="shared" si="26"/>
        <v>153.213212</v>
      </c>
      <c r="M105" s="17">
        <f t="shared" si="26"/>
        <v>157.15627600000002</v>
      </c>
      <c r="N105" s="17">
        <f t="shared" si="26"/>
        <v>160.61824799999999</v>
      </c>
      <c r="O105" s="17">
        <f t="shared" si="26"/>
        <v>164.51298</v>
      </c>
      <c r="P105" s="17">
        <f t="shared" si="26"/>
        <v>168.85067400000003</v>
      </c>
      <c r="Q105" s="17">
        <f t="shared" si="26"/>
        <v>173.17819499999999</v>
      </c>
      <c r="R105" s="17">
        <f t="shared" si="26"/>
        <v>177.87719999999999</v>
      </c>
      <c r="S105" s="17">
        <f t="shared" si="26"/>
        <v>184.72409000000002</v>
      </c>
      <c r="T105" s="17">
        <f t="shared" si="26"/>
        <v>190.80480799999998</v>
      </c>
      <c r="U105" s="17">
        <f t="shared" si="26"/>
        <v>196.46770000000001</v>
      </c>
      <c r="V105" s="17">
        <f t="shared" si="26"/>
        <v>203.352284</v>
      </c>
      <c r="W105" s="17">
        <f t="shared" si="26"/>
        <v>210.35723300000001</v>
      </c>
      <c r="X105" s="17">
        <f t="shared" si="26"/>
        <v>217.78586000000001</v>
      </c>
      <c r="Y105" s="17">
        <f t="shared" si="26"/>
        <v>226.14943</v>
      </c>
      <c r="Z105" s="17">
        <f t="shared" si="26"/>
        <v>233.878559</v>
      </c>
      <c r="AA105" s="17">
        <f t="shared" si="26"/>
        <v>242.24564000000001</v>
      </c>
      <c r="AB105" s="17">
        <f t="shared" si="26"/>
        <v>251.80436999999998</v>
      </c>
      <c r="AC105" s="17">
        <f t="shared" si="26"/>
        <v>259.52877000000001</v>
      </c>
      <c r="AD105" s="17">
        <f t="shared" si="26"/>
        <v>267.48816299999999</v>
      </c>
      <c r="AE105" s="17">
        <f t="shared" si="26"/>
        <v>275.41767099999998</v>
      </c>
      <c r="AF105" s="17">
        <f t="shared" si="26"/>
        <v>287.17500000000001</v>
      </c>
      <c r="AG105" s="17">
        <f t="shared" si="26"/>
        <v>297.16566399999999</v>
      </c>
      <c r="AH105" s="17">
        <f t="shared" si="26"/>
        <v>306.16608000000002</v>
      </c>
      <c r="AI105" s="17">
        <f t="shared" si="26"/>
        <v>315.41982400000001</v>
      </c>
      <c r="AJ105" s="17">
        <f t="shared" si="26"/>
        <v>324.64823800000005</v>
      </c>
      <c r="AK105" s="17">
        <f t="shared" si="26"/>
        <v>334.19779199999999</v>
      </c>
      <c r="AL105" s="17">
        <f t="shared" si="26"/>
        <v>337.99697399999997</v>
      </c>
      <c r="AM105" s="17">
        <f t="shared" si="26"/>
        <v>339.951392</v>
      </c>
      <c r="AN105" s="17">
        <f t="shared" si="26"/>
        <v>340.66748800000005</v>
      </c>
      <c r="AO105" s="17">
        <f t="shared" si="26"/>
        <v>340.22128000000004</v>
      </c>
    </row>
    <row r="106" spans="3:41" x14ac:dyDescent="0.3">
      <c r="C106" s="15" t="b">
        <f t="shared" si="17"/>
        <v>1</v>
      </c>
      <c r="D106" s="15" t="s">
        <v>135</v>
      </c>
      <c r="E106" s="15" t="s">
        <v>136</v>
      </c>
      <c r="F106" s="12" t="s">
        <v>33</v>
      </c>
      <c r="G106" s="15" t="s">
        <v>11</v>
      </c>
      <c r="H106" s="15" t="s">
        <v>54</v>
      </c>
      <c r="I106" s="14" t="s">
        <v>134</v>
      </c>
      <c r="J106" s="15">
        <f t="shared" ref="J106:AO106" si="27">J72*J89</f>
        <v>73.067749000000006</v>
      </c>
      <c r="K106" s="15">
        <f t="shared" si="27"/>
        <v>67.847009999999997</v>
      </c>
      <c r="L106" s="15">
        <f t="shared" si="27"/>
        <v>70.90124999999999</v>
      </c>
      <c r="M106" s="17">
        <f t="shared" si="27"/>
        <v>72.863607999999999</v>
      </c>
      <c r="N106" s="17">
        <f t="shared" si="27"/>
        <v>74.561270000000007</v>
      </c>
      <c r="O106" s="17">
        <f t="shared" si="27"/>
        <v>76.405445</v>
      </c>
      <c r="P106" s="17">
        <f t="shared" si="27"/>
        <v>78.408912000000001</v>
      </c>
      <c r="Q106" s="17">
        <f t="shared" si="27"/>
        <v>80.308331999999993</v>
      </c>
      <c r="R106" s="17">
        <f t="shared" si="27"/>
        <v>82.493312000000003</v>
      </c>
      <c r="S106" s="17">
        <f t="shared" si="27"/>
        <v>85.507874999999999</v>
      </c>
      <c r="T106" s="17">
        <f t="shared" si="27"/>
        <v>88.304682</v>
      </c>
      <c r="U106" s="17">
        <f t="shared" si="27"/>
        <v>90.981233000000003</v>
      </c>
      <c r="V106" s="17">
        <f t="shared" si="27"/>
        <v>94.214952000000011</v>
      </c>
      <c r="W106" s="17">
        <f t="shared" si="27"/>
        <v>97.366304</v>
      </c>
      <c r="X106" s="17">
        <f t="shared" si="27"/>
        <v>100.78331999999999</v>
      </c>
      <c r="Y106" s="17">
        <f t="shared" si="27"/>
        <v>104.6405</v>
      </c>
      <c r="Z106" s="17">
        <f t="shared" si="27"/>
        <v>108.23806000000002</v>
      </c>
      <c r="AA106" s="17">
        <f t="shared" si="27"/>
        <v>112.102144</v>
      </c>
      <c r="AB106" s="17">
        <f t="shared" si="27"/>
        <v>116.18656800000001</v>
      </c>
      <c r="AC106" s="17">
        <f t="shared" si="27"/>
        <v>119.751</v>
      </c>
      <c r="AD106" s="17">
        <f t="shared" si="27"/>
        <v>123.43183999999999</v>
      </c>
      <c r="AE106" s="17">
        <f t="shared" si="27"/>
        <v>127.09120900000001</v>
      </c>
      <c r="AF106" s="17">
        <f t="shared" si="27"/>
        <v>132.92180000000002</v>
      </c>
      <c r="AG106" s="17">
        <f t="shared" si="27"/>
        <v>137.73589899999999</v>
      </c>
      <c r="AH106" s="17">
        <f t="shared" si="27"/>
        <v>141.88808299999999</v>
      </c>
      <c r="AI106" s="17">
        <f t="shared" si="27"/>
        <v>146.07162</v>
      </c>
      <c r="AJ106" s="17">
        <f t="shared" si="27"/>
        <v>150.36460399999999</v>
      </c>
      <c r="AK106" s="17">
        <f t="shared" si="27"/>
        <v>154.45099999999999</v>
      </c>
      <c r="AL106" s="17">
        <f t="shared" si="27"/>
        <v>156.24032</v>
      </c>
      <c r="AM106" s="17">
        <f t="shared" si="27"/>
        <v>156.97440900000001</v>
      </c>
      <c r="AN106" s="17">
        <f t="shared" si="27"/>
        <v>157.00525500000001</v>
      </c>
      <c r="AO106" s="17">
        <f t="shared" si="27"/>
        <v>156.63288</v>
      </c>
    </row>
    <row r="107" spans="3:41" x14ac:dyDescent="0.3">
      <c r="C107" s="15" t="b">
        <f t="shared" si="17"/>
        <v>1</v>
      </c>
      <c r="D107" s="15" t="s">
        <v>135</v>
      </c>
      <c r="E107" s="15" t="s">
        <v>136</v>
      </c>
      <c r="F107" s="12" t="s">
        <v>33</v>
      </c>
      <c r="G107" s="15" t="s">
        <v>11</v>
      </c>
      <c r="H107" s="15" t="s">
        <v>55</v>
      </c>
      <c r="I107" s="14" t="s">
        <v>134</v>
      </c>
      <c r="J107" s="15">
        <f t="shared" ref="J107:AO107" si="28">J73*J90</f>
        <v>33.545625999999999</v>
      </c>
      <c r="K107" s="15">
        <f t="shared" si="28"/>
        <v>30.808799999999998</v>
      </c>
      <c r="L107" s="15">
        <f t="shared" si="28"/>
        <v>32.129105000000003</v>
      </c>
      <c r="M107" s="17">
        <f t="shared" si="28"/>
        <v>32.845995000000002</v>
      </c>
      <c r="N107" s="17">
        <f t="shared" si="28"/>
        <v>33.570734000000002</v>
      </c>
      <c r="O107" s="17">
        <f t="shared" si="28"/>
        <v>34.385361000000003</v>
      </c>
      <c r="P107" s="17">
        <f t="shared" si="28"/>
        <v>35.322101999999994</v>
      </c>
      <c r="Q107" s="17">
        <f t="shared" si="28"/>
        <v>36.288047999999996</v>
      </c>
      <c r="R107" s="17">
        <f t="shared" si="28"/>
        <v>37.366627999999999</v>
      </c>
      <c r="S107" s="17">
        <f t="shared" si="28"/>
        <v>39.257865000000002</v>
      </c>
      <c r="T107" s="17">
        <f t="shared" si="28"/>
        <v>40.681601999999998</v>
      </c>
      <c r="U107" s="17">
        <f t="shared" si="28"/>
        <v>41.923175000000001</v>
      </c>
      <c r="V107" s="17">
        <f t="shared" si="28"/>
        <v>43.35454</v>
      </c>
      <c r="W107" s="17">
        <f t="shared" si="28"/>
        <v>44.847792000000005</v>
      </c>
      <c r="X107" s="17">
        <f t="shared" si="28"/>
        <v>46.429249999999996</v>
      </c>
      <c r="Y107" s="17">
        <f t="shared" si="28"/>
        <v>48.211416</v>
      </c>
      <c r="Z107" s="17">
        <f t="shared" si="28"/>
        <v>50.063482</v>
      </c>
      <c r="AA107" s="17">
        <f t="shared" si="28"/>
        <v>51.895240000000001</v>
      </c>
      <c r="AB107" s="17">
        <f t="shared" si="28"/>
        <v>53.677356000000003</v>
      </c>
      <c r="AC107" s="17">
        <f t="shared" si="28"/>
        <v>55.323168000000003</v>
      </c>
      <c r="AD107" s="17">
        <f t="shared" si="28"/>
        <v>57.02138200000001</v>
      </c>
      <c r="AE107" s="17">
        <f t="shared" si="28"/>
        <v>58.759096</v>
      </c>
      <c r="AF107" s="17">
        <f t="shared" si="28"/>
        <v>61.253829999999994</v>
      </c>
      <c r="AG107" s="17">
        <f t="shared" si="28"/>
        <v>63.378786999999996</v>
      </c>
      <c r="AH107" s="17">
        <f t="shared" si="28"/>
        <v>65.296786999999995</v>
      </c>
      <c r="AI107" s="17">
        <f t="shared" si="28"/>
        <v>67.27028399999999</v>
      </c>
      <c r="AJ107" s="17">
        <f t="shared" si="28"/>
        <v>69.294438</v>
      </c>
      <c r="AK107" s="17">
        <f t="shared" si="28"/>
        <v>71.277031999999991</v>
      </c>
      <c r="AL107" s="17">
        <f t="shared" si="28"/>
        <v>71.796382999999992</v>
      </c>
      <c r="AM107" s="17">
        <f t="shared" si="28"/>
        <v>71.817802</v>
      </c>
      <c r="AN107" s="17">
        <f t="shared" si="28"/>
        <v>71.692616000000001</v>
      </c>
      <c r="AO107" s="17">
        <f t="shared" si="28"/>
        <v>71.32607999999999</v>
      </c>
    </row>
    <row r="108" spans="3:41" x14ac:dyDescent="0.3">
      <c r="C108" s="15" t="b">
        <f t="shared" si="17"/>
        <v>1</v>
      </c>
      <c r="D108" s="15" t="s">
        <v>135</v>
      </c>
      <c r="E108" s="15" t="s">
        <v>136</v>
      </c>
      <c r="F108" s="12" t="s">
        <v>33</v>
      </c>
      <c r="G108" s="15" t="s">
        <v>11</v>
      </c>
      <c r="H108" s="15" t="s">
        <v>56</v>
      </c>
      <c r="I108" s="14" t="s">
        <v>134</v>
      </c>
      <c r="J108" s="15">
        <f t="shared" ref="J108:AO108" si="29">J74*J91</f>
        <v>111.69014999999999</v>
      </c>
      <c r="K108" s="15">
        <f t="shared" si="29"/>
        <v>103.193332</v>
      </c>
      <c r="L108" s="15">
        <f t="shared" si="29"/>
        <v>107.65755600000001</v>
      </c>
      <c r="M108" s="17">
        <f t="shared" si="29"/>
        <v>110.88132000000002</v>
      </c>
      <c r="N108" s="17">
        <f t="shared" si="29"/>
        <v>113.54342799999999</v>
      </c>
      <c r="O108" s="17">
        <f t="shared" si="29"/>
        <v>116.43355099999999</v>
      </c>
      <c r="P108" s="17">
        <f t="shared" si="29"/>
        <v>119.483835</v>
      </c>
      <c r="Q108" s="17">
        <f t="shared" si="29"/>
        <v>122.106944</v>
      </c>
      <c r="R108" s="17">
        <f t="shared" si="29"/>
        <v>125.33484600000001</v>
      </c>
      <c r="S108" s="17">
        <f t="shared" si="29"/>
        <v>129.32721899999999</v>
      </c>
      <c r="T108" s="17">
        <f t="shared" si="29"/>
        <v>133.65544</v>
      </c>
      <c r="U108" s="17">
        <f t="shared" si="29"/>
        <v>137.80774700000001</v>
      </c>
      <c r="V108" s="17">
        <f t="shared" si="29"/>
        <v>142.80764399999998</v>
      </c>
      <c r="W108" s="17">
        <f t="shared" si="29"/>
        <v>147.80501999999998</v>
      </c>
      <c r="X108" s="17">
        <f t="shared" si="29"/>
        <v>152.98886400000001</v>
      </c>
      <c r="Y108" s="17">
        <f t="shared" si="29"/>
        <v>158.958123</v>
      </c>
      <c r="Z108" s="17">
        <f t="shared" si="29"/>
        <v>164.55133499999999</v>
      </c>
      <c r="AA108" s="17">
        <f t="shared" si="29"/>
        <v>170.55040499999998</v>
      </c>
      <c r="AB108" s="17">
        <f t="shared" si="29"/>
        <v>176.75386800000001</v>
      </c>
      <c r="AC108" s="17">
        <f t="shared" si="29"/>
        <v>185.80802599999998</v>
      </c>
      <c r="AD108" s="17">
        <f t="shared" si="29"/>
        <v>195.40928</v>
      </c>
      <c r="AE108" s="17">
        <f t="shared" si="29"/>
        <v>204.9186</v>
      </c>
      <c r="AF108" s="17">
        <f t="shared" si="29"/>
        <v>215.79008100000004</v>
      </c>
      <c r="AG108" s="17">
        <f t="shared" si="29"/>
        <v>224.92769599999997</v>
      </c>
      <c r="AH108" s="17">
        <f t="shared" si="29"/>
        <v>232.45477500000001</v>
      </c>
      <c r="AI108" s="17">
        <f t="shared" si="29"/>
        <v>239.79836099999997</v>
      </c>
      <c r="AJ108" s="17">
        <f t="shared" si="29"/>
        <v>247.20526599999999</v>
      </c>
      <c r="AK108" s="17">
        <f t="shared" si="29"/>
        <v>253.80108899999999</v>
      </c>
      <c r="AL108" s="17">
        <f t="shared" si="29"/>
        <v>257.92724999999996</v>
      </c>
      <c r="AM108" s="17">
        <f t="shared" si="29"/>
        <v>261.03194100000002</v>
      </c>
      <c r="AN108" s="17">
        <f t="shared" si="29"/>
        <v>262.47347400000001</v>
      </c>
      <c r="AO108" s="17">
        <f t="shared" si="29"/>
        <v>262.75068399999998</v>
      </c>
    </row>
    <row r="109" spans="3:41" x14ac:dyDescent="0.3">
      <c r="C109" s="15" t="b">
        <f t="shared" si="17"/>
        <v>1</v>
      </c>
      <c r="D109" s="15" t="s">
        <v>135</v>
      </c>
      <c r="E109" s="15" t="s">
        <v>136</v>
      </c>
      <c r="F109" s="12" t="s">
        <v>33</v>
      </c>
      <c r="G109" s="15" t="s">
        <v>11</v>
      </c>
      <c r="H109" s="15" t="s">
        <v>57</v>
      </c>
      <c r="I109" s="14" t="s">
        <v>134</v>
      </c>
      <c r="J109" s="15">
        <f t="shared" ref="J109:AO109" si="30">J75*J92</f>
        <v>11.281829999999999</v>
      </c>
      <c r="K109" s="15">
        <f t="shared" si="30"/>
        <v>10.746133999999998</v>
      </c>
      <c r="L109" s="15">
        <f t="shared" si="30"/>
        <v>11.180918999999999</v>
      </c>
      <c r="M109" s="17">
        <f t="shared" si="30"/>
        <v>11.550916000000001</v>
      </c>
      <c r="N109" s="17">
        <f t="shared" si="30"/>
        <v>11.83689</v>
      </c>
      <c r="O109" s="17">
        <f t="shared" si="30"/>
        <v>12.154879000000001</v>
      </c>
      <c r="P109" s="17">
        <f t="shared" si="30"/>
        <v>12.476178000000001</v>
      </c>
      <c r="Q109" s="17">
        <f t="shared" si="30"/>
        <v>12.71907</v>
      </c>
      <c r="R109" s="17">
        <f t="shared" si="30"/>
        <v>13.031215999999999</v>
      </c>
      <c r="S109" s="17">
        <f t="shared" si="30"/>
        <v>13.280142</v>
      </c>
      <c r="T109" s="17">
        <f t="shared" si="30"/>
        <v>13.658476</v>
      </c>
      <c r="U109" s="17">
        <f t="shared" si="30"/>
        <v>14.066058000000002</v>
      </c>
      <c r="V109" s="17">
        <f t="shared" si="30"/>
        <v>14.586494999999999</v>
      </c>
      <c r="W109" s="17">
        <f t="shared" si="30"/>
        <v>15.104088000000001</v>
      </c>
      <c r="X109" s="17">
        <f t="shared" si="30"/>
        <v>15.639357999999998</v>
      </c>
      <c r="Y109" s="17">
        <f t="shared" si="30"/>
        <v>16.255244999999999</v>
      </c>
      <c r="Z109" s="17">
        <f t="shared" si="30"/>
        <v>16.822794999999999</v>
      </c>
      <c r="AA109" s="17">
        <f t="shared" si="30"/>
        <v>17.440050000000003</v>
      </c>
      <c r="AB109" s="17">
        <f t="shared" si="30"/>
        <v>18.119515999999997</v>
      </c>
      <c r="AC109" s="17">
        <f t="shared" si="30"/>
        <v>18.723716</v>
      </c>
      <c r="AD109" s="17">
        <f t="shared" si="30"/>
        <v>19.346211</v>
      </c>
      <c r="AE109" s="17">
        <f t="shared" si="30"/>
        <v>19.954176</v>
      </c>
      <c r="AF109" s="17">
        <f t="shared" si="30"/>
        <v>21.114299000000003</v>
      </c>
      <c r="AG109" s="17">
        <f t="shared" si="30"/>
        <v>22.031473000000002</v>
      </c>
      <c r="AH109" s="17">
        <f t="shared" si="30"/>
        <v>22.717928000000001</v>
      </c>
      <c r="AI109" s="17">
        <f t="shared" si="30"/>
        <v>23.366987999999999</v>
      </c>
      <c r="AJ109" s="17">
        <f t="shared" si="30"/>
        <v>24.030405000000002</v>
      </c>
      <c r="AK109" s="17">
        <f t="shared" si="30"/>
        <v>24.756599999999999</v>
      </c>
      <c r="AL109" s="17">
        <f t="shared" si="30"/>
        <v>25.423254</v>
      </c>
      <c r="AM109" s="17">
        <f t="shared" si="30"/>
        <v>25.985735999999999</v>
      </c>
      <c r="AN109" s="17">
        <f t="shared" si="30"/>
        <v>26.254110000000001</v>
      </c>
      <c r="AO109" s="17">
        <f t="shared" si="30"/>
        <v>26.374298999999997</v>
      </c>
    </row>
    <row r="110" spans="3:41" x14ac:dyDescent="0.3">
      <c r="C110" s="15" t="b">
        <f t="shared" si="17"/>
        <v>1</v>
      </c>
      <c r="D110" s="15" t="s">
        <v>135</v>
      </c>
      <c r="E110" s="15" t="s">
        <v>136</v>
      </c>
      <c r="F110" s="12" t="s">
        <v>33</v>
      </c>
      <c r="G110" s="15" t="s">
        <v>11</v>
      </c>
      <c r="H110" s="15" t="s">
        <v>58</v>
      </c>
      <c r="I110" s="14" t="s">
        <v>134</v>
      </c>
      <c r="J110" s="15">
        <f t="shared" ref="J110:AO110" si="31">J76*J93</f>
        <v>27.641299999999998</v>
      </c>
      <c r="K110" s="15">
        <f t="shared" si="31"/>
        <v>26.134209999999999</v>
      </c>
      <c r="L110" s="15">
        <f t="shared" si="31"/>
        <v>26.930968</v>
      </c>
      <c r="M110" s="17">
        <f t="shared" si="31"/>
        <v>27.505490000000005</v>
      </c>
      <c r="N110" s="17">
        <f t="shared" si="31"/>
        <v>27.976968000000003</v>
      </c>
      <c r="O110" s="17">
        <f t="shared" si="31"/>
        <v>28.580613</v>
      </c>
      <c r="P110" s="17">
        <f t="shared" si="31"/>
        <v>29.328431999999999</v>
      </c>
      <c r="Q110" s="17">
        <f t="shared" si="31"/>
        <v>30.152444000000003</v>
      </c>
      <c r="R110" s="17">
        <f t="shared" si="31"/>
        <v>31.041408000000001</v>
      </c>
      <c r="S110" s="17">
        <f t="shared" si="31"/>
        <v>31.938587999999999</v>
      </c>
      <c r="T110" s="17">
        <f t="shared" si="31"/>
        <v>32.955936999999999</v>
      </c>
      <c r="U110" s="17">
        <f t="shared" si="31"/>
        <v>33.952884000000005</v>
      </c>
      <c r="V110" s="17">
        <f t="shared" si="31"/>
        <v>35.127903999999994</v>
      </c>
      <c r="W110" s="17">
        <f t="shared" si="31"/>
        <v>36.328375999999999</v>
      </c>
      <c r="X110" s="17">
        <f t="shared" si="31"/>
        <v>37.572867000000002</v>
      </c>
      <c r="Y110" s="17">
        <f t="shared" si="31"/>
        <v>39.035719999999998</v>
      </c>
      <c r="Z110" s="17">
        <f t="shared" si="31"/>
        <v>40.498784999999998</v>
      </c>
      <c r="AA110" s="17">
        <f t="shared" si="31"/>
        <v>41.973393999999999</v>
      </c>
      <c r="AB110" s="17">
        <f t="shared" si="31"/>
        <v>43.400590999999999</v>
      </c>
      <c r="AC110" s="17">
        <f t="shared" si="31"/>
        <v>44.731778000000006</v>
      </c>
      <c r="AD110" s="17">
        <f t="shared" si="31"/>
        <v>46.140861000000001</v>
      </c>
      <c r="AE110" s="17">
        <f t="shared" si="31"/>
        <v>47.509605000000001</v>
      </c>
      <c r="AF110" s="17">
        <f t="shared" si="31"/>
        <v>48.599432</v>
      </c>
      <c r="AG110" s="17">
        <f t="shared" si="31"/>
        <v>49.776655999999996</v>
      </c>
      <c r="AH110" s="17">
        <f t="shared" si="31"/>
        <v>51.23940799999999</v>
      </c>
      <c r="AI110" s="17">
        <f t="shared" si="31"/>
        <v>52.826447999999992</v>
      </c>
      <c r="AJ110" s="17">
        <f t="shared" si="31"/>
        <v>54.497729999999997</v>
      </c>
      <c r="AK110" s="17">
        <f t="shared" si="31"/>
        <v>56.181119999999993</v>
      </c>
      <c r="AL110" s="17">
        <f t="shared" si="31"/>
        <v>55.736603999999993</v>
      </c>
      <c r="AM110" s="17">
        <f t="shared" si="31"/>
        <v>55.163911999999989</v>
      </c>
      <c r="AN110" s="17">
        <f t="shared" si="31"/>
        <v>54.901655000000005</v>
      </c>
      <c r="AO110" s="17">
        <f t="shared" si="31"/>
        <v>54.619403999999996</v>
      </c>
    </row>
    <row r="111" spans="3:41" x14ac:dyDescent="0.3">
      <c r="C111" s="15" t="b">
        <f t="shared" si="17"/>
        <v>1</v>
      </c>
      <c r="D111" s="15" t="s">
        <v>135</v>
      </c>
      <c r="E111" s="15" t="s">
        <v>136</v>
      </c>
      <c r="F111" s="12" t="s">
        <v>33</v>
      </c>
      <c r="G111" s="15" t="s">
        <v>11</v>
      </c>
      <c r="H111" s="15" t="s">
        <v>59</v>
      </c>
      <c r="I111" s="14" t="s">
        <v>134</v>
      </c>
      <c r="J111" s="15">
        <f t="shared" ref="J111:AO111" si="32">J77*J94</f>
        <v>1.6916199999999999</v>
      </c>
      <c r="K111" s="15">
        <f t="shared" si="32"/>
        <v>1.5962759999999998</v>
      </c>
      <c r="L111" s="15">
        <f t="shared" si="32"/>
        <v>1.63849</v>
      </c>
      <c r="M111" s="17">
        <f t="shared" si="32"/>
        <v>1.6613960000000001</v>
      </c>
      <c r="N111" s="17">
        <f t="shared" si="32"/>
        <v>1.6896119999999999</v>
      </c>
      <c r="O111" s="17">
        <f t="shared" si="32"/>
        <v>1.7228250000000001</v>
      </c>
      <c r="P111" s="17">
        <f t="shared" si="32"/>
        <v>1.7633860000000001</v>
      </c>
      <c r="Q111" s="17">
        <f t="shared" si="32"/>
        <v>1.8142150000000004</v>
      </c>
      <c r="R111" s="17">
        <f t="shared" si="32"/>
        <v>1.8618300000000001</v>
      </c>
      <c r="S111" s="17">
        <f t="shared" si="32"/>
        <v>1.949689</v>
      </c>
      <c r="T111" s="17">
        <f t="shared" si="32"/>
        <v>2.0015960000000002</v>
      </c>
      <c r="U111" s="17">
        <f t="shared" si="32"/>
        <v>2.045998</v>
      </c>
      <c r="V111" s="17">
        <f t="shared" si="32"/>
        <v>2.1017920000000001</v>
      </c>
      <c r="W111" s="17">
        <f t="shared" si="32"/>
        <v>2.16656</v>
      </c>
      <c r="X111" s="17">
        <f t="shared" si="32"/>
        <v>2.2379580000000003</v>
      </c>
      <c r="Y111" s="17">
        <f t="shared" si="32"/>
        <v>2.3185500000000001</v>
      </c>
      <c r="Z111" s="17">
        <f t="shared" si="32"/>
        <v>2.4034200000000001</v>
      </c>
      <c r="AA111" s="17">
        <f t="shared" si="32"/>
        <v>2.4890819999999998</v>
      </c>
      <c r="AB111" s="17">
        <f t="shared" si="32"/>
        <v>2.5728900000000001</v>
      </c>
      <c r="AC111" s="17">
        <f t="shared" si="32"/>
        <v>2.6518660000000001</v>
      </c>
      <c r="AD111" s="17">
        <f t="shared" si="32"/>
        <v>2.7335610000000004</v>
      </c>
      <c r="AE111" s="17">
        <f t="shared" si="32"/>
        <v>2.8182700000000001</v>
      </c>
      <c r="AF111" s="17">
        <f t="shared" si="32"/>
        <v>2.8992599999999999</v>
      </c>
      <c r="AG111" s="17">
        <f t="shared" si="32"/>
        <v>2.9807140000000003</v>
      </c>
      <c r="AH111" s="17">
        <f t="shared" si="32"/>
        <v>3.0738820000000002</v>
      </c>
      <c r="AI111" s="17">
        <f t="shared" si="32"/>
        <v>3.1737090000000001</v>
      </c>
      <c r="AJ111" s="17">
        <f t="shared" si="32"/>
        <v>3.2828599999999999</v>
      </c>
      <c r="AK111" s="17">
        <f t="shared" si="32"/>
        <v>3.387432</v>
      </c>
      <c r="AL111" s="17">
        <f t="shared" si="32"/>
        <v>3.3936809999999995</v>
      </c>
      <c r="AM111" s="17">
        <f t="shared" si="32"/>
        <v>3.3817559999999998</v>
      </c>
      <c r="AN111" s="17">
        <f t="shared" si="32"/>
        <v>3.3876749999999998</v>
      </c>
      <c r="AO111" s="17">
        <f t="shared" si="32"/>
        <v>3.3857620000000002</v>
      </c>
    </row>
    <row r="112" spans="3:41" x14ac:dyDescent="0.3">
      <c r="C112" s="15" t="b">
        <f t="shared" si="17"/>
        <v>1</v>
      </c>
      <c r="D112" s="15" t="s">
        <v>135</v>
      </c>
      <c r="E112" s="15" t="s">
        <v>136</v>
      </c>
      <c r="F112" s="12" t="s">
        <v>33</v>
      </c>
      <c r="G112" s="15" t="s">
        <v>11</v>
      </c>
      <c r="H112" s="15" t="s">
        <v>60</v>
      </c>
      <c r="I112" s="14" t="s">
        <v>134</v>
      </c>
      <c r="J112" s="15">
        <f t="shared" ref="J112:AO112" si="33">J78*J95</f>
        <v>394.02802299999996</v>
      </c>
      <c r="K112" s="15">
        <f t="shared" si="33"/>
        <v>379.17872299999999</v>
      </c>
      <c r="L112" s="15">
        <f t="shared" si="33"/>
        <v>387.81109499999997</v>
      </c>
      <c r="M112" s="17">
        <f t="shared" si="33"/>
        <v>395.04423699999995</v>
      </c>
      <c r="N112" s="17">
        <f t="shared" si="33"/>
        <v>401.254638</v>
      </c>
      <c r="O112" s="17">
        <f t="shared" si="33"/>
        <v>409.22738999999996</v>
      </c>
      <c r="P112" s="17">
        <f t="shared" si="33"/>
        <v>419.31828899999999</v>
      </c>
      <c r="Q112" s="17">
        <f t="shared" si="33"/>
        <v>431.192454</v>
      </c>
      <c r="R112" s="17">
        <f t="shared" si="33"/>
        <v>442.83914999999996</v>
      </c>
      <c r="S112" s="17">
        <f t="shared" si="33"/>
        <v>455.36961599999995</v>
      </c>
      <c r="T112" s="17">
        <f t="shared" si="33"/>
        <v>469.19001599999996</v>
      </c>
      <c r="U112" s="17">
        <f t="shared" si="33"/>
        <v>483.23758499999997</v>
      </c>
      <c r="V112" s="17">
        <f t="shared" si="33"/>
        <v>499.474087</v>
      </c>
      <c r="W112" s="17">
        <f t="shared" si="33"/>
        <v>516.87843799999996</v>
      </c>
      <c r="X112" s="17">
        <f t="shared" si="33"/>
        <v>534.82598400000006</v>
      </c>
      <c r="Y112" s="17">
        <f t="shared" si="33"/>
        <v>554.98102099999994</v>
      </c>
      <c r="Z112" s="17">
        <f t="shared" si="33"/>
        <v>575.36209499999995</v>
      </c>
      <c r="AA112" s="17">
        <f t="shared" si="33"/>
        <v>596.58341399999995</v>
      </c>
      <c r="AB112" s="17">
        <f t="shared" si="33"/>
        <v>617.98822400000006</v>
      </c>
      <c r="AC112" s="17">
        <f t="shared" si="33"/>
        <v>636.94338400000004</v>
      </c>
      <c r="AD112" s="17">
        <f t="shared" si="33"/>
        <v>657.01148799999999</v>
      </c>
      <c r="AE112" s="17">
        <f t="shared" si="33"/>
        <v>675.85433699999999</v>
      </c>
      <c r="AF112" s="17">
        <f t="shared" si="33"/>
        <v>690.91118000000006</v>
      </c>
      <c r="AG112" s="17">
        <f t="shared" si="33"/>
        <v>707.48083500000007</v>
      </c>
      <c r="AH112" s="17">
        <f t="shared" si="33"/>
        <v>729.12981000000002</v>
      </c>
      <c r="AI112" s="17">
        <f t="shared" si="33"/>
        <v>752.58380299999999</v>
      </c>
      <c r="AJ112" s="17">
        <f t="shared" si="33"/>
        <v>776.561464</v>
      </c>
      <c r="AK112" s="17">
        <f t="shared" si="33"/>
        <v>800.90605400000004</v>
      </c>
      <c r="AL112" s="17">
        <f t="shared" si="33"/>
        <v>797.24728500000003</v>
      </c>
      <c r="AM112" s="17">
        <f t="shared" si="33"/>
        <v>791.35570499999994</v>
      </c>
      <c r="AN112" s="17">
        <f t="shared" si="33"/>
        <v>788.90395999999998</v>
      </c>
      <c r="AO112" s="17">
        <f t="shared" si="33"/>
        <v>785.73934800000006</v>
      </c>
    </row>
    <row r="113" spans="3:41" x14ac:dyDescent="0.3">
      <c r="C113" s="15" t="b">
        <f t="shared" si="17"/>
        <v>1</v>
      </c>
      <c r="D113" s="15" t="s">
        <v>135</v>
      </c>
      <c r="E113" s="15" t="s">
        <v>136</v>
      </c>
      <c r="F113" s="12" t="s">
        <v>33</v>
      </c>
      <c r="G113" s="15" t="s">
        <v>11</v>
      </c>
      <c r="H113" s="15" t="s">
        <v>61</v>
      </c>
      <c r="I113" s="14" t="s">
        <v>134</v>
      </c>
      <c r="J113" s="15">
        <f t="shared" ref="J113:AO113" si="34">J79*J96</f>
        <v>61.916699999999999</v>
      </c>
      <c r="K113" s="15">
        <f t="shared" si="34"/>
        <v>54.607391999999997</v>
      </c>
      <c r="L113" s="15">
        <f t="shared" si="34"/>
        <v>56.663389999999993</v>
      </c>
      <c r="M113" s="17">
        <f t="shared" si="34"/>
        <v>58.057524999999998</v>
      </c>
      <c r="N113" s="17">
        <f t="shared" si="34"/>
        <v>59.195699999999995</v>
      </c>
      <c r="O113" s="17">
        <f t="shared" si="34"/>
        <v>60.607634999999995</v>
      </c>
      <c r="P113" s="17">
        <f t="shared" si="34"/>
        <v>62.222624999999994</v>
      </c>
      <c r="Q113" s="17">
        <f t="shared" si="34"/>
        <v>63.986490000000003</v>
      </c>
      <c r="R113" s="17">
        <f t="shared" si="34"/>
        <v>65.841996999999992</v>
      </c>
      <c r="S113" s="17">
        <f t="shared" si="34"/>
        <v>67.959550000000007</v>
      </c>
      <c r="T113" s="17">
        <f t="shared" si="34"/>
        <v>70.159504999999996</v>
      </c>
      <c r="U113" s="17">
        <f t="shared" si="34"/>
        <v>72.262553999999994</v>
      </c>
      <c r="V113" s="17">
        <f t="shared" si="34"/>
        <v>74.765304</v>
      </c>
      <c r="W113" s="17">
        <f t="shared" si="34"/>
        <v>77.374529999999993</v>
      </c>
      <c r="X113" s="17">
        <f t="shared" si="34"/>
        <v>80.141903999999997</v>
      </c>
      <c r="Y113" s="17">
        <f t="shared" si="34"/>
        <v>83.163637999999992</v>
      </c>
      <c r="Z113" s="17">
        <f t="shared" si="34"/>
        <v>86.466201999999996</v>
      </c>
      <c r="AA113" s="17">
        <f t="shared" si="34"/>
        <v>89.743555000000001</v>
      </c>
      <c r="AB113" s="17">
        <f t="shared" si="34"/>
        <v>92.703474</v>
      </c>
      <c r="AC113" s="17">
        <f t="shared" si="34"/>
        <v>95.547125999999992</v>
      </c>
      <c r="AD113" s="17">
        <f t="shared" si="34"/>
        <v>98.557250999999994</v>
      </c>
      <c r="AE113" s="17">
        <f t="shared" si="34"/>
        <v>101.479428</v>
      </c>
      <c r="AF113" s="17">
        <f t="shared" si="34"/>
        <v>103.83538</v>
      </c>
      <c r="AG113" s="17">
        <f t="shared" si="34"/>
        <v>106.32409200000001</v>
      </c>
      <c r="AH113" s="17">
        <f t="shared" si="34"/>
        <v>109.47524499999999</v>
      </c>
      <c r="AI113" s="17">
        <f t="shared" si="34"/>
        <v>113.00061599999999</v>
      </c>
      <c r="AJ113" s="17">
        <f t="shared" si="34"/>
        <v>116.602576</v>
      </c>
      <c r="AK113" s="17">
        <f t="shared" si="34"/>
        <v>120.14721499999999</v>
      </c>
      <c r="AL113" s="17">
        <f t="shared" si="34"/>
        <v>119.595664</v>
      </c>
      <c r="AM113" s="17">
        <f t="shared" si="34"/>
        <v>118.59892499999999</v>
      </c>
      <c r="AN113" s="17">
        <f t="shared" si="34"/>
        <v>117.89480999999999</v>
      </c>
      <c r="AO113" s="17">
        <f t="shared" si="34"/>
        <v>117.08982</v>
      </c>
    </row>
    <row r="114" spans="3:41" x14ac:dyDescent="0.3">
      <c r="D114" s="9" t="s">
        <v>135</v>
      </c>
      <c r="E114" s="9" t="s">
        <v>136</v>
      </c>
      <c r="F114" s="9" t="s">
        <v>33</v>
      </c>
      <c r="G114" s="9" t="s">
        <v>11</v>
      </c>
      <c r="H114" s="9" t="s">
        <v>36</v>
      </c>
      <c r="I114" s="22" t="s">
        <v>134</v>
      </c>
      <c r="J114" s="23">
        <f>+J113+J112+J111+J110+J109+J108+J107+J106+J105+J104+J103+J102+J101+J100+J99+J98+J97</f>
        <v>874.92241700000011</v>
      </c>
      <c r="K114" s="23">
        <f t="shared" ref="K114:AO114" si="35">+K113+K112+K111+K110+K109+K108+K107+K106+K105+K104+K103+K102+K101+K100+K99+K98+K97</f>
        <v>825.33885799999996</v>
      </c>
      <c r="L114" s="23">
        <f t="shared" si="35"/>
        <v>852.524674</v>
      </c>
      <c r="M114" s="23">
        <f t="shared" si="35"/>
        <v>872.14767600000016</v>
      </c>
      <c r="N114" s="23">
        <f t="shared" si="35"/>
        <v>888.96448699999996</v>
      </c>
      <c r="O114" s="23">
        <f t="shared" si="35"/>
        <v>908.87934299999995</v>
      </c>
      <c r="P114" s="23">
        <f t="shared" si="35"/>
        <v>932.14410599999997</v>
      </c>
      <c r="Q114" s="23">
        <f t="shared" si="35"/>
        <v>956.78926899999988</v>
      </c>
      <c r="R114" s="23">
        <f t="shared" si="35"/>
        <v>982.83524999999997</v>
      </c>
      <c r="S114" s="23">
        <f t="shared" si="35"/>
        <v>1014.5105410000001</v>
      </c>
      <c r="T114" s="23">
        <f t="shared" si="35"/>
        <v>1046.729419</v>
      </c>
      <c r="U114" s="23">
        <f t="shared" si="35"/>
        <v>1078.2154500000001</v>
      </c>
      <c r="V114" s="23">
        <f t="shared" si="35"/>
        <v>1115.443072</v>
      </c>
      <c r="W114" s="23">
        <f t="shared" si="35"/>
        <v>1154.0717670000004</v>
      </c>
      <c r="X114" s="23">
        <f t="shared" si="35"/>
        <v>1194.448263</v>
      </c>
      <c r="Y114" s="23">
        <f t="shared" si="35"/>
        <v>1239.979513</v>
      </c>
      <c r="Z114" s="23">
        <f t="shared" si="35"/>
        <v>1284.6897620000002</v>
      </c>
      <c r="AA114" s="23">
        <f t="shared" si="35"/>
        <v>1331.6162790000001</v>
      </c>
      <c r="AB114" s="23">
        <f t="shared" si="35"/>
        <v>1380.099436</v>
      </c>
      <c r="AC114" s="23">
        <f t="shared" si="35"/>
        <v>1426.1060219999997</v>
      </c>
      <c r="AD114" s="23">
        <f t="shared" si="35"/>
        <v>1474.4571960000001</v>
      </c>
      <c r="AE114" s="23">
        <f t="shared" si="35"/>
        <v>1521.3268859999998</v>
      </c>
      <c r="AF114" s="23">
        <f t="shared" si="35"/>
        <v>1572.4907090000002</v>
      </c>
      <c r="AG114" s="23">
        <f t="shared" si="35"/>
        <v>1620.1647580000001</v>
      </c>
      <c r="AH114" s="23">
        <f t="shared" si="35"/>
        <v>1670.0704119999998</v>
      </c>
      <c r="AI114" s="23">
        <f t="shared" si="35"/>
        <v>1722.3863359999996</v>
      </c>
      <c r="AJ114" s="23">
        <f t="shared" si="35"/>
        <v>1775.6167330000005</v>
      </c>
      <c r="AK114" s="23">
        <f t="shared" si="35"/>
        <v>1828.5150960000001</v>
      </c>
      <c r="AL114" s="23">
        <f t="shared" si="35"/>
        <v>1835.0714029999995</v>
      </c>
      <c r="AM114" s="23">
        <f t="shared" si="35"/>
        <v>1834.2262839999996</v>
      </c>
      <c r="AN114" s="23">
        <f t="shared" si="35"/>
        <v>1833.2563819999998</v>
      </c>
      <c r="AO114" s="23">
        <f t="shared" si="35"/>
        <v>1828.2787680000004</v>
      </c>
    </row>
    <row r="115" spans="3:41" x14ac:dyDescent="0.3">
      <c r="D115" s="15" t="s">
        <v>137</v>
      </c>
      <c r="E115" s="15" t="s">
        <v>138</v>
      </c>
      <c r="F115" s="12" t="s">
        <v>33</v>
      </c>
      <c r="G115" s="15" t="s">
        <v>11</v>
      </c>
      <c r="H115" s="15" t="s">
        <v>36</v>
      </c>
      <c r="I115" s="14" t="s">
        <v>134</v>
      </c>
      <c r="J115" s="17">
        <f>J62-J114</f>
        <v>41.208981726958541</v>
      </c>
      <c r="K115" s="17">
        <f t="shared" ref="K115:AO115" si="36">K62-K114</f>
        <v>35.576899257005039</v>
      </c>
      <c r="L115" s="17">
        <f t="shared" si="36"/>
        <v>33.876391673400008</v>
      </c>
      <c r="M115" s="17">
        <f t="shared" si="36"/>
        <v>35.392144860364851</v>
      </c>
      <c r="N115" s="17">
        <f t="shared" si="36"/>
        <v>35.471724483107664</v>
      </c>
      <c r="O115" s="17">
        <f t="shared" si="36"/>
        <v>35.505625645577538</v>
      </c>
      <c r="P115" s="17">
        <f t="shared" si="36"/>
        <v>34.75136464272282</v>
      </c>
      <c r="Q115" s="17">
        <f t="shared" si="36"/>
        <v>32.709159899935571</v>
      </c>
      <c r="R115" s="17">
        <f t="shared" si="36"/>
        <v>31.653009873264523</v>
      </c>
      <c r="S115" s="17">
        <f t="shared" si="36"/>
        <v>23.367396394914067</v>
      </c>
      <c r="T115" s="17">
        <f t="shared" si="36"/>
        <v>21.336230981837844</v>
      </c>
      <c r="U115" s="17">
        <f t="shared" si="36"/>
        <v>20.878618614679453</v>
      </c>
      <c r="V115" s="17">
        <f t="shared" si="36"/>
        <v>20.911644247107006</v>
      </c>
      <c r="W115" s="17">
        <f t="shared" si="36"/>
        <v>20.224790723042361</v>
      </c>
      <c r="X115" s="17">
        <f t="shared" si="36"/>
        <v>19.54633595231121</v>
      </c>
      <c r="Y115" s="17">
        <f t="shared" si="36"/>
        <v>19.305887681329523</v>
      </c>
      <c r="Z115" s="17">
        <f t="shared" si="36"/>
        <v>19.120441113247807</v>
      </c>
      <c r="AA115" s="17">
        <f t="shared" si="36"/>
        <v>18.020593943497943</v>
      </c>
      <c r="AB115" s="17">
        <f t="shared" si="36"/>
        <v>17.093593143783892</v>
      </c>
      <c r="AC115" s="17">
        <f t="shared" si="36"/>
        <v>16.584719120421823</v>
      </c>
      <c r="AD115" s="17">
        <f t="shared" si="36"/>
        <v>16.904749689007758</v>
      </c>
      <c r="AE115" s="17">
        <f t="shared" si="36"/>
        <v>16.68502307061317</v>
      </c>
      <c r="AF115" s="17">
        <f t="shared" si="36"/>
        <v>16.178866166417947</v>
      </c>
      <c r="AG115" s="17">
        <f t="shared" si="36"/>
        <v>16.436632906463274</v>
      </c>
      <c r="AH115" s="17">
        <f t="shared" si="36"/>
        <v>15.63951019426554</v>
      </c>
      <c r="AI115" s="17">
        <f t="shared" si="36"/>
        <v>14.45865528647596</v>
      </c>
      <c r="AJ115" s="17">
        <f t="shared" si="36"/>
        <v>14.379264038742576</v>
      </c>
      <c r="AK115" s="17">
        <f t="shared" si="36"/>
        <v>14.358484776372734</v>
      </c>
      <c r="AL115" s="17">
        <f t="shared" si="36"/>
        <v>17.542426633882997</v>
      </c>
      <c r="AM115" s="17">
        <f t="shared" si="36"/>
        <v>22.334519225483064</v>
      </c>
      <c r="AN115" s="17">
        <f t="shared" si="36"/>
        <v>25.371658538990687</v>
      </c>
      <c r="AO115" s="17">
        <f t="shared" si="36"/>
        <v>28.183937957974649</v>
      </c>
    </row>
    <row r="116" spans="3:41" s="126" customFormat="1" x14ac:dyDescent="0.3">
      <c r="D116" s="31" t="s">
        <v>141</v>
      </c>
      <c r="E116" s="31" t="s">
        <v>142</v>
      </c>
      <c r="F116" s="312" t="s">
        <v>5</v>
      </c>
      <c r="G116" s="313" t="s">
        <v>6</v>
      </c>
      <c r="H116" s="313" t="s">
        <v>140</v>
      </c>
      <c r="I116" s="313" t="s">
        <v>6</v>
      </c>
      <c r="J116" s="126">
        <v>0.99999999999965405</v>
      </c>
      <c r="K116" s="126">
        <v>0.90820104408703495</v>
      </c>
      <c r="L116" s="126">
        <v>0.93589336698209802</v>
      </c>
      <c r="M116" s="126">
        <v>0.95515344591308604</v>
      </c>
      <c r="N116" s="126">
        <v>0.97293199261489505</v>
      </c>
      <c r="O116" s="126">
        <v>0.9932054334889</v>
      </c>
      <c r="P116" s="126">
        <v>1.0176969532759601</v>
      </c>
      <c r="Q116" s="126">
        <v>1.04552211924215</v>
      </c>
      <c r="R116" s="126">
        <v>1.07478272032807</v>
      </c>
      <c r="S116" s="126">
        <v>1.1115269145581701</v>
      </c>
      <c r="T116" s="126">
        <v>1.1452627499793699</v>
      </c>
      <c r="U116" s="126">
        <v>1.1773009948248201</v>
      </c>
      <c r="V116" s="126">
        <v>1.21454317981802</v>
      </c>
      <c r="W116" s="126">
        <v>1.2532868453477799</v>
      </c>
      <c r="X116" s="126">
        <v>1.29434851073992</v>
      </c>
      <c r="Y116" s="126">
        <v>1.3418566551587301</v>
      </c>
      <c r="Z116" s="126">
        <v>1.3911329185700401</v>
      </c>
      <c r="AA116" s="126">
        <v>1.4397184637375799</v>
      </c>
      <c r="AB116" s="126">
        <v>1.4843658611299599</v>
      </c>
      <c r="AC116" s="126">
        <v>1.5298968184811701</v>
      </c>
      <c r="AD116" s="126">
        <v>1.5780986092703899</v>
      </c>
      <c r="AE116" s="126">
        <v>1.6248850597070099</v>
      </c>
      <c r="AF116" s="126">
        <v>1.66578550668339</v>
      </c>
      <c r="AG116" s="126">
        <v>1.7073451310782899</v>
      </c>
      <c r="AH116" s="126">
        <v>1.75627266405384</v>
      </c>
      <c r="AI116" s="126">
        <v>1.8093583284133199</v>
      </c>
      <c r="AJ116" s="126">
        <v>1.86524834388696</v>
      </c>
      <c r="AK116" s="126">
        <v>1.9201131162965901</v>
      </c>
      <c r="AL116" s="126">
        <v>1.9131360888809601</v>
      </c>
      <c r="AM116" s="126">
        <v>1.89899966631192</v>
      </c>
      <c r="AN116" s="126">
        <v>1.89134032664941</v>
      </c>
      <c r="AO116" s="126">
        <v>1.8802265384355401</v>
      </c>
    </row>
    <row r="117" spans="3:41" x14ac:dyDescent="0.3">
      <c r="D117" s="15" t="s">
        <v>143</v>
      </c>
      <c r="E117" s="15" t="s">
        <v>144</v>
      </c>
      <c r="F117" s="12" t="s">
        <v>33</v>
      </c>
      <c r="G117" s="16" t="s">
        <v>6</v>
      </c>
      <c r="H117" s="16" t="s">
        <v>6</v>
      </c>
      <c r="I117" s="14" t="s">
        <v>6</v>
      </c>
      <c r="J117" s="25">
        <f>J114/J116</f>
        <v>874.92241700030274</v>
      </c>
      <c r="K117" s="25">
        <f t="shared" ref="K117:AO117" si="37">K114/K116</f>
        <v>908.76228713177511</v>
      </c>
      <c r="L117" s="25">
        <f t="shared" si="37"/>
        <v>910.92073528533433</v>
      </c>
      <c r="M117" s="25">
        <f t="shared" si="37"/>
        <v>913.09692671030894</v>
      </c>
      <c r="N117" s="25">
        <f t="shared" si="37"/>
        <v>913.69642867923346</v>
      </c>
      <c r="O117" s="25">
        <f t="shared" si="37"/>
        <v>915.09703063878533</v>
      </c>
      <c r="P117" s="25">
        <f t="shared" si="37"/>
        <v>915.93484975997421</v>
      </c>
      <c r="Q117" s="25">
        <f t="shared" si="37"/>
        <v>915.13058537062</v>
      </c>
      <c r="R117" s="25">
        <f t="shared" si="37"/>
        <v>914.45017807878071</v>
      </c>
      <c r="S117" s="25">
        <f t="shared" si="37"/>
        <v>912.71792676587245</v>
      </c>
      <c r="T117" s="25">
        <f t="shared" si="37"/>
        <v>913.96443219589139</v>
      </c>
      <c r="U117" s="25">
        <f t="shared" si="37"/>
        <v>915.83669319878243</v>
      </c>
      <c r="V117" s="25">
        <f t="shared" si="37"/>
        <v>918.40544703164153</v>
      </c>
      <c r="W117" s="25">
        <f t="shared" si="37"/>
        <v>920.83609692699849</v>
      </c>
      <c r="X117" s="25">
        <f t="shared" si="37"/>
        <v>922.81812285409012</v>
      </c>
      <c r="Y117" s="25">
        <f t="shared" si="37"/>
        <v>924.0774774510628</v>
      </c>
      <c r="Z117" s="25">
        <f t="shared" si="37"/>
        <v>923.48455338153178</v>
      </c>
      <c r="AA117" s="25">
        <f t="shared" si="37"/>
        <v>924.91435828575732</v>
      </c>
      <c r="AB117" s="25">
        <f t="shared" si="37"/>
        <v>929.75692323549663</v>
      </c>
      <c r="AC117" s="25">
        <f t="shared" si="37"/>
        <v>932.15830294737759</v>
      </c>
      <c r="AD117" s="25">
        <f t="shared" si="37"/>
        <v>934.32513490503175</v>
      </c>
      <c r="AE117" s="25">
        <f t="shared" si="37"/>
        <v>936.26738513696284</v>
      </c>
      <c r="AF117" s="25">
        <f t="shared" si="37"/>
        <v>943.99351098381112</v>
      </c>
      <c r="AG117" s="25">
        <f t="shared" si="37"/>
        <v>948.93804920202035</v>
      </c>
      <c r="AH117" s="25">
        <f t="shared" si="37"/>
        <v>950.9175005577622</v>
      </c>
      <c r="AI117" s="25">
        <f t="shared" si="37"/>
        <v>951.93213469794637</v>
      </c>
      <c r="AJ117" s="25">
        <f t="shared" si="37"/>
        <v>951.94655382983603</v>
      </c>
      <c r="AK117" s="25">
        <f t="shared" si="37"/>
        <v>952.29550825981585</v>
      </c>
      <c r="AL117" s="25">
        <f t="shared" si="37"/>
        <v>959.19543500607813</v>
      </c>
      <c r="AM117" s="25">
        <f t="shared" si="37"/>
        <v>965.89078794430873</v>
      </c>
      <c r="AN117" s="25">
        <f t="shared" si="37"/>
        <v>969.28953302005232</v>
      </c>
      <c r="AO117" s="25">
        <f t="shared" si="37"/>
        <v>972.37153642200826</v>
      </c>
    </row>
    <row r="118" spans="3:41" x14ac:dyDescent="0.3">
      <c r="D118" s="18" t="s">
        <v>171</v>
      </c>
      <c r="E118" s="18" t="s">
        <v>170</v>
      </c>
      <c r="F118" t="s">
        <v>149</v>
      </c>
      <c r="G118" s="1" t="s">
        <v>6</v>
      </c>
      <c r="H118" s="16" t="s">
        <v>6</v>
      </c>
      <c r="I118" s="14" t="s">
        <v>6</v>
      </c>
      <c r="J118" s="10">
        <v>0.18000953521865101</v>
      </c>
      <c r="K118" s="10">
        <v>0.18000953521865101</v>
      </c>
      <c r="L118" s="10">
        <v>0.18000953521865101</v>
      </c>
      <c r="M118" s="10">
        <v>0.18000953521865101</v>
      </c>
      <c r="N118" s="10">
        <v>0.18000953521865101</v>
      </c>
      <c r="O118" s="10">
        <v>0.18000953521865101</v>
      </c>
      <c r="P118" s="10">
        <v>0.18000953521865101</v>
      </c>
      <c r="Q118" s="10">
        <v>0.18000953521865101</v>
      </c>
      <c r="R118" s="10">
        <v>0.18000953521865101</v>
      </c>
      <c r="S118" s="10">
        <v>0.18000953521865101</v>
      </c>
      <c r="T118" s="10">
        <v>0.18000953521865101</v>
      </c>
      <c r="U118" s="10">
        <v>0.18000953521865101</v>
      </c>
      <c r="V118" s="10">
        <v>0.18000953521865101</v>
      </c>
      <c r="W118" s="10">
        <v>0.18000953521865101</v>
      </c>
      <c r="X118" s="10">
        <v>0.18000953521865101</v>
      </c>
      <c r="Y118" s="10">
        <v>0.18000953521865101</v>
      </c>
      <c r="Z118" s="10">
        <v>0.18000953521865101</v>
      </c>
      <c r="AA118" s="10">
        <v>0.18000953521865101</v>
      </c>
      <c r="AB118" s="10">
        <v>0.18000953521865101</v>
      </c>
      <c r="AC118" s="10">
        <v>0.18000953521865101</v>
      </c>
      <c r="AD118" s="10">
        <v>0.18000953521865101</v>
      </c>
      <c r="AE118" s="10">
        <v>0.18000953521865101</v>
      </c>
      <c r="AF118" s="10">
        <v>0.18000953521865101</v>
      </c>
      <c r="AG118" s="10">
        <v>0.18000953521865101</v>
      </c>
      <c r="AH118" s="10">
        <v>0.18000953521865101</v>
      </c>
      <c r="AI118" s="10">
        <v>0.18000953521865101</v>
      </c>
      <c r="AJ118" s="10">
        <v>0.18000953521865101</v>
      </c>
      <c r="AK118" s="10">
        <v>0.18000953521865101</v>
      </c>
      <c r="AL118" s="10">
        <v>0.18000953521865101</v>
      </c>
      <c r="AM118" s="10">
        <v>0.18000953521865101</v>
      </c>
      <c r="AN118" s="10">
        <v>0.18000953521865101</v>
      </c>
      <c r="AO118" s="10">
        <v>0.18000953521865101</v>
      </c>
    </row>
    <row r="119" spans="3:41" s="126" customFormat="1" x14ac:dyDescent="0.3">
      <c r="D119" s="31" t="s">
        <v>145</v>
      </c>
      <c r="E119" s="31" t="s">
        <v>146</v>
      </c>
      <c r="F119" s="312" t="s">
        <v>5</v>
      </c>
      <c r="G119" s="314" t="s">
        <v>6</v>
      </c>
      <c r="H119" s="314" t="s">
        <v>6</v>
      </c>
      <c r="I119" s="315" t="s">
        <v>6</v>
      </c>
      <c r="J119" s="126">
        <v>0.99999999999992595</v>
      </c>
      <c r="K119" s="126">
        <v>0.93699576923653105</v>
      </c>
      <c r="L119" s="316">
        <v>0.96368635755200405</v>
      </c>
      <c r="M119" s="316">
        <v>0.98372940669111897</v>
      </c>
      <c r="N119" s="316">
        <v>1.0029644583522901</v>
      </c>
      <c r="O119" s="316">
        <v>1.02190543792736</v>
      </c>
      <c r="P119" s="316">
        <v>1.04230936126873</v>
      </c>
      <c r="Q119" s="316">
        <v>1.06330294932855</v>
      </c>
      <c r="R119" s="316">
        <v>1.08746613690254</v>
      </c>
      <c r="S119" s="316">
        <v>1.1227064765304</v>
      </c>
      <c r="T119" s="316">
        <v>1.15427471086911</v>
      </c>
      <c r="U119" s="316">
        <v>1.1854065343804401</v>
      </c>
      <c r="V119" s="316">
        <v>1.22107002245302</v>
      </c>
      <c r="W119" s="316">
        <v>1.2585561482783101</v>
      </c>
      <c r="X119" s="316">
        <v>1.2983805597393701</v>
      </c>
      <c r="Y119" s="316">
        <v>1.3429320863962699</v>
      </c>
      <c r="Z119" s="316">
        <v>1.3863248026758599</v>
      </c>
      <c r="AA119" s="316">
        <v>1.4322154469044699</v>
      </c>
      <c r="AB119" s="316">
        <v>1.48124910841325</v>
      </c>
      <c r="AC119" s="316">
        <v>1.5304701949350701</v>
      </c>
      <c r="AD119" s="316">
        <v>1.5825225386478901</v>
      </c>
      <c r="AE119" s="316">
        <v>1.63367579074045</v>
      </c>
      <c r="AF119" s="316">
        <v>1.69467931607051</v>
      </c>
      <c r="AG119" s="316">
        <v>1.75155870070666</v>
      </c>
      <c r="AH119" s="316">
        <v>1.80533745035885</v>
      </c>
      <c r="AI119" s="316">
        <v>1.86001935196935</v>
      </c>
      <c r="AJ119" s="316">
        <v>1.9158516334820599</v>
      </c>
      <c r="AK119" s="316">
        <v>1.9754694186558299</v>
      </c>
      <c r="AL119" s="316">
        <v>2.01859690406814</v>
      </c>
      <c r="AM119" s="316">
        <v>2.0499446800785899</v>
      </c>
      <c r="AN119" s="316">
        <v>2.0715172127768602</v>
      </c>
      <c r="AO119" s="316">
        <v>2.0850755052212202</v>
      </c>
    </row>
    <row r="120" spans="3:41" x14ac:dyDescent="0.3">
      <c r="D120" s="18" t="s">
        <v>172</v>
      </c>
      <c r="E120" s="18" t="s">
        <v>173</v>
      </c>
      <c r="F120" t="s">
        <v>149</v>
      </c>
      <c r="G120" s="1" t="s">
        <v>6</v>
      </c>
      <c r="H120" s="16" t="s">
        <v>6</v>
      </c>
      <c r="I120" s="14" t="s">
        <v>6</v>
      </c>
      <c r="J120" s="10">
        <v>0.212300666608285</v>
      </c>
      <c r="K120" s="10">
        <v>0.212300666608285</v>
      </c>
      <c r="L120" s="10">
        <v>0.212300666608285</v>
      </c>
      <c r="M120" s="10">
        <v>0.212300666608285</v>
      </c>
      <c r="N120" s="10">
        <v>0.212300666608285</v>
      </c>
      <c r="O120" s="10">
        <v>0.212300666608285</v>
      </c>
      <c r="P120" s="10">
        <v>0.212300666608285</v>
      </c>
      <c r="Q120" s="10">
        <v>0.212300666608285</v>
      </c>
      <c r="R120" s="10">
        <v>0.212300666608285</v>
      </c>
      <c r="S120" s="10">
        <v>0.212300666608285</v>
      </c>
      <c r="T120" s="10">
        <v>0.212300666608285</v>
      </c>
      <c r="U120" s="10">
        <v>0.212300666608285</v>
      </c>
      <c r="V120" s="10">
        <v>0.212300666608285</v>
      </c>
      <c r="W120" s="10">
        <v>0.212300666608285</v>
      </c>
      <c r="X120" s="10">
        <v>0.212300666608285</v>
      </c>
      <c r="Y120" s="10">
        <v>0.212300666608285</v>
      </c>
      <c r="Z120" s="10">
        <v>0.212300666608285</v>
      </c>
      <c r="AA120" s="10">
        <v>0.212300666608285</v>
      </c>
      <c r="AB120" s="10">
        <v>0.212300666608285</v>
      </c>
      <c r="AC120" s="10">
        <v>0.212300666608285</v>
      </c>
      <c r="AD120" s="10">
        <v>0.212300666608285</v>
      </c>
      <c r="AE120" s="10">
        <v>0.212300666608285</v>
      </c>
      <c r="AF120" s="10">
        <v>0.212300666608285</v>
      </c>
      <c r="AG120" s="10">
        <v>0.212300666608285</v>
      </c>
      <c r="AH120" s="10">
        <v>0.212300666608285</v>
      </c>
      <c r="AI120" s="10">
        <v>0.212300666608285</v>
      </c>
      <c r="AJ120" s="10">
        <v>0.212300666608285</v>
      </c>
      <c r="AK120" s="10">
        <v>0.212300666608285</v>
      </c>
      <c r="AL120" s="10">
        <v>0.212300666608285</v>
      </c>
      <c r="AM120" s="10">
        <v>0.212300666608285</v>
      </c>
      <c r="AN120" s="10">
        <v>0.212300666608285</v>
      </c>
      <c r="AO120" s="10">
        <v>0.212300666608285</v>
      </c>
    </row>
    <row r="121" spans="3:41" x14ac:dyDescent="0.3">
      <c r="D121" s="18" t="s">
        <v>139</v>
      </c>
      <c r="E121" t="s">
        <v>150</v>
      </c>
      <c r="F121" t="s">
        <v>149</v>
      </c>
      <c r="G121" s="24" t="s">
        <v>6</v>
      </c>
      <c r="H121" s="24" t="s">
        <v>6</v>
      </c>
      <c r="I121" s="24" t="s">
        <v>6</v>
      </c>
      <c r="J121" s="1" t="s">
        <v>6</v>
      </c>
      <c r="K121">
        <v>2.3628947497707602E-2</v>
      </c>
      <c r="L121" s="28">
        <v>2.3628947497707602E-2</v>
      </c>
      <c r="M121" s="28">
        <v>2.3628947497707602E-2</v>
      </c>
      <c r="N121" s="28">
        <v>2.3628947497707602E-2</v>
      </c>
      <c r="O121" s="28">
        <v>2.3628947497707602E-2</v>
      </c>
      <c r="P121" s="28">
        <v>2.3628947497707602E-2</v>
      </c>
      <c r="Q121" s="28">
        <v>2.3628947497707602E-2</v>
      </c>
      <c r="R121" s="28">
        <v>2.3628947497707602E-2</v>
      </c>
      <c r="S121" s="28">
        <v>2.3628947497707602E-2</v>
      </c>
      <c r="T121" s="28">
        <v>2.3628947497707602E-2</v>
      </c>
      <c r="U121" s="28">
        <v>2.3628947497707602E-2</v>
      </c>
      <c r="V121" s="28">
        <v>2.3628947497707602E-2</v>
      </c>
      <c r="W121" s="28">
        <v>2.3628947497707602E-2</v>
      </c>
      <c r="X121" s="28">
        <v>2.3628947497707602E-2</v>
      </c>
      <c r="Y121" s="28">
        <v>2.3628947497707602E-2</v>
      </c>
      <c r="Z121" s="28">
        <v>2.3628947497707602E-2</v>
      </c>
      <c r="AA121" s="28">
        <v>2.3628947497707602E-2</v>
      </c>
      <c r="AB121" s="28">
        <v>2.3628947497707602E-2</v>
      </c>
      <c r="AC121" s="28">
        <v>2.3628947497707602E-2</v>
      </c>
      <c r="AD121" s="28">
        <v>2.3628947497707602E-2</v>
      </c>
      <c r="AE121" s="28">
        <v>2.3628947497707602E-2</v>
      </c>
      <c r="AF121" s="28">
        <v>2.3628947497707602E-2</v>
      </c>
      <c r="AG121" s="28">
        <v>2.3628947497707602E-2</v>
      </c>
      <c r="AH121" s="28">
        <v>2.3628947497707602E-2</v>
      </c>
      <c r="AI121" s="28">
        <v>2.3628947497707602E-2</v>
      </c>
      <c r="AJ121" s="28">
        <v>2.3628947497707602E-2</v>
      </c>
      <c r="AK121" s="28">
        <v>2.3628947497707602E-2</v>
      </c>
      <c r="AL121" s="28">
        <v>2.3628947497707602E-2</v>
      </c>
      <c r="AM121" s="28">
        <v>2.3628947497707602E-2</v>
      </c>
      <c r="AN121" s="28">
        <v>2.3628947497707602E-2</v>
      </c>
      <c r="AO121" s="28">
        <v>2.3628947497707602E-2</v>
      </c>
    </row>
    <row r="122" spans="3:41" x14ac:dyDescent="0.3">
      <c r="D122" s="18" t="s">
        <v>151</v>
      </c>
      <c r="E122" t="s">
        <v>152</v>
      </c>
      <c r="F122" s="1" t="s">
        <v>6</v>
      </c>
      <c r="G122" s="1" t="s">
        <v>6</v>
      </c>
      <c r="H122" s="16" t="s">
        <v>6</v>
      </c>
      <c r="I122" s="14" t="s">
        <v>6</v>
      </c>
      <c r="J122" s="1" t="s">
        <v>6</v>
      </c>
      <c r="K122" s="1" t="s">
        <v>6</v>
      </c>
      <c r="L122" s="1" t="s">
        <v>6</v>
      </c>
      <c r="M122" s="1" t="s">
        <v>6</v>
      </c>
      <c r="N122" s="1" t="s">
        <v>6</v>
      </c>
      <c r="O122" s="1" t="s">
        <v>6</v>
      </c>
      <c r="P122" s="1" t="s">
        <v>6</v>
      </c>
      <c r="Q122" s="1" t="s">
        <v>6</v>
      </c>
      <c r="R122" s="1" t="s">
        <v>6</v>
      </c>
      <c r="S122" s="1" t="s">
        <v>6</v>
      </c>
      <c r="T122" s="1" t="s">
        <v>6</v>
      </c>
      <c r="U122" s="1" t="s">
        <v>6</v>
      </c>
      <c r="V122" s="1" t="s">
        <v>6</v>
      </c>
      <c r="W122" s="1" t="s">
        <v>6</v>
      </c>
      <c r="X122" s="1" t="s">
        <v>6</v>
      </c>
      <c r="Y122" s="1" t="s">
        <v>6</v>
      </c>
      <c r="Z122" s="1" t="s">
        <v>6</v>
      </c>
      <c r="AA122" s="1" t="s">
        <v>6</v>
      </c>
      <c r="AB122" s="1" t="s">
        <v>6</v>
      </c>
      <c r="AC122" s="1" t="s">
        <v>6</v>
      </c>
      <c r="AD122" s="1" t="s">
        <v>6</v>
      </c>
      <c r="AE122" s="1" t="s">
        <v>6</v>
      </c>
      <c r="AF122" s="1" t="s">
        <v>6</v>
      </c>
      <c r="AG122" s="1" t="s">
        <v>6</v>
      </c>
      <c r="AH122" s="1" t="s">
        <v>6</v>
      </c>
      <c r="AI122" s="1" t="s">
        <v>6</v>
      </c>
      <c r="AJ122" s="1" t="s">
        <v>6</v>
      </c>
      <c r="AK122" s="1" t="s">
        <v>6</v>
      </c>
      <c r="AL122" s="1" t="s">
        <v>6</v>
      </c>
      <c r="AM122" s="1" t="s">
        <v>6</v>
      </c>
      <c r="AN122" s="1" t="s">
        <v>6</v>
      </c>
      <c r="AO122" s="1" t="s">
        <v>6</v>
      </c>
    </row>
    <row r="123" spans="3:41" x14ac:dyDescent="0.3">
      <c r="D123" s="18" t="s">
        <v>164</v>
      </c>
      <c r="E123" t="s">
        <v>165</v>
      </c>
      <c r="F123" s="4" t="s">
        <v>5</v>
      </c>
      <c r="G123" t="s">
        <v>11</v>
      </c>
      <c r="H123" t="s">
        <v>155</v>
      </c>
      <c r="I123" t="s">
        <v>156</v>
      </c>
      <c r="J123" s="27">
        <v>0.17500865483092801</v>
      </c>
      <c r="K123" s="27">
        <v>0.17500865483092801</v>
      </c>
      <c r="L123" s="27">
        <v>0.17500865483092801</v>
      </c>
      <c r="M123" s="27">
        <v>0.17500865483092801</v>
      </c>
      <c r="N123" s="27">
        <v>0.17500865483092801</v>
      </c>
      <c r="O123" s="27">
        <v>0.17500865483092801</v>
      </c>
      <c r="P123" s="27">
        <v>0.17500865483092801</v>
      </c>
      <c r="Q123" s="27">
        <v>0.17500865483092801</v>
      </c>
      <c r="R123" s="27">
        <v>0.17500865483092801</v>
      </c>
      <c r="S123" s="27">
        <v>0.17500865483092801</v>
      </c>
      <c r="T123" s="27">
        <v>0.17500865483092801</v>
      </c>
      <c r="U123" s="27">
        <v>0.17500865483092801</v>
      </c>
      <c r="V123" s="27">
        <v>0.17500865483092801</v>
      </c>
      <c r="W123" s="27">
        <v>0.17500865483092801</v>
      </c>
      <c r="X123" s="27">
        <v>0.17500865483092801</v>
      </c>
      <c r="Y123" s="27">
        <v>0.17500865483092801</v>
      </c>
      <c r="Z123" s="27">
        <v>0.17500865483092801</v>
      </c>
      <c r="AA123" s="27">
        <v>0.17500865483092801</v>
      </c>
      <c r="AB123" s="27">
        <v>0.17500865483092801</v>
      </c>
      <c r="AC123" s="27">
        <v>0.17500865483092801</v>
      </c>
      <c r="AD123" s="27">
        <v>0.17500865483092801</v>
      </c>
      <c r="AE123" s="27">
        <v>0.17500865483092801</v>
      </c>
      <c r="AF123" s="27">
        <v>0.17500865483092801</v>
      </c>
      <c r="AG123" s="27">
        <v>0.17500865483092801</v>
      </c>
      <c r="AH123" s="27">
        <v>0.17500865483092801</v>
      </c>
      <c r="AI123" s="27">
        <v>0.17500865483092801</v>
      </c>
      <c r="AJ123" s="27">
        <v>0.17500865483092801</v>
      </c>
      <c r="AK123" s="27">
        <v>0.17500865483092801</v>
      </c>
      <c r="AL123" s="27">
        <v>0.17500865483092801</v>
      </c>
      <c r="AM123" s="27">
        <v>0.17500865483092801</v>
      </c>
      <c r="AN123" s="27">
        <v>0.17500865483092801</v>
      </c>
      <c r="AO123" s="27">
        <v>0.17500865483092801</v>
      </c>
    </row>
    <row r="124" spans="3:41" x14ac:dyDescent="0.3">
      <c r="D124" s="18" t="s">
        <v>164</v>
      </c>
      <c r="E124" t="s">
        <v>165</v>
      </c>
      <c r="F124" s="4" t="s">
        <v>5</v>
      </c>
      <c r="G124" t="s">
        <v>11</v>
      </c>
      <c r="H124" t="s">
        <v>157</v>
      </c>
      <c r="I124" t="s">
        <v>156</v>
      </c>
      <c r="J124" s="27">
        <v>0.380715540865597</v>
      </c>
      <c r="K124" s="27">
        <v>0.380715540865597</v>
      </c>
      <c r="L124" s="27">
        <v>0.380715540865597</v>
      </c>
      <c r="M124" s="27">
        <v>0.380715540865597</v>
      </c>
      <c r="N124" s="27">
        <v>0.380715540865597</v>
      </c>
      <c r="O124" s="27">
        <v>0.380715540865597</v>
      </c>
      <c r="P124" s="27">
        <v>0.380715540865597</v>
      </c>
      <c r="Q124" s="27">
        <v>0.380715540865597</v>
      </c>
      <c r="R124" s="27">
        <v>0.380715540865597</v>
      </c>
      <c r="S124" s="27">
        <v>0.380715540865597</v>
      </c>
      <c r="T124" s="27">
        <v>0.380715540865597</v>
      </c>
      <c r="U124" s="27">
        <v>0.380715540865597</v>
      </c>
      <c r="V124" s="27">
        <v>0.380715540865597</v>
      </c>
      <c r="W124" s="27">
        <v>0.380715540865597</v>
      </c>
      <c r="X124" s="27">
        <v>0.380715540865597</v>
      </c>
      <c r="Y124" s="27">
        <v>0.380715540865597</v>
      </c>
      <c r="Z124" s="27">
        <v>0.380715540865597</v>
      </c>
      <c r="AA124" s="27">
        <v>0.380715540865597</v>
      </c>
      <c r="AB124" s="27">
        <v>0.380715540865597</v>
      </c>
      <c r="AC124" s="27">
        <v>0.380715540865597</v>
      </c>
      <c r="AD124" s="27">
        <v>0.380715540865597</v>
      </c>
      <c r="AE124" s="27">
        <v>0.380715540865597</v>
      </c>
      <c r="AF124" s="27">
        <v>0.380715540865597</v>
      </c>
      <c r="AG124" s="27">
        <v>0.380715540865597</v>
      </c>
      <c r="AH124" s="27">
        <v>0.380715540865597</v>
      </c>
      <c r="AI124" s="27">
        <v>0.380715540865597</v>
      </c>
      <c r="AJ124" s="27">
        <v>0.380715540865597</v>
      </c>
      <c r="AK124" s="27">
        <v>0.380715540865597</v>
      </c>
      <c r="AL124" s="27">
        <v>0.380715540865597</v>
      </c>
      <c r="AM124" s="27">
        <v>0.380715540865597</v>
      </c>
      <c r="AN124" s="27">
        <v>0.380715540865597</v>
      </c>
      <c r="AO124" s="27">
        <v>0.380715540865597</v>
      </c>
    </row>
    <row r="125" spans="3:41" x14ac:dyDescent="0.3">
      <c r="D125" s="18" t="s">
        <v>164</v>
      </c>
      <c r="E125" t="s">
        <v>165</v>
      </c>
      <c r="F125" s="4" t="s">
        <v>5</v>
      </c>
      <c r="G125" t="s">
        <v>11</v>
      </c>
      <c r="H125" t="s">
        <v>158</v>
      </c>
      <c r="I125" t="s">
        <v>156</v>
      </c>
      <c r="J125" s="27">
        <v>0.64988851510712997</v>
      </c>
      <c r="K125" s="27">
        <v>0.64988851510712997</v>
      </c>
      <c r="L125" s="27">
        <v>0.64988851510712997</v>
      </c>
      <c r="M125" s="27">
        <v>0.64988851510712997</v>
      </c>
      <c r="N125" s="27">
        <v>0.64988851510712997</v>
      </c>
      <c r="O125" s="27">
        <v>0.64988851510712997</v>
      </c>
      <c r="P125" s="27">
        <v>0.64988851510712997</v>
      </c>
      <c r="Q125" s="27">
        <v>0.64988851510712997</v>
      </c>
      <c r="R125" s="27">
        <v>0.64988851510712997</v>
      </c>
      <c r="S125" s="27">
        <v>0.64988851510712997</v>
      </c>
      <c r="T125" s="27">
        <v>0.64988851510712997</v>
      </c>
      <c r="U125" s="27">
        <v>0.64988851510712997</v>
      </c>
      <c r="V125" s="27">
        <v>0.64988851510712997</v>
      </c>
      <c r="W125" s="27">
        <v>0.64988851510712997</v>
      </c>
      <c r="X125" s="27">
        <v>0.64988851510712997</v>
      </c>
      <c r="Y125" s="27">
        <v>0.64988851510712997</v>
      </c>
      <c r="Z125" s="27">
        <v>0.64988851510712997</v>
      </c>
      <c r="AA125" s="27">
        <v>0.64988851510712997</v>
      </c>
      <c r="AB125" s="27">
        <v>0.64988851510712997</v>
      </c>
      <c r="AC125" s="27">
        <v>0.64988851510712997</v>
      </c>
      <c r="AD125" s="27">
        <v>0.64988851510712997</v>
      </c>
      <c r="AE125" s="27">
        <v>0.64988851510712997</v>
      </c>
      <c r="AF125" s="27">
        <v>0.64988851510712997</v>
      </c>
      <c r="AG125" s="27">
        <v>0.64988851510712997</v>
      </c>
      <c r="AH125" s="27">
        <v>0.64988851510712997</v>
      </c>
      <c r="AI125" s="27">
        <v>0.64988851510712997</v>
      </c>
      <c r="AJ125" s="27">
        <v>0.64988851510712997</v>
      </c>
      <c r="AK125" s="27">
        <v>0.64988851510712997</v>
      </c>
      <c r="AL125" s="27">
        <v>0.64988851510712997</v>
      </c>
      <c r="AM125" s="27">
        <v>0.64988851510712997</v>
      </c>
      <c r="AN125" s="27">
        <v>0.64988851510712997</v>
      </c>
      <c r="AO125" s="27">
        <v>0.64988851510712997</v>
      </c>
    </row>
    <row r="126" spans="3:41" x14ac:dyDescent="0.3">
      <c r="D126" s="18" t="s">
        <v>164</v>
      </c>
      <c r="E126" t="s">
        <v>165</v>
      </c>
      <c r="F126" s="4" t="s">
        <v>5</v>
      </c>
      <c r="G126" t="s">
        <v>11</v>
      </c>
      <c r="H126" t="s">
        <v>159</v>
      </c>
      <c r="I126" t="s">
        <v>156</v>
      </c>
      <c r="J126" s="27">
        <v>1.1105229029091801</v>
      </c>
      <c r="K126" s="27">
        <v>1.1105229029091801</v>
      </c>
      <c r="L126" s="27">
        <v>1.1105229029091801</v>
      </c>
      <c r="M126" s="27">
        <v>1.1105229029091801</v>
      </c>
      <c r="N126" s="27">
        <v>1.1105229029091801</v>
      </c>
      <c r="O126" s="27">
        <v>1.1105229029091801</v>
      </c>
      <c r="P126" s="27">
        <v>1.1105229029091801</v>
      </c>
      <c r="Q126" s="27">
        <v>1.1105229029091801</v>
      </c>
      <c r="R126" s="27">
        <v>1.1105229029091801</v>
      </c>
      <c r="S126" s="27">
        <v>1.1105229029091801</v>
      </c>
      <c r="T126" s="27">
        <v>1.1105229029091801</v>
      </c>
      <c r="U126" s="27">
        <v>1.1105229029091801</v>
      </c>
      <c r="V126" s="27">
        <v>1.1105229029091801</v>
      </c>
      <c r="W126" s="27">
        <v>1.1105229029091801</v>
      </c>
      <c r="X126" s="27">
        <v>1.1105229029091801</v>
      </c>
      <c r="Y126" s="27">
        <v>1.1105229029091801</v>
      </c>
      <c r="Z126" s="27">
        <v>1.1105229029091801</v>
      </c>
      <c r="AA126" s="27">
        <v>1.1105229029091801</v>
      </c>
      <c r="AB126" s="27">
        <v>1.1105229029091801</v>
      </c>
      <c r="AC126" s="27">
        <v>1.1105229029091801</v>
      </c>
      <c r="AD126" s="27">
        <v>1.1105229029091801</v>
      </c>
      <c r="AE126" s="27">
        <v>1.1105229029091801</v>
      </c>
      <c r="AF126" s="27">
        <v>1.1105229029091801</v>
      </c>
      <c r="AG126" s="27">
        <v>1.1105229029091801</v>
      </c>
      <c r="AH126" s="27">
        <v>1.1105229029091801</v>
      </c>
      <c r="AI126" s="27">
        <v>1.1105229029091801</v>
      </c>
      <c r="AJ126" s="27">
        <v>1.1105229029091801</v>
      </c>
      <c r="AK126" s="27">
        <v>1.1105229029091801</v>
      </c>
      <c r="AL126" s="27">
        <v>1.1105229029091801</v>
      </c>
      <c r="AM126" s="27">
        <v>1.1105229029091801</v>
      </c>
      <c r="AN126" s="27">
        <v>1.1105229029091801</v>
      </c>
      <c r="AO126" s="27">
        <v>1.1105229029091801</v>
      </c>
    </row>
    <row r="127" spans="3:41" x14ac:dyDescent="0.3">
      <c r="D127" s="18" t="s">
        <v>164</v>
      </c>
      <c r="E127" t="s">
        <v>165</v>
      </c>
      <c r="F127" s="4" t="s">
        <v>5</v>
      </c>
      <c r="G127" t="s">
        <v>11</v>
      </c>
      <c r="H127" t="s">
        <v>160</v>
      </c>
      <c r="I127" t="s">
        <v>156</v>
      </c>
      <c r="J127" s="27">
        <v>96.238337738223393</v>
      </c>
      <c r="K127" s="27">
        <v>96.238337738223393</v>
      </c>
      <c r="L127" s="27">
        <v>96.238337738223393</v>
      </c>
      <c r="M127" s="27">
        <v>96.238337738223393</v>
      </c>
      <c r="N127" s="27">
        <v>96.238337738223393</v>
      </c>
      <c r="O127" s="27">
        <v>96.238337738223393</v>
      </c>
      <c r="P127" s="27">
        <v>96.238337738223393</v>
      </c>
      <c r="Q127" s="27">
        <v>96.238337738223393</v>
      </c>
      <c r="R127" s="27">
        <v>96.238337738223393</v>
      </c>
      <c r="S127" s="27">
        <v>96.238337738223393</v>
      </c>
      <c r="T127" s="27">
        <v>96.238337738223393</v>
      </c>
      <c r="U127" s="27">
        <v>96.238337738223393</v>
      </c>
      <c r="V127" s="27">
        <v>96.238337738223393</v>
      </c>
      <c r="W127" s="27">
        <v>96.238337738223393</v>
      </c>
      <c r="X127" s="27">
        <v>96.238337738223393</v>
      </c>
      <c r="Y127" s="27">
        <v>96.238337738223393</v>
      </c>
      <c r="Z127" s="27">
        <v>96.238337738223393</v>
      </c>
      <c r="AA127" s="27">
        <v>96.238337738223393</v>
      </c>
      <c r="AB127" s="27">
        <v>96.238337738223393</v>
      </c>
      <c r="AC127" s="27">
        <v>96.238337738223393</v>
      </c>
      <c r="AD127" s="27">
        <v>96.238337738223393</v>
      </c>
      <c r="AE127" s="27">
        <v>96.238337738223393</v>
      </c>
      <c r="AF127" s="27">
        <v>96.238337738223393</v>
      </c>
      <c r="AG127" s="27">
        <v>96.238337738223393</v>
      </c>
      <c r="AH127" s="27">
        <v>96.238337738223393</v>
      </c>
      <c r="AI127" s="27">
        <v>96.238337738223393</v>
      </c>
      <c r="AJ127" s="27">
        <v>96.238337738223393</v>
      </c>
      <c r="AK127" s="27">
        <v>96.238337738223393</v>
      </c>
      <c r="AL127" s="27">
        <v>96.238337738223393</v>
      </c>
      <c r="AM127" s="27">
        <v>96.238337738223393</v>
      </c>
      <c r="AN127" s="27">
        <v>96.238337738223393</v>
      </c>
      <c r="AO127" s="27">
        <v>96.238337738223393</v>
      </c>
    </row>
    <row r="128" spans="3:41" x14ac:dyDescent="0.3">
      <c r="D128" s="18" t="s">
        <v>164</v>
      </c>
      <c r="E128" t="s">
        <v>165</v>
      </c>
      <c r="F128" s="4" t="s">
        <v>5</v>
      </c>
      <c r="G128" t="s">
        <v>11</v>
      </c>
      <c r="H128" t="s">
        <v>161</v>
      </c>
      <c r="I128" t="s">
        <v>13</v>
      </c>
      <c r="J128" s="27">
        <v>182.306313741493</v>
      </c>
      <c r="K128" s="27">
        <v>182.306313741493</v>
      </c>
      <c r="L128" s="27">
        <v>182.306313741493</v>
      </c>
      <c r="M128" s="27">
        <v>182.306313741493</v>
      </c>
      <c r="N128" s="27">
        <v>182.306313741493</v>
      </c>
      <c r="O128" s="27">
        <v>182.306313741493</v>
      </c>
      <c r="P128" s="27">
        <v>182.306313741493</v>
      </c>
      <c r="Q128" s="27">
        <v>182.306313741493</v>
      </c>
      <c r="R128" s="27">
        <v>182.306313741493</v>
      </c>
      <c r="S128" s="27">
        <v>182.306313741493</v>
      </c>
      <c r="T128" s="27">
        <v>182.306313741493</v>
      </c>
      <c r="U128" s="27">
        <v>182.306313741493</v>
      </c>
      <c r="V128" s="27">
        <v>182.306313741493</v>
      </c>
      <c r="W128" s="27">
        <v>182.306313741493</v>
      </c>
      <c r="X128" s="27">
        <v>182.306313741493</v>
      </c>
      <c r="Y128" s="27">
        <v>182.306313741493</v>
      </c>
      <c r="Z128" s="27">
        <v>182.306313741493</v>
      </c>
      <c r="AA128" s="27">
        <v>182.306313741493</v>
      </c>
      <c r="AB128" s="27">
        <v>182.306313741493</v>
      </c>
      <c r="AC128" s="27">
        <v>182.306313741493</v>
      </c>
      <c r="AD128" s="27">
        <v>182.306313741493</v>
      </c>
      <c r="AE128" s="27">
        <v>182.306313741493</v>
      </c>
      <c r="AF128" s="27">
        <v>182.306313741493</v>
      </c>
      <c r="AG128" s="27">
        <v>182.306313741493</v>
      </c>
      <c r="AH128" s="27">
        <v>182.306313741493</v>
      </c>
      <c r="AI128" s="27">
        <v>182.306313741493</v>
      </c>
      <c r="AJ128" s="27">
        <v>182.306313741493</v>
      </c>
      <c r="AK128" s="27">
        <v>182.306313741493</v>
      </c>
      <c r="AL128" s="27">
        <v>182.306313741493</v>
      </c>
      <c r="AM128" s="27">
        <v>182.306313741493</v>
      </c>
      <c r="AN128" s="27">
        <v>182.306313741493</v>
      </c>
      <c r="AO128" s="27">
        <v>182.306313741493</v>
      </c>
    </row>
    <row r="129" spans="4:41" x14ac:dyDescent="0.3">
      <c r="D129" s="18" t="s">
        <v>164</v>
      </c>
      <c r="E129" t="s">
        <v>165</v>
      </c>
      <c r="F129" s="4" t="s">
        <v>5</v>
      </c>
      <c r="G129" t="s">
        <v>11</v>
      </c>
      <c r="H129" t="s">
        <v>161</v>
      </c>
      <c r="I129" t="s">
        <v>15</v>
      </c>
      <c r="J129" s="27">
        <v>42.273558357640603</v>
      </c>
      <c r="K129" s="27">
        <v>42.273558357640603</v>
      </c>
      <c r="L129" s="27">
        <v>40.127767523192297</v>
      </c>
      <c r="M129" s="27">
        <v>41.621186333672298</v>
      </c>
      <c r="N129" s="27">
        <v>42.782689558593198</v>
      </c>
      <c r="O129" s="27">
        <v>43.802946768385901</v>
      </c>
      <c r="P129" s="27">
        <v>44.984201739134299</v>
      </c>
      <c r="Q129" s="27">
        <v>46.309437548632701</v>
      </c>
      <c r="R129" s="27">
        <v>47.671517657701997</v>
      </c>
      <c r="S129" s="27">
        <v>49.155595859084002</v>
      </c>
      <c r="T129" s="27">
        <v>50.861525424910901</v>
      </c>
      <c r="U129" s="27">
        <v>52.671581393051</v>
      </c>
      <c r="V129" s="27">
        <v>54.472757356896203</v>
      </c>
      <c r="W129" s="27">
        <v>56.583856440446297</v>
      </c>
      <c r="X129" s="27">
        <v>58.747866994200002</v>
      </c>
      <c r="Y129" s="27">
        <v>61.030098400870997</v>
      </c>
      <c r="Z129" s="27">
        <v>63.615932939464699</v>
      </c>
      <c r="AA129" s="27">
        <v>66.164293836026303</v>
      </c>
      <c r="AB129" s="27">
        <v>68.820080432064003</v>
      </c>
      <c r="AC129" s="27">
        <v>71.607081302062198</v>
      </c>
      <c r="AD129" s="27">
        <v>74.276570844151394</v>
      </c>
      <c r="AE129" s="27">
        <v>77.108726682116895</v>
      </c>
      <c r="AF129" s="27">
        <v>79.901284473781601</v>
      </c>
      <c r="AG129" s="27">
        <v>83.001105472465696</v>
      </c>
      <c r="AH129" s="27">
        <v>85.949886233271897</v>
      </c>
      <c r="AI129" s="27">
        <v>88.953129832868797</v>
      </c>
      <c r="AJ129" s="27">
        <v>92.076877432714099</v>
      </c>
      <c r="AK129" s="27">
        <v>95.328893364091599</v>
      </c>
      <c r="AL129" s="27">
        <v>98.585071781124199</v>
      </c>
      <c r="AM129" s="27">
        <v>99.572718624262905</v>
      </c>
      <c r="AN129" s="27">
        <v>100.164182449325</v>
      </c>
      <c r="AO129" s="27">
        <v>100.693596399607</v>
      </c>
    </row>
    <row r="130" spans="4:41" x14ac:dyDescent="0.3">
      <c r="D130" s="18" t="s">
        <v>164</v>
      </c>
      <c r="E130" t="s">
        <v>165</v>
      </c>
      <c r="F130" s="4" t="s">
        <v>5</v>
      </c>
      <c r="G130" t="s">
        <v>11</v>
      </c>
      <c r="H130" t="s">
        <v>161</v>
      </c>
      <c r="I130" t="s">
        <v>16</v>
      </c>
      <c r="J130" s="27">
        <v>53.474000035044902</v>
      </c>
      <c r="K130" s="27">
        <v>53.474000035044902</v>
      </c>
      <c r="L130" s="27">
        <v>50.759678752087503</v>
      </c>
      <c r="M130" s="27">
        <v>52.648781080505699</v>
      </c>
      <c r="N130" s="27">
        <v>54.118026299104699</v>
      </c>
      <c r="O130" s="27">
        <v>55.408602162405501</v>
      </c>
      <c r="P130" s="27">
        <v>56.902832381040099</v>
      </c>
      <c r="Q130" s="27">
        <v>58.579191374149303</v>
      </c>
      <c r="R130" s="27">
        <v>60.302156618378397</v>
      </c>
      <c r="S130" s="27">
        <v>62.179443529532598</v>
      </c>
      <c r="T130" s="27">
        <v>64.337361651566596</v>
      </c>
      <c r="U130" s="27">
        <v>66.626994619884201</v>
      </c>
      <c r="V130" s="27">
        <v>68.905394813663307</v>
      </c>
      <c r="W130" s="27">
        <v>71.575832715121393</v>
      </c>
      <c r="X130" s="27">
        <v>74.313201058904198</v>
      </c>
      <c r="Y130" s="27">
        <v>77.200113045064199</v>
      </c>
      <c r="Z130" s="27">
        <v>80.471068261030496</v>
      </c>
      <c r="AA130" s="27">
        <v>83.694621138201796</v>
      </c>
      <c r="AB130" s="27">
        <v>87.054062312472396</v>
      </c>
      <c r="AC130" s="27">
        <v>90.579483176245503</v>
      </c>
      <c r="AD130" s="27">
        <v>93.956257912347894</v>
      </c>
      <c r="AE130" s="27">
        <v>97.538797619494304</v>
      </c>
      <c r="AF130" s="27">
        <v>101.071247719531</v>
      </c>
      <c r="AG130" s="27">
        <v>104.99237086676899</v>
      </c>
      <c r="AH130" s="27">
        <v>108.72243544218701</v>
      </c>
      <c r="AI130" s="27">
        <v>112.521392865913</v>
      </c>
      <c r="AJ130" s="27">
        <v>116.472782002603</v>
      </c>
      <c r="AK130" s="27">
        <v>120.586424354572</v>
      </c>
      <c r="AL130" s="27">
        <v>124.705332048915</v>
      </c>
      <c r="AM130" s="27">
        <v>125.95465738078801</v>
      </c>
      <c r="AN130" s="27">
        <v>126.70283041922799</v>
      </c>
      <c r="AO130" s="27">
        <v>127.37251337698601</v>
      </c>
    </row>
    <row r="131" spans="4:41" x14ac:dyDescent="0.3">
      <c r="D131" s="18" t="s">
        <v>164</v>
      </c>
      <c r="E131" t="s">
        <v>165</v>
      </c>
      <c r="F131" s="4" t="s">
        <v>5</v>
      </c>
      <c r="G131" t="s">
        <v>11</v>
      </c>
      <c r="H131" t="s">
        <v>161</v>
      </c>
      <c r="I131" t="s">
        <v>17</v>
      </c>
      <c r="J131" s="27">
        <v>58.0983201113118</v>
      </c>
      <c r="K131" s="27">
        <v>58.0983201113118</v>
      </c>
      <c r="L131" s="27">
        <v>55.149269980802501</v>
      </c>
      <c r="M131" s="27">
        <v>57.201737941447597</v>
      </c>
      <c r="N131" s="27">
        <v>58.798040424453099</v>
      </c>
      <c r="O131" s="27">
        <v>60.200222598684299</v>
      </c>
      <c r="P131" s="27">
        <v>61.823670732456499</v>
      </c>
      <c r="Q131" s="27">
        <v>63.644997757539898</v>
      </c>
      <c r="R131" s="27">
        <v>65.516961445206405</v>
      </c>
      <c r="S131" s="27">
        <v>67.556592215927395</v>
      </c>
      <c r="T131" s="27">
        <v>69.901122599773203</v>
      </c>
      <c r="U131" s="27">
        <v>72.388758255298399</v>
      </c>
      <c r="V131" s="27">
        <v>74.8641897493534</v>
      </c>
      <c r="W131" s="27">
        <v>77.765561554990001</v>
      </c>
      <c r="X131" s="27">
        <v>80.739651808111901</v>
      </c>
      <c r="Y131" s="27">
        <v>83.876217926135396</v>
      </c>
      <c r="Z131" s="27">
        <v>87.430038532082804</v>
      </c>
      <c r="AA131" s="27">
        <v>90.932357543768902</v>
      </c>
      <c r="AB131" s="27">
        <v>94.582316189278501</v>
      </c>
      <c r="AC131" s="27">
        <v>98.412608101915495</v>
      </c>
      <c r="AD131" s="27">
        <v>102.08139927955899</v>
      </c>
      <c r="AE131" s="27">
        <v>105.973749554101</v>
      </c>
      <c r="AF131" s="27">
        <v>109.811678576704</v>
      </c>
      <c r="AG131" s="27">
        <v>114.07189228158499</v>
      </c>
      <c r="AH131" s="27">
        <v>118.124525067546</v>
      </c>
      <c r="AI131" s="27">
        <v>122.252008411755</v>
      </c>
      <c r="AJ131" s="27">
        <v>126.545105445777</v>
      </c>
      <c r="AK131" s="27">
        <v>131.01448701498001</v>
      </c>
      <c r="AL131" s="27">
        <v>135.48958926239001</v>
      </c>
      <c r="AM131" s="27">
        <v>136.84695364520701</v>
      </c>
      <c r="AN131" s="27">
        <v>137.65982712872199</v>
      </c>
      <c r="AO131" s="27">
        <v>138.387422872961</v>
      </c>
    </row>
    <row r="132" spans="4:41" x14ac:dyDescent="0.3">
      <c r="D132" s="18" t="s">
        <v>164</v>
      </c>
      <c r="E132" t="s">
        <v>165</v>
      </c>
      <c r="F132" s="4" t="s">
        <v>5</v>
      </c>
      <c r="G132" t="s">
        <v>11</v>
      </c>
      <c r="H132" t="s">
        <v>161</v>
      </c>
      <c r="I132" t="s">
        <v>18</v>
      </c>
      <c r="J132" s="27">
        <v>61.808786157081002</v>
      </c>
      <c r="K132" s="27">
        <v>61.808786157081002</v>
      </c>
      <c r="L132" s="27">
        <v>58.671394085607403</v>
      </c>
      <c r="M132" s="27">
        <v>60.854943507186597</v>
      </c>
      <c r="N132" s="27">
        <v>62.5531943107393</v>
      </c>
      <c r="O132" s="27">
        <v>64.044927255758793</v>
      </c>
      <c r="P132" s="27">
        <v>65.772057374929005</v>
      </c>
      <c r="Q132" s="27">
        <v>67.709703978132097</v>
      </c>
      <c r="R132" s="27">
        <v>69.701221169044402</v>
      </c>
      <c r="S132" s="27">
        <v>71.871113549845802</v>
      </c>
      <c r="T132" s="27">
        <v>74.3653780458977</v>
      </c>
      <c r="U132" s="27">
        <v>77.011887273264307</v>
      </c>
      <c r="V132" s="27">
        <v>79.645412916852806</v>
      </c>
      <c r="W132" s="27">
        <v>82.732081673422599</v>
      </c>
      <c r="X132" s="27">
        <v>85.896113062193805</v>
      </c>
      <c r="Y132" s="27">
        <v>89.232996884049996</v>
      </c>
      <c r="Z132" s="27">
        <v>93.013783272585599</v>
      </c>
      <c r="AA132" s="27">
        <v>96.739778902621595</v>
      </c>
      <c r="AB132" s="27">
        <v>100.622843214469</v>
      </c>
      <c r="AC132" s="27">
        <v>104.69775782979301</v>
      </c>
      <c r="AD132" s="27">
        <v>108.60085741889399</v>
      </c>
      <c r="AE132" s="27">
        <v>112.741793771386</v>
      </c>
      <c r="AF132" s="27">
        <v>116.824833242916</v>
      </c>
      <c r="AG132" s="27">
        <v>121.357126730301</v>
      </c>
      <c r="AH132" s="27">
        <v>125.668582083239</v>
      </c>
      <c r="AI132" s="27">
        <v>130.059668347013</v>
      </c>
      <c r="AJ132" s="27">
        <v>134.62694526688099</v>
      </c>
      <c r="AK132" s="27">
        <v>139.38176518484099</v>
      </c>
      <c r="AL132" s="27">
        <v>144.142671133779</v>
      </c>
      <c r="AM132" s="27">
        <v>145.58672398615099</v>
      </c>
      <c r="AN132" s="27">
        <v>146.45151187019101</v>
      </c>
      <c r="AO132" s="27">
        <v>147.22557572743</v>
      </c>
    </row>
    <row r="133" spans="4:41" x14ac:dyDescent="0.3">
      <c r="D133" s="18" t="s">
        <v>164</v>
      </c>
      <c r="E133" t="s">
        <v>165</v>
      </c>
      <c r="F133" s="4" t="s">
        <v>5</v>
      </c>
      <c r="G133" t="s">
        <v>11</v>
      </c>
      <c r="H133" t="s">
        <v>161</v>
      </c>
      <c r="I133" t="s">
        <v>19</v>
      </c>
      <c r="J133" s="27">
        <v>54.277256646940998</v>
      </c>
      <c r="K133" s="27">
        <v>54.277256646940998</v>
      </c>
      <c r="L133" s="27">
        <v>51.522162343152601</v>
      </c>
      <c r="M133" s="27">
        <v>53.4396417134015</v>
      </c>
      <c r="N133" s="27">
        <v>54.930957114436097</v>
      </c>
      <c r="O133" s="27">
        <v>56.240919288741701</v>
      </c>
      <c r="P133" s="27">
        <v>57.757595000550999</v>
      </c>
      <c r="Q133" s="27">
        <v>59.4591353237318</v>
      </c>
      <c r="R133" s="27">
        <v>61.207981991149403</v>
      </c>
      <c r="S133" s="27">
        <v>63.113468459524398</v>
      </c>
      <c r="T133" s="27">
        <v>65.303801624351493</v>
      </c>
      <c r="U133" s="27">
        <v>67.627828182440098</v>
      </c>
      <c r="V133" s="27">
        <v>69.940453233514305</v>
      </c>
      <c r="W133" s="27">
        <v>72.651004964115501</v>
      </c>
      <c r="X133" s="27">
        <v>75.429492528826103</v>
      </c>
      <c r="Y133" s="27">
        <v>78.359770097125704</v>
      </c>
      <c r="Z133" s="27">
        <v>81.679859778490396</v>
      </c>
      <c r="AA133" s="27">
        <v>84.951835069558001</v>
      </c>
      <c r="AB133" s="27">
        <v>88.361739895953704</v>
      </c>
      <c r="AC133" s="27">
        <v>91.940117666198802</v>
      </c>
      <c r="AD133" s="27">
        <v>95.367616429527203</v>
      </c>
      <c r="AE133" s="27">
        <v>99.003971050561802</v>
      </c>
      <c r="AF133" s="27">
        <v>102.589483646338</v>
      </c>
      <c r="AG133" s="27">
        <v>106.56950771911001</v>
      </c>
      <c r="AH133" s="27">
        <v>110.355603244729</v>
      </c>
      <c r="AI133" s="27">
        <v>114.21162648860999</v>
      </c>
      <c r="AJ133" s="27">
        <v>118.222371189651</v>
      </c>
      <c r="AK133" s="27">
        <v>122.397806383301</v>
      </c>
      <c r="AL133" s="27">
        <v>126.578586012361</v>
      </c>
      <c r="AM133" s="27">
        <v>127.846678012757</v>
      </c>
      <c r="AN133" s="27">
        <v>128.60608968940599</v>
      </c>
      <c r="AO133" s="27">
        <v>129.28583225114599</v>
      </c>
    </row>
    <row r="134" spans="4:41" x14ac:dyDescent="0.3">
      <c r="D134" s="18" t="s">
        <v>164</v>
      </c>
      <c r="E134" t="s">
        <v>165</v>
      </c>
      <c r="F134" s="4" t="s">
        <v>5</v>
      </c>
      <c r="G134" t="s">
        <v>11</v>
      </c>
      <c r="H134" t="s">
        <v>161</v>
      </c>
      <c r="I134" t="s">
        <v>20</v>
      </c>
      <c r="J134" s="27">
        <v>51.448840412463099</v>
      </c>
      <c r="K134" s="27">
        <v>51.448840412463099</v>
      </c>
      <c r="L134" s="27">
        <v>48.837315513942301</v>
      </c>
      <c r="M134" s="27">
        <v>50.654874031238599</v>
      </c>
      <c r="N134" s="27">
        <v>52.0684762066684</v>
      </c>
      <c r="O134" s="27">
        <v>53.310175566873802</v>
      </c>
      <c r="P134" s="27">
        <v>54.747816514018801</v>
      </c>
      <c r="Q134" s="27">
        <v>56.3606886809401</v>
      </c>
      <c r="R134" s="27">
        <v>58.018402033755798</v>
      </c>
      <c r="S134" s="27">
        <v>59.824592605567901</v>
      </c>
      <c r="T134" s="27">
        <v>61.900786363486297</v>
      </c>
      <c r="U134" s="27">
        <v>64.103706682012898</v>
      </c>
      <c r="V134" s="27">
        <v>66.295819632019303</v>
      </c>
      <c r="W134" s="27">
        <v>68.8651230941405</v>
      </c>
      <c r="X134" s="27">
        <v>71.4988222185208</v>
      </c>
      <c r="Y134" s="27">
        <v>74.276401490006606</v>
      </c>
      <c r="Z134" s="27">
        <v>77.423479561448303</v>
      </c>
      <c r="AA134" s="27">
        <v>80.524950508638298</v>
      </c>
      <c r="AB134" s="27">
        <v>83.757163410924093</v>
      </c>
      <c r="AC134" s="27">
        <v>87.149070043832793</v>
      </c>
      <c r="AD134" s="27">
        <v>90.397960053794804</v>
      </c>
      <c r="AE134" s="27">
        <v>93.844822333472706</v>
      </c>
      <c r="AF134" s="27">
        <v>97.243491992422094</v>
      </c>
      <c r="AG134" s="27">
        <v>101.016114928946</v>
      </c>
      <c r="AH134" s="27">
        <v>104.60491503634501</v>
      </c>
      <c r="AI134" s="27">
        <v>108.25999889203101</v>
      </c>
      <c r="AJ134" s="27">
        <v>112.06174158881601</v>
      </c>
      <c r="AK134" s="27">
        <v>116.019592670495</v>
      </c>
      <c r="AL134" s="27">
        <v>119.98250968626</v>
      </c>
      <c r="AM134" s="27">
        <v>121.184520749219</v>
      </c>
      <c r="AN134" s="27">
        <v>121.90435908617501</v>
      </c>
      <c r="AO134" s="27">
        <v>122.548679907473</v>
      </c>
    </row>
    <row r="135" spans="4:41" x14ac:dyDescent="0.3">
      <c r="D135" s="18" t="s">
        <v>164</v>
      </c>
      <c r="E135" t="s">
        <v>165</v>
      </c>
      <c r="F135" s="4" t="s">
        <v>5</v>
      </c>
      <c r="G135" t="s">
        <v>11</v>
      </c>
      <c r="H135" t="s">
        <v>161</v>
      </c>
      <c r="I135" t="s">
        <v>21</v>
      </c>
      <c r="J135" s="27">
        <v>33.304564377838098</v>
      </c>
      <c r="K135" s="27">
        <v>33.304564377838098</v>
      </c>
      <c r="L135" s="27">
        <v>31.614036497912402</v>
      </c>
      <c r="M135" s="27">
        <v>32.790603241973002</v>
      </c>
      <c r="N135" s="27">
        <v>33.705675462820302</v>
      </c>
      <c r="O135" s="27">
        <v>34.509469211102001</v>
      </c>
      <c r="P135" s="27">
        <v>35.440102537189702</v>
      </c>
      <c r="Q135" s="27">
        <v>36.484168924027898</v>
      </c>
      <c r="R135" s="27">
        <v>37.5572625182905</v>
      </c>
      <c r="S135" s="27">
        <v>38.7264704089894</v>
      </c>
      <c r="T135" s="27">
        <v>40.070460440972901</v>
      </c>
      <c r="U135" s="27">
        <v>41.496484836847202</v>
      </c>
      <c r="V135" s="27">
        <v>42.9155132596781</v>
      </c>
      <c r="W135" s="27">
        <v>44.578709784117002</v>
      </c>
      <c r="X135" s="27">
        <v>46.283591786054799</v>
      </c>
      <c r="Y135" s="27">
        <v>48.081612245216398</v>
      </c>
      <c r="Z135" s="27">
        <v>50.118821702069901</v>
      </c>
      <c r="AA135" s="27">
        <v>52.126508133845299</v>
      </c>
      <c r="AB135" s="27">
        <v>54.218828229381998</v>
      </c>
      <c r="AC135" s="27">
        <v>56.414523446488502</v>
      </c>
      <c r="AD135" s="27">
        <v>58.517639194595603</v>
      </c>
      <c r="AE135" s="27">
        <v>60.748909049751802</v>
      </c>
      <c r="AF135" s="27">
        <v>62.948982201022702</v>
      </c>
      <c r="AG135" s="27">
        <v>65.391127883130693</v>
      </c>
      <c r="AH135" s="27">
        <v>67.7142788668626</v>
      </c>
      <c r="AI135" s="27">
        <v>70.080337549666297</v>
      </c>
      <c r="AJ135" s="27">
        <v>72.541333431749607</v>
      </c>
      <c r="AK135" s="27">
        <v>75.103383520555198</v>
      </c>
      <c r="AL135" s="27">
        <v>77.668712958837204</v>
      </c>
      <c r="AM135" s="27">
        <v>78.446815137783204</v>
      </c>
      <c r="AN135" s="27">
        <v>78.912790698021197</v>
      </c>
      <c r="AO135" s="27">
        <v>79.329881231079995</v>
      </c>
    </row>
    <row r="136" spans="4:41" x14ac:dyDescent="0.3">
      <c r="D136" s="18" t="s">
        <v>164</v>
      </c>
      <c r="E136" t="s">
        <v>165</v>
      </c>
      <c r="F136" s="4" t="s">
        <v>5</v>
      </c>
      <c r="G136" t="s">
        <v>11</v>
      </c>
      <c r="H136" t="s">
        <v>161</v>
      </c>
      <c r="I136" t="s">
        <v>22</v>
      </c>
      <c r="J136" s="27">
        <v>17.1658864276604</v>
      </c>
      <c r="K136" s="27">
        <v>17.1658864276604</v>
      </c>
      <c r="L136" s="27">
        <v>16.2945521186337</v>
      </c>
      <c r="M136" s="27">
        <v>16.9009798404912</v>
      </c>
      <c r="N136" s="27">
        <v>17.372627679447</v>
      </c>
      <c r="O136" s="27">
        <v>17.7869202081746</v>
      </c>
      <c r="P136" s="27">
        <v>18.266588574353499</v>
      </c>
      <c r="Q136" s="27">
        <v>18.804722771698799</v>
      </c>
      <c r="R136" s="27">
        <v>19.357818214004599</v>
      </c>
      <c r="S136" s="27">
        <v>19.960453025088199</v>
      </c>
      <c r="T136" s="27">
        <v>20.6531742985809</v>
      </c>
      <c r="U136" s="27">
        <v>21.388177841787201</v>
      </c>
      <c r="V136" s="27">
        <v>22.1195755105148</v>
      </c>
      <c r="W136" s="27">
        <v>22.976822653023401</v>
      </c>
      <c r="X136" s="27">
        <v>23.855555384243299</v>
      </c>
      <c r="Y136" s="27">
        <v>24.782293672918101</v>
      </c>
      <c r="Z136" s="27">
        <v>25.832315098479</v>
      </c>
      <c r="AA136" s="27">
        <v>26.867119724031902</v>
      </c>
      <c r="AB136" s="27">
        <v>27.945546354172599</v>
      </c>
      <c r="AC136" s="27">
        <v>29.077254738014702</v>
      </c>
      <c r="AD136" s="27">
        <v>30.161245678915598</v>
      </c>
      <c r="AE136" s="27">
        <v>31.311289993819301</v>
      </c>
      <c r="AF136" s="27">
        <v>32.445254858779101</v>
      </c>
      <c r="AG136" s="27">
        <v>33.703989095422102</v>
      </c>
      <c r="AH136" s="27">
        <v>34.901390913642203</v>
      </c>
      <c r="AI136" s="27">
        <v>36.120908279772799</v>
      </c>
      <c r="AJ136" s="27">
        <v>37.389358313573297</v>
      </c>
      <c r="AK136" s="27">
        <v>38.709893851809603</v>
      </c>
      <c r="AL136" s="27">
        <v>40.0321196370653</v>
      </c>
      <c r="AM136" s="27">
        <v>40.433170180209103</v>
      </c>
      <c r="AN136" s="27">
        <v>40.673343973037099</v>
      </c>
      <c r="AO136" s="27">
        <v>40.8883213749126</v>
      </c>
    </row>
    <row r="137" spans="4:41" x14ac:dyDescent="0.3">
      <c r="D137" s="18" t="s">
        <v>164</v>
      </c>
      <c r="E137" t="s">
        <v>165</v>
      </c>
      <c r="F137" s="4" t="s">
        <v>5</v>
      </c>
      <c r="G137" t="s">
        <v>11</v>
      </c>
      <c r="H137" t="s">
        <v>161</v>
      </c>
      <c r="I137" t="s">
        <v>23</v>
      </c>
      <c r="J137" s="27">
        <v>-31.5393310233951</v>
      </c>
      <c r="K137" s="27">
        <v>-31.5393310233951</v>
      </c>
      <c r="L137" s="27">
        <v>-29.938405762690099</v>
      </c>
      <c r="M137" s="27">
        <v>-31.0526112388842</v>
      </c>
      <c r="N137" s="27">
        <v>-31.919182119565701</v>
      </c>
      <c r="O137" s="27">
        <v>-32.6803725922585</v>
      </c>
      <c r="P137" s="27">
        <v>-33.561679796877399</v>
      </c>
      <c r="Q137" s="27">
        <v>-34.550407798580402</v>
      </c>
      <c r="R137" s="27">
        <v>-35.566624486016003</v>
      </c>
      <c r="S137" s="27">
        <v>-36.673861148281297</v>
      </c>
      <c r="T137" s="27">
        <v>-37.946616018453902</v>
      </c>
      <c r="U137" s="27">
        <v>-39.297057205994101</v>
      </c>
      <c r="V137" s="27">
        <v>-40.640873226270699</v>
      </c>
      <c r="W137" s="27">
        <v>-42.215915768371701</v>
      </c>
      <c r="X137" s="27">
        <v>-43.830434343210797</v>
      </c>
      <c r="Y137" s="27">
        <v>-45.533154781316</v>
      </c>
      <c r="Z137" s="27">
        <v>-47.462386543508003</v>
      </c>
      <c r="AA137" s="27">
        <v>-49.363660082010703</v>
      </c>
      <c r="AB137" s="27">
        <v>-51.345081467721599</v>
      </c>
      <c r="AC137" s="27">
        <v>-53.424398809727997</v>
      </c>
      <c r="AD137" s="27">
        <v>-55.416043648782001</v>
      </c>
      <c r="AE137" s="27">
        <v>-57.529050075346298</v>
      </c>
      <c r="AF137" s="27">
        <v>-59.612513308986202</v>
      </c>
      <c r="AG137" s="27">
        <v>-61.925218564684101</v>
      </c>
      <c r="AH137" s="27">
        <v>-64.125236167736901</v>
      </c>
      <c r="AI137" s="27">
        <v>-66.365887244001399</v>
      </c>
      <c r="AJ137" s="27">
        <v>-68.696443587320104</v>
      </c>
      <c r="AK137" s="27">
        <v>-71.122697986946093</v>
      </c>
      <c r="AL137" s="27">
        <v>-73.552057921522405</v>
      </c>
      <c r="AM137" s="27">
        <v>-74.288918548594097</v>
      </c>
      <c r="AN137" s="27">
        <v>-74.730196124737304</v>
      </c>
      <c r="AO137" s="27">
        <v>-75.125179714362602</v>
      </c>
    </row>
    <row r="138" spans="4:41" x14ac:dyDescent="0.3">
      <c r="D138" s="18" t="s">
        <v>164</v>
      </c>
      <c r="E138" t="s">
        <v>165</v>
      </c>
      <c r="F138" s="4" t="s">
        <v>5</v>
      </c>
      <c r="G138" t="s">
        <v>11</v>
      </c>
      <c r="H138" t="s">
        <v>161</v>
      </c>
      <c r="I138" t="s">
        <v>24</v>
      </c>
      <c r="J138" s="27">
        <v>-164.453474595279</v>
      </c>
      <c r="K138" s="27">
        <v>-164.453474595279</v>
      </c>
      <c r="L138" s="27">
        <v>-156.105874530618</v>
      </c>
      <c r="M138" s="27">
        <v>-161.91560340017699</v>
      </c>
      <c r="N138" s="27">
        <v>-166.43410736608101</v>
      </c>
      <c r="O138" s="27">
        <v>-170.40313315075201</v>
      </c>
      <c r="P138" s="27">
        <v>-174.998475768448</v>
      </c>
      <c r="Q138" s="27">
        <v>-180.15393563502201</v>
      </c>
      <c r="R138" s="27">
        <v>-185.45272796091299</v>
      </c>
      <c r="S138" s="27">
        <v>-191.22611979898801</v>
      </c>
      <c r="T138" s="27">
        <v>-197.86256242209501</v>
      </c>
      <c r="U138" s="27">
        <v>-204.90407973781799</v>
      </c>
      <c r="V138" s="27">
        <v>-211.911051876427</v>
      </c>
      <c r="W138" s="27">
        <v>-220.12369337132</v>
      </c>
      <c r="X138" s="27">
        <v>-228.54217216638301</v>
      </c>
      <c r="Y138" s="27">
        <v>-237.420556178494</v>
      </c>
      <c r="Z138" s="27">
        <v>-247.480023399174</v>
      </c>
      <c r="AA138" s="27">
        <v>-257.39370987942698</v>
      </c>
      <c r="AB138" s="27">
        <v>-267.72530604663302</v>
      </c>
      <c r="AC138" s="27">
        <v>-278.56735470725698</v>
      </c>
      <c r="AD138" s="27">
        <v>-288.95225835975401</v>
      </c>
      <c r="AE138" s="27">
        <v>-299.96996981447398</v>
      </c>
      <c r="AF138" s="27">
        <v>-310.83363612716198</v>
      </c>
      <c r="AG138" s="27">
        <v>-322.89262414856898</v>
      </c>
      <c r="AH138" s="27">
        <v>-334.36403230001099</v>
      </c>
      <c r="AI138" s="27">
        <v>-346.047312917917</v>
      </c>
      <c r="AJ138" s="27">
        <v>-358.19938070003099</v>
      </c>
      <c r="AK138" s="27">
        <v>-370.85044060915197</v>
      </c>
      <c r="AL138" s="27">
        <v>-383.51769350640899</v>
      </c>
      <c r="AM138" s="27">
        <v>-387.35985776552099</v>
      </c>
      <c r="AN138" s="27">
        <v>-389.66078262039201</v>
      </c>
      <c r="AO138" s="27">
        <v>-391.72031976383403</v>
      </c>
    </row>
    <row r="139" spans="4:41" x14ac:dyDescent="0.3">
      <c r="D139" s="18" t="s">
        <v>164</v>
      </c>
      <c r="E139" t="s">
        <v>165</v>
      </c>
      <c r="F139" s="4" t="s">
        <v>5</v>
      </c>
      <c r="G139" t="s">
        <v>11</v>
      </c>
      <c r="H139" t="s">
        <v>156</v>
      </c>
      <c r="I139" t="s">
        <v>14</v>
      </c>
      <c r="J139" s="27">
        <v>-32.416327613782698</v>
      </c>
      <c r="K139" s="27">
        <v>-32.416327613782698</v>
      </c>
      <c r="L139" s="27">
        <v>-32.416327613782698</v>
      </c>
      <c r="M139" s="27">
        <v>-32.416327613782698</v>
      </c>
      <c r="N139" s="27">
        <v>-32.416327613782698</v>
      </c>
      <c r="O139" s="27">
        <v>-32.416327613782698</v>
      </c>
      <c r="P139" s="27">
        <v>-32.416327613782698</v>
      </c>
      <c r="Q139" s="27">
        <v>-32.416327613782698</v>
      </c>
      <c r="R139" s="27">
        <v>-32.416327613782698</v>
      </c>
      <c r="S139" s="27">
        <v>-32.416327613782698</v>
      </c>
      <c r="T139" s="27">
        <v>-32.416327613782698</v>
      </c>
      <c r="U139" s="27">
        <v>-32.416327613782698</v>
      </c>
      <c r="V139" s="27">
        <v>-32.416327613782698</v>
      </c>
      <c r="W139" s="27">
        <v>-32.416327613782698</v>
      </c>
      <c r="X139" s="27">
        <v>-32.416327613782698</v>
      </c>
      <c r="Y139" s="27">
        <v>-32.416327613782698</v>
      </c>
      <c r="Z139" s="27">
        <v>-32.416327613782698</v>
      </c>
      <c r="AA139" s="27">
        <v>-32.416327613782698</v>
      </c>
      <c r="AB139" s="27">
        <v>-32.416327613782698</v>
      </c>
      <c r="AC139" s="27">
        <v>-32.416327613782698</v>
      </c>
      <c r="AD139" s="27">
        <v>-32.416327613782698</v>
      </c>
      <c r="AE139" s="27">
        <v>-32.416327613782698</v>
      </c>
      <c r="AF139" s="27">
        <v>-32.416327613782698</v>
      </c>
      <c r="AG139" s="27">
        <v>-32.416327613782698</v>
      </c>
      <c r="AH139" s="27">
        <v>-32.416327613782698</v>
      </c>
      <c r="AI139" s="27">
        <v>-32.416327613782698</v>
      </c>
      <c r="AJ139" s="27">
        <v>-32.416327613782698</v>
      </c>
      <c r="AK139" s="27">
        <v>-32.416327613782698</v>
      </c>
      <c r="AL139" s="27">
        <v>-32.416327613782698</v>
      </c>
      <c r="AM139" s="27">
        <v>-32.416327613782698</v>
      </c>
      <c r="AN139" s="27">
        <v>-32.416327613782698</v>
      </c>
      <c r="AO139" s="27">
        <v>-32.416327613782698</v>
      </c>
    </row>
    <row r="140" spans="4:41" x14ac:dyDescent="0.3">
      <c r="D140" s="18" t="s">
        <v>164</v>
      </c>
      <c r="E140" t="s">
        <v>165</v>
      </c>
      <c r="F140" s="4" t="s">
        <v>5</v>
      </c>
      <c r="G140" t="s">
        <v>11</v>
      </c>
      <c r="H140" t="s">
        <v>156</v>
      </c>
      <c r="I140" t="s">
        <v>15</v>
      </c>
      <c r="J140" s="27">
        <v>2.9558537024277999E-2</v>
      </c>
      <c r="K140" s="27">
        <v>2.9558537024277999E-2</v>
      </c>
      <c r="L140" s="27">
        <v>2.9558537024277999E-2</v>
      </c>
      <c r="M140" s="27">
        <v>2.9558537024277999E-2</v>
      </c>
      <c r="N140" s="27">
        <v>2.9558537024277999E-2</v>
      </c>
      <c r="O140" s="27">
        <v>2.9558537024277999E-2</v>
      </c>
      <c r="P140" s="27">
        <v>2.9558537024277999E-2</v>
      </c>
      <c r="Q140" s="27">
        <v>2.9558537024277999E-2</v>
      </c>
      <c r="R140" s="27">
        <v>2.9558537024277999E-2</v>
      </c>
      <c r="S140" s="27">
        <v>2.9558537024277999E-2</v>
      </c>
      <c r="T140" s="27">
        <v>2.9558537024277999E-2</v>
      </c>
      <c r="U140" s="27">
        <v>2.9558537024277999E-2</v>
      </c>
      <c r="V140" s="27">
        <v>2.9558537024277999E-2</v>
      </c>
      <c r="W140" s="27">
        <v>2.9558537024277999E-2</v>
      </c>
      <c r="X140" s="27">
        <v>2.9558537024277999E-2</v>
      </c>
      <c r="Y140" s="27">
        <v>2.9558537024277999E-2</v>
      </c>
      <c r="Z140" s="27">
        <v>2.9558537024277999E-2</v>
      </c>
      <c r="AA140" s="27">
        <v>2.9558537024277999E-2</v>
      </c>
      <c r="AB140" s="27">
        <v>2.9558537024277999E-2</v>
      </c>
      <c r="AC140" s="27">
        <v>2.9558537024277999E-2</v>
      </c>
      <c r="AD140" s="27">
        <v>2.9558537024277999E-2</v>
      </c>
      <c r="AE140" s="27">
        <v>2.9558537024277999E-2</v>
      </c>
      <c r="AF140" s="27">
        <v>2.9558537024277999E-2</v>
      </c>
      <c r="AG140" s="27">
        <v>2.9558537024277999E-2</v>
      </c>
      <c r="AH140" s="27">
        <v>2.9558537024277999E-2</v>
      </c>
      <c r="AI140" s="27">
        <v>2.9558537024277999E-2</v>
      </c>
      <c r="AJ140" s="27">
        <v>2.9558537024277999E-2</v>
      </c>
      <c r="AK140" s="27">
        <v>2.9558537024277999E-2</v>
      </c>
      <c r="AL140" s="27">
        <v>2.9558537024277999E-2</v>
      </c>
      <c r="AM140" s="27">
        <v>2.9558537024277999E-2</v>
      </c>
      <c r="AN140" s="27">
        <v>2.9558537024277999E-2</v>
      </c>
      <c r="AO140" s="27">
        <v>2.9558537024277999E-2</v>
      </c>
    </row>
    <row r="141" spans="4:41" x14ac:dyDescent="0.3">
      <c r="D141" s="18" t="s">
        <v>164</v>
      </c>
      <c r="E141" t="s">
        <v>165</v>
      </c>
      <c r="F141" s="4" t="s">
        <v>5</v>
      </c>
      <c r="G141" t="s">
        <v>11</v>
      </c>
      <c r="H141" t="s">
        <v>156</v>
      </c>
      <c r="I141" t="s">
        <v>16</v>
      </c>
      <c r="J141" s="27">
        <v>6.0737858203831901E-2</v>
      </c>
      <c r="K141" s="27">
        <v>6.0737858203831901E-2</v>
      </c>
      <c r="L141" s="27">
        <v>6.0737858203831901E-2</v>
      </c>
      <c r="M141" s="27">
        <v>6.0737858203831901E-2</v>
      </c>
      <c r="N141" s="27">
        <v>6.0737858203831901E-2</v>
      </c>
      <c r="O141" s="27">
        <v>6.0737858203831901E-2</v>
      </c>
      <c r="P141" s="27">
        <v>6.0737858203831901E-2</v>
      </c>
      <c r="Q141" s="27">
        <v>6.0737858203831901E-2</v>
      </c>
      <c r="R141" s="27">
        <v>6.0737858203831901E-2</v>
      </c>
      <c r="S141" s="27">
        <v>6.0737858203831901E-2</v>
      </c>
      <c r="T141" s="27">
        <v>6.0737858203831901E-2</v>
      </c>
      <c r="U141" s="27">
        <v>6.0737858203831901E-2</v>
      </c>
      <c r="V141" s="27">
        <v>6.0737858203831901E-2</v>
      </c>
      <c r="W141" s="27">
        <v>6.0737858203831901E-2</v>
      </c>
      <c r="X141" s="27">
        <v>6.0737858203831901E-2</v>
      </c>
      <c r="Y141" s="27">
        <v>6.0737858203831901E-2</v>
      </c>
      <c r="Z141" s="27">
        <v>6.0737858203831901E-2</v>
      </c>
      <c r="AA141" s="27">
        <v>6.0737858203831901E-2</v>
      </c>
      <c r="AB141" s="27">
        <v>6.0737858203831901E-2</v>
      </c>
      <c r="AC141" s="27">
        <v>6.0737858203831901E-2</v>
      </c>
      <c r="AD141" s="27">
        <v>6.0737858203831901E-2</v>
      </c>
      <c r="AE141" s="27">
        <v>6.0737858203831901E-2</v>
      </c>
      <c r="AF141" s="27">
        <v>6.0737858203831901E-2</v>
      </c>
      <c r="AG141" s="27">
        <v>6.0737858203831901E-2</v>
      </c>
      <c r="AH141" s="27">
        <v>6.0737858203831901E-2</v>
      </c>
      <c r="AI141" s="27">
        <v>6.0737858203831901E-2</v>
      </c>
      <c r="AJ141" s="27">
        <v>6.0737858203831901E-2</v>
      </c>
      <c r="AK141" s="27">
        <v>6.0737858203831901E-2</v>
      </c>
      <c r="AL141" s="27">
        <v>6.0737858203831901E-2</v>
      </c>
      <c r="AM141" s="27">
        <v>6.0737858203831901E-2</v>
      </c>
      <c r="AN141" s="27">
        <v>6.0737858203831901E-2</v>
      </c>
      <c r="AO141" s="27">
        <v>6.0737858203831901E-2</v>
      </c>
    </row>
    <row r="142" spans="4:41" x14ac:dyDescent="0.3">
      <c r="D142" s="18" t="s">
        <v>164</v>
      </c>
      <c r="E142" t="s">
        <v>165</v>
      </c>
      <c r="F142" s="4" t="s">
        <v>5</v>
      </c>
      <c r="G142" t="s">
        <v>11</v>
      </c>
      <c r="H142" t="s">
        <v>156</v>
      </c>
      <c r="I142" t="s">
        <v>17</v>
      </c>
      <c r="J142" s="27">
        <v>0.132672966576039</v>
      </c>
      <c r="K142" s="27">
        <v>0.132672966576039</v>
      </c>
      <c r="L142" s="27">
        <v>0.132672966576039</v>
      </c>
      <c r="M142" s="27">
        <v>0.132672966576039</v>
      </c>
      <c r="N142" s="27">
        <v>0.132672966576039</v>
      </c>
      <c r="O142" s="27">
        <v>0.132672966576039</v>
      </c>
      <c r="P142" s="27">
        <v>0.132672966576039</v>
      </c>
      <c r="Q142" s="27">
        <v>0.132672966576039</v>
      </c>
      <c r="R142" s="27">
        <v>0.132672966576039</v>
      </c>
      <c r="S142" s="27">
        <v>0.132672966576039</v>
      </c>
      <c r="T142" s="27">
        <v>0.132672966576039</v>
      </c>
      <c r="U142" s="27">
        <v>0.132672966576039</v>
      </c>
      <c r="V142" s="27">
        <v>0.132672966576039</v>
      </c>
      <c r="W142" s="27">
        <v>0.132672966576039</v>
      </c>
      <c r="X142" s="27">
        <v>0.132672966576039</v>
      </c>
      <c r="Y142" s="27">
        <v>0.132672966576039</v>
      </c>
      <c r="Z142" s="27">
        <v>0.132672966576039</v>
      </c>
      <c r="AA142" s="27">
        <v>0.132672966576039</v>
      </c>
      <c r="AB142" s="27">
        <v>0.132672966576039</v>
      </c>
      <c r="AC142" s="27">
        <v>0.132672966576039</v>
      </c>
      <c r="AD142" s="27">
        <v>0.132672966576039</v>
      </c>
      <c r="AE142" s="27">
        <v>0.132672966576039</v>
      </c>
      <c r="AF142" s="27">
        <v>0.132672966576039</v>
      </c>
      <c r="AG142" s="27">
        <v>0.132672966576039</v>
      </c>
      <c r="AH142" s="27">
        <v>0.132672966576039</v>
      </c>
      <c r="AI142" s="27">
        <v>0.132672966576039</v>
      </c>
      <c r="AJ142" s="27">
        <v>0.132672966576039</v>
      </c>
      <c r="AK142" s="27">
        <v>0.132672966576039</v>
      </c>
      <c r="AL142" s="27">
        <v>0.132672966576039</v>
      </c>
      <c r="AM142" s="27">
        <v>0.132672966576039</v>
      </c>
      <c r="AN142" s="27">
        <v>0.132672966576039</v>
      </c>
      <c r="AO142" s="27">
        <v>0.132672966576039</v>
      </c>
    </row>
    <row r="143" spans="4:41" x14ac:dyDescent="0.3">
      <c r="D143" s="18" t="s">
        <v>164</v>
      </c>
      <c r="E143" t="s">
        <v>165</v>
      </c>
      <c r="F143" s="4" t="s">
        <v>5</v>
      </c>
      <c r="G143" t="s">
        <v>11</v>
      </c>
      <c r="H143" t="s">
        <v>156</v>
      </c>
      <c r="I143" t="s">
        <v>18</v>
      </c>
      <c r="J143" s="27">
        <v>0.206152741521125</v>
      </c>
      <c r="K143" s="27">
        <v>0.206152741521125</v>
      </c>
      <c r="L143" s="27">
        <v>0.206152741521125</v>
      </c>
      <c r="M143" s="27">
        <v>0.206152741521125</v>
      </c>
      <c r="N143" s="27">
        <v>0.206152741521125</v>
      </c>
      <c r="O143" s="27">
        <v>0.206152741521125</v>
      </c>
      <c r="P143" s="27">
        <v>0.206152741521125</v>
      </c>
      <c r="Q143" s="27">
        <v>0.206152741521125</v>
      </c>
      <c r="R143" s="27">
        <v>0.206152741521125</v>
      </c>
      <c r="S143" s="27">
        <v>0.206152741521125</v>
      </c>
      <c r="T143" s="27">
        <v>0.206152741521125</v>
      </c>
      <c r="U143" s="27">
        <v>0.206152741521125</v>
      </c>
      <c r="V143" s="27">
        <v>0.206152741521125</v>
      </c>
      <c r="W143" s="27">
        <v>0.206152741521125</v>
      </c>
      <c r="X143" s="27">
        <v>0.206152741521125</v>
      </c>
      <c r="Y143" s="27">
        <v>0.206152741521125</v>
      </c>
      <c r="Z143" s="27">
        <v>0.206152741521125</v>
      </c>
      <c r="AA143" s="27">
        <v>0.206152741521125</v>
      </c>
      <c r="AB143" s="27">
        <v>0.206152741521125</v>
      </c>
      <c r="AC143" s="27">
        <v>0.206152741521125</v>
      </c>
      <c r="AD143" s="27">
        <v>0.206152741521125</v>
      </c>
      <c r="AE143" s="27">
        <v>0.206152741521125</v>
      </c>
      <c r="AF143" s="27">
        <v>0.206152741521125</v>
      </c>
      <c r="AG143" s="27">
        <v>0.206152741521125</v>
      </c>
      <c r="AH143" s="27">
        <v>0.206152741521125</v>
      </c>
      <c r="AI143" s="27">
        <v>0.206152741521125</v>
      </c>
      <c r="AJ143" s="27">
        <v>0.206152741521125</v>
      </c>
      <c r="AK143" s="27">
        <v>0.206152741521125</v>
      </c>
      <c r="AL143" s="27">
        <v>0.206152741521125</v>
      </c>
      <c r="AM143" s="27">
        <v>0.206152741521125</v>
      </c>
      <c r="AN143" s="27">
        <v>0.206152741521125</v>
      </c>
      <c r="AO143" s="27">
        <v>0.206152741521125</v>
      </c>
    </row>
    <row r="144" spans="4:41" x14ac:dyDescent="0.3">
      <c r="D144" s="18" t="s">
        <v>164</v>
      </c>
      <c r="E144" t="s">
        <v>165</v>
      </c>
      <c r="F144" s="4" t="s">
        <v>5</v>
      </c>
      <c r="G144" t="s">
        <v>11</v>
      </c>
      <c r="H144" t="s">
        <v>156</v>
      </c>
      <c r="I144" t="s">
        <v>19</v>
      </c>
      <c r="J144" s="27">
        <v>0.20943764483930299</v>
      </c>
      <c r="K144" s="27">
        <v>0.20943764483930299</v>
      </c>
      <c r="L144" s="27">
        <v>0.20943764483930299</v>
      </c>
      <c r="M144" s="27">
        <v>0.20943764483930299</v>
      </c>
      <c r="N144" s="27">
        <v>0.20943764483930299</v>
      </c>
      <c r="O144" s="27">
        <v>0.20943764483930299</v>
      </c>
      <c r="P144" s="27">
        <v>0.20943764483930299</v>
      </c>
      <c r="Q144" s="27">
        <v>0.20943764483930299</v>
      </c>
      <c r="R144" s="27">
        <v>0.20943764483930299</v>
      </c>
      <c r="S144" s="27">
        <v>0.20943764483930299</v>
      </c>
      <c r="T144" s="27">
        <v>0.20943764483930299</v>
      </c>
      <c r="U144" s="27">
        <v>0.20943764483930299</v>
      </c>
      <c r="V144" s="27">
        <v>0.20943764483930299</v>
      </c>
      <c r="W144" s="27">
        <v>0.20943764483930299</v>
      </c>
      <c r="X144" s="27">
        <v>0.20943764483930299</v>
      </c>
      <c r="Y144" s="27">
        <v>0.20943764483930299</v>
      </c>
      <c r="Z144" s="27">
        <v>0.20943764483930299</v>
      </c>
      <c r="AA144" s="27">
        <v>0.20943764483930299</v>
      </c>
      <c r="AB144" s="27">
        <v>0.20943764483930299</v>
      </c>
      <c r="AC144" s="27">
        <v>0.20943764483930299</v>
      </c>
      <c r="AD144" s="27">
        <v>0.20943764483930299</v>
      </c>
      <c r="AE144" s="27">
        <v>0.20943764483930299</v>
      </c>
      <c r="AF144" s="27">
        <v>0.20943764483930299</v>
      </c>
      <c r="AG144" s="27">
        <v>0.20943764483930299</v>
      </c>
      <c r="AH144" s="27">
        <v>0.20943764483930299</v>
      </c>
      <c r="AI144" s="27">
        <v>0.20943764483930299</v>
      </c>
      <c r="AJ144" s="27">
        <v>0.20943764483930299</v>
      </c>
      <c r="AK144" s="27">
        <v>0.20943764483930299</v>
      </c>
      <c r="AL144" s="27">
        <v>0.20943764483930299</v>
      </c>
      <c r="AM144" s="27">
        <v>0.20943764483930299</v>
      </c>
      <c r="AN144" s="27">
        <v>0.20943764483930299</v>
      </c>
      <c r="AO144" s="27">
        <v>0.20943764483930299</v>
      </c>
    </row>
    <row r="145" spans="4:41" x14ac:dyDescent="0.3">
      <c r="D145" s="18" t="s">
        <v>164</v>
      </c>
      <c r="E145" t="s">
        <v>165</v>
      </c>
      <c r="F145" s="4" t="s">
        <v>5</v>
      </c>
      <c r="G145" t="s">
        <v>11</v>
      </c>
      <c r="H145" t="s">
        <v>156</v>
      </c>
      <c r="I145" t="s">
        <v>20</v>
      </c>
      <c r="J145" s="27">
        <v>0.29828284698503399</v>
      </c>
      <c r="K145" s="27">
        <v>0.29828284698503399</v>
      </c>
      <c r="L145" s="27">
        <v>0.29828284698503399</v>
      </c>
      <c r="M145" s="27">
        <v>0.29828284698503399</v>
      </c>
      <c r="N145" s="27">
        <v>0.29828284698503399</v>
      </c>
      <c r="O145" s="27">
        <v>0.29828284698503399</v>
      </c>
      <c r="P145" s="27">
        <v>0.29828284698503399</v>
      </c>
      <c r="Q145" s="27">
        <v>0.29828284698503399</v>
      </c>
      <c r="R145" s="27">
        <v>0.29828284698503399</v>
      </c>
      <c r="S145" s="27">
        <v>0.29828284698503399</v>
      </c>
      <c r="T145" s="27">
        <v>0.29828284698503399</v>
      </c>
      <c r="U145" s="27">
        <v>0.29828284698503399</v>
      </c>
      <c r="V145" s="27">
        <v>0.29828284698503399</v>
      </c>
      <c r="W145" s="27">
        <v>0.29828284698503399</v>
      </c>
      <c r="X145" s="27">
        <v>0.29828284698503399</v>
      </c>
      <c r="Y145" s="27">
        <v>0.29828284698503399</v>
      </c>
      <c r="Z145" s="27">
        <v>0.29828284698503399</v>
      </c>
      <c r="AA145" s="27">
        <v>0.29828284698503399</v>
      </c>
      <c r="AB145" s="27">
        <v>0.29828284698503399</v>
      </c>
      <c r="AC145" s="27">
        <v>0.29828284698503399</v>
      </c>
      <c r="AD145" s="27">
        <v>0.29828284698503399</v>
      </c>
      <c r="AE145" s="27">
        <v>0.29828284698503399</v>
      </c>
      <c r="AF145" s="27">
        <v>0.29828284698503399</v>
      </c>
      <c r="AG145" s="27">
        <v>0.29828284698503399</v>
      </c>
      <c r="AH145" s="27">
        <v>0.29828284698503399</v>
      </c>
      <c r="AI145" s="27">
        <v>0.29828284698503399</v>
      </c>
      <c r="AJ145" s="27">
        <v>0.29828284698503399</v>
      </c>
      <c r="AK145" s="27">
        <v>0.29828284698503399</v>
      </c>
      <c r="AL145" s="27">
        <v>0.29828284698503399</v>
      </c>
      <c r="AM145" s="27">
        <v>0.29828284698503399</v>
      </c>
      <c r="AN145" s="27">
        <v>0.29828284698503399</v>
      </c>
      <c r="AO145" s="27">
        <v>0.29828284698503399</v>
      </c>
    </row>
    <row r="146" spans="4:41" x14ac:dyDescent="0.3">
      <c r="D146" s="18" t="s">
        <v>164</v>
      </c>
      <c r="E146" t="s">
        <v>165</v>
      </c>
      <c r="F146" s="4" t="s">
        <v>5</v>
      </c>
      <c r="G146" t="s">
        <v>11</v>
      </c>
      <c r="H146" t="s">
        <v>156</v>
      </c>
      <c r="I146" t="s">
        <v>21</v>
      </c>
      <c r="J146" s="27">
        <v>0.55915071720831799</v>
      </c>
      <c r="K146" s="27">
        <v>0.55915071720831799</v>
      </c>
      <c r="L146" s="27">
        <v>0.55915071720831799</v>
      </c>
      <c r="M146" s="27">
        <v>0.55915071720831799</v>
      </c>
      <c r="N146" s="27">
        <v>0.55915071720831799</v>
      </c>
      <c r="O146" s="27">
        <v>0.55915071720831799</v>
      </c>
      <c r="P146" s="27">
        <v>0.55915071720831799</v>
      </c>
      <c r="Q146" s="27">
        <v>0.55915071720831799</v>
      </c>
      <c r="R146" s="27">
        <v>0.55915071720831799</v>
      </c>
      <c r="S146" s="27">
        <v>0.55915071720831799</v>
      </c>
      <c r="T146" s="27">
        <v>0.55915071720831799</v>
      </c>
      <c r="U146" s="27">
        <v>0.55915071720831799</v>
      </c>
      <c r="V146" s="27">
        <v>0.55915071720831799</v>
      </c>
      <c r="W146" s="27">
        <v>0.55915071720831799</v>
      </c>
      <c r="X146" s="27">
        <v>0.55915071720831799</v>
      </c>
      <c r="Y146" s="27">
        <v>0.55915071720831799</v>
      </c>
      <c r="Z146" s="27">
        <v>0.55915071720831799</v>
      </c>
      <c r="AA146" s="27">
        <v>0.55915071720831799</v>
      </c>
      <c r="AB146" s="27">
        <v>0.55915071720831799</v>
      </c>
      <c r="AC146" s="27">
        <v>0.55915071720831799</v>
      </c>
      <c r="AD146" s="27">
        <v>0.55915071720831799</v>
      </c>
      <c r="AE146" s="27">
        <v>0.55915071720831799</v>
      </c>
      <c r="AF146" s="27">
        <v>0.55915071720831799</v>
      </c>
      <c r="AG146" s="27">
        <v>0.55915071720831799</v>
      </c>
      <c r="AH146" s="27">
        <v>0.55915071720831799</v>
      </c>
      <c r="AI146" s="27">
        <v>0.55915071720831799</v>
      </c>
      <c r="AJ146" s="27">
        <v>0.55915071720831799</v>
      </c>
      <c r="AK146" s="27">
        <v>0.55915071720831799</v>
      </c>
      <c r="AL146" s="27">
        <v>0.55915071720831799</v>
      </c>
      <c r="AM146" s="27">
        <v>0.55915071720831799</v>
      </c>
      <c r="AN146" s="27">
        <v>0.55915071720831799</v>
      </c>
      <c r="AO146" s="27">
        <v>0.55915071720831799</v>
      </c>
    </row>
    <row r="147" spans="4:41" x14ac:dyDescent="0.3">
      <c r="D147" s="18" t="s">
        <v>164</v>
      </c>
      <c r="E147" t="s">
        <v>165</v>
      </c>
      <c r="F147" s="4" t="s">
        <v>5</v>
      </c>
      <c r="G147" t="s">
        <v>11</v>
      </c>
      <c r="H147" t="s">
        <v>156</v>
      </c>
      <c r="I147" t="s">
        <v>22</v>
      </c>
      <c r="J147" s="27">
        <v>0.68306578145445995</v>
      </c>
      <c r="K147" s="27">
        <v>0.68306578145445995</v>
      </c>
      <c r="L147" s="27">
        <v>0.68306578145445995</v>
      </c>
      <c r="M147" s="27">
        <v>0.68306578145445995</v>
      </c>
      <c r="N147" s="27">
        <v>0.68306578145445995</v>
      </c>
      <c r="O147" s="27">
        <v>0.68306578145445995</v>
      </c>
      <c r="P147" s="27">
        <v>0.68306578145445995</v>
      </c>
      <c r="Q147" s="27">
        <v>0.68306578145445995</v>
      </c>
      <c r="R147" s="27">
        <v>0.68306578145445995</v>
      </c>
      <c r="S147" s="27">
        <v>0.68306578145445995</v>
      </c>
      <c r="T147" s="27">
        <v>0.68306578145445995</v>
      </c>
      <c r="U147" s="27">
        <v>0.68306578145445995</v>
      </c>
      <c r="V147" s="27">
        <v>0.68306578145445995</v>
      </c>
      <c r="W147" s="27">
        <v>0.68306578145445995</v>
      </c>
      <c r="X147" s="27">
        <v>0.68306578145445995</v>
      </c>
      <c r="Y147" s="27">
        <v>0.68306578145445995</v>
      </c>
      <c r="Z147" s="27">
        <v>0.68306578145445995</v>
      </c>
      <c r="AA147" s="27">
        <v>0.68306578145445995</v>
      </c>
      <c r="AB147" s="27">
        <v>0.68306578145445995</v>
      </c>
      <c r="AC147" s="27">
        <v>0.68306578145445995</v>
      </c>
      <c r="AD147" s="27">
        <v>0.68306578145445995</v>
      </c>
      <c r="AE147" s="27">
        <v>0.68306578145445995</v>
      </c>
      <c r="AF147" s="27">
        <v>0.68306578145445995</v>
      </c>
      <c r="AG147" s="27">
        <v>0.68306578145445995</v>
      </c>
      <c r="AH147" s="27">
        <v>0.68306578145445995</v>
      </c>
      <c r="AI147" s="27">
        <v>0.68306578145445995</v>
      </c>
      <c r="AJ147" s="27">
        <v>0.68306578145445995</v>
      </c>
      <c r="AK147" s="27">
        <v>0.68306578145445995</v>
      </c>
      <c r="AL147" s="27">
        <v>0.68306578145445995</v>
      </c>
      <c r="AM147" s="27">
        <v>0.68306578145445995</v>
      </c>
      <c r="AN147" s="27">
        <v>0.68306578145445995</v>
      </c>
      <c r="AO147" s="27">
        <v>0.68306578145445995</v>
      </c>
    </row>
    <row r="148" spans="4:41" x14ac:dyDescent="0.3">
      <c r="D148" s="18" t="s">
        <v>164</v>
      </c>
      <c r="E148" t="s">
        <v>165</v>
      </c>
      <c r="F148" s="4" t="s">
        <v>5</v>
      </c>
      <c r="G148" t="s">
        <v>11</v>
      </c>
      <c r="H148" t="s">
        <v>156</v>
      </c>
      <c r="I148" t="s">
        <v>23</v>
      </c>
      <c r="J148" s="27">
        <v>2.3350091454819899</v>
      </c>
      <c r="K148" s="27">
        <v>2.3350091454819899</v>
      </c>
      <c r="L148" s="27">
        <v>2.3350091454819899</v>
      </c>
      <c r="M148" s="27">
        <v>2.3350091454819899</v>
      </c>
      <c r="N148" s="27">
        <v>2.3350091454819899</v>
      </c>
      <c r="O148" s="27">
        <v>2.3350091454819899</v>
      </c>
      <c r="P148" s="27">
        <v>2.3350091454819899</v>
      </c>
      <c r="Q148" s="27">
        <v>2.3350091454819899</v>
      </c>
      <c r="R148" s="27">
        <v>2.3350091454819899</v>
      </c>
      <c r="S148" s="27">
        <v>2.3350091454819899</v>
      </c>
      <c r="T148" s="27">
        <v>2.3350091454819899</v>
      </c>
      <c r="U148" s="27">
        <v>2.3350091454819899</v>
      </c>
      <c r="V148" s="27">
        <v>2.3350091454819899</v>
      </c>
      <c r="W148" s="27">
        <v>2.3350091454819899</v>
      </c>
      <c r="X148" s="27">
        <v>2.3350091454819899</v>
      </c>
      <c r="Y148" s="27">
        <v>2.3350091454819899</v>
      </c>
      <c r="Z148" s="27">
        <v>2.3350091454819899</v>
      </c>
      <c r="AA148" s="27">
        <v>2.3350091454819899</v>
      </c>
      <c r="AB148" s="27">
        <v>2.3350091454819899</v>
      </c>
      <c r="AC148" s="27">
        <v>2.3350091454819899</v>
      </c>
      <c r="AD148" s="27">
        <v>2.3350091454819899</v>
      </c>
      <c r="AE148" s="27">
        <v>2.3350091454819899</v>
      </c>
      <c r="AF148" s="27">
        <v>2.3350091454819899</v>
      </c>
      <c r="AG148" s="27">
        <v>2.3350091454819899</v>
      </c>
      <c r="AH148" s="27">
        <v>2.3350091454819899</v>
      </c>
      <c r="AI148" s="27">
        <v>2.3350091454819899</v>
      </c>
      <c r="AJ148" s="27">
        <v>2.3350091454819899</v>
      </c>
      <c r="AK148" s="27">
        <v>2.3350091454819899</v>
      </c>
      <c r="AL148" s="27">
        <v>2.3350091454819899</v>
      </c>
      <c r="AM148" s="27">
        <v>2.3350091454819899</v>
      </c>
      <c r="AN148" s="27">
        <v>2.3350091454819899</v>
      </c>
      <c r="AO148" s="27">
        <v>2.3350091454819899</v>
      </c>
    </row>
    <row r="149" spans="4:41" x14ac:dyDescent="0.3">
      <c r="D149" s="18" t="s">
        <v>164</v>
      </c>
      <c r="E149" t="s">
        <v>165</v>
      </c>
      <c r="F149" s="4" t="s">
        <v>5</v>
      </c>
      <c r="G149" t="s">
        <v>11</v>
      </c>
      <c r="H149" t="s">
        <v>156</v>
      </c>
      <c r="I149" t="s">
        <v>24</v>
      </c>
      <c r="J149" s="27">
        <v>8.8179239513541408</v>
      </c>
      <c r="K149" s="27">
        <v>8.8179239513541408</v>
      </c>
      <c r="L149" s="27">
        <v>8.8179239513541408</v>
      </c>
      <c r="M149" s="27">
        <v>8.8179239513541408</v>
      </c>
      <c r="N149" s="27">
        <v>8.8179239513541408</v>
      </c>
      <c r="O149" s="27">
        <v>8.8179239513541408</v>
      </c>
      <c r="P149" s="27">
        <v>8.8179239513541408</v>
      </c>
      <c r="Q149" s="27">
        <v>8.8179239513541408</v>
      </c>
      <c r="R149" s="27">
        <v>8.8179239513541408</v>
      </c>
      <c r="S149" s="27">
        <v>8.8179239513541408</v>
      </c>
      <c r="T149" s="27">
        <v>8.8179239513541408</v>
      </c>
      <c r="U149" s="27">
        <v>8.8179239513541408</v>
      </c>
      <c r="V149" s="27">
        <v>8.8179239513541408</v>
      </c>
      <c r="W149" s="27">
        <v>8.8179239513541408</v>
      </c>
      <c r="X149" s="27">
        <v>8.8179239513541408</v>
      </c>
      <c r="Y149" s="27">
        <v>8.8179239513541408</v>
      </c>
      <c r="Z149" s="27">
        <v>8.8179239513541408</v>
      </c>
      <c r="AA149" s="27">
        <v>8.8179239513541408</v>
      </c>
      <c r="AB149" s="27">
        <v>8.8179239513541408</v>
      </c>
      <c r="AC149" s="27">
        <v>8.8179239513541408</v>
      </c>
      <c r="AD149" s="27">
        <v>8.8179239513541408</v>
      </c>
      <c r="AE149" s="27">
        <v>8.8179239513541408</v>
      </c>
      <c r="AF149" s="27">
        <v>8.8179239513541408</v>
      </c>
      <c r="AG149" s="27">
        <v>8.8179239513541408</v>
      </c>
      <c r="AH149" s="27">
        <v>8.8179239513541408</v>
      </c>
      <c r="AI149" s="27">
        <v>8.8179239513541408</v>
      </c>
      <c r="AJ149" s="27">
        <v>8.8179239513541408</v>
      </c>
      <c r="AK149" s="27">
        <v>8.8179239513541408</v>
      </c>
      <c r="AL149" s="27">
        <v>8.8179239513541408</v>
      </c>
      <c r="AM149" s="27">
        <v>8.8179239513541408</v>
      </c>
      <c r="AN149" s="27">
        <v>8.8179239513541408</v>
      </c>
      <c r="AO149" s="27">
        <v>8.8179239513541408</v>
      </c>
    </row>
    <row r="150" spans="4:41" x14ac:dyDescent="0.3">
      <c r="D150" s="18" t="s">
        <v>164</v>
      </c>
      <c r="E150" t="s">
        <v>165</v>
      </c>
      <c r="F150" s="4" t="s">
        <v>5</v>
      </c>
      <c r="G150" t="s">
        <v>11</v>
      </c>
      <c r="H150" t="s">
        <v>156</v>
      </c>
      <c r="I150" t="s">
        <v>161</v>
      </c>
      <c r="J150" s="27">
        <v>-48.311760195367</v>
      </c>
      <c r="K150" s="27">
        <v>-48.311760195367</v>
      </c>
      <c r="L150" s="27">
        <v>-48.311760195367</v>
      </c>
      <c r="M150" s="27">
        <v>-48.311760195367</v>
      </c>
      <c r="N150" s="27">
        <v>-48.311760195367</v>
      </c>
      <c r="O150" s="27">
        <v>-48.311760195367</v>
      </c>
      <c r="P150" s="27">
        <v>-48.311760195367</v>
      </c>
      <c r="Q150" s="27">
        <v>-48.311760195367</v>
      </c>
      <c r="R150" s="27">
        <v>-48.311760195367</v>
      </c>
      <c r="S150" s="27">
        <v>-48.311760195367</v>
      </c>
      <c r="T150" s="27">
        <v>-48.311760195367</v>
      </c>
      <c r="U150" s="27">
        <v>-48.311760195367</v>
      </c>
      <c r="V150" s="27">
        <v>-48.311760195367</v>
      </c>
      <c r="W150" s="27">
        <v>-48.311760195367</v>
      </c>
      <c r="X150" s="27">
        <v>-48.311760195367</v>
      </c>
      <c r="Y150" s="27">
        <v>-48.311760195367</v>
      </c>
      <c r="Z150" s="27">
        <v>-48.311760195367</v>
      </c>
      <c r="AA150" s="27">
        <v>-48.311760195367</v>
      </c>
      <c r="AB150" s="27">
        <v>-48.311760195367</v>
      </c>
      <c r="AC150" s="27">
        <v>-48.311760195367</v>
      </c>
      <c r="AD150" s="27">
        <v>-48.311760195367</v>
      </c>
      <c r="AE150" s="27">
        <v>-48.311760195367</v>
      </c>
      <c r="AF150" s="27">
        <v>-48.311760195367</v>
      </c>
      <c r="AG150" s="27">
        <v>-48.311760195367</v>
      </c>
      <c r="AH150" s="27">
        <v>-48.311760195367</v>
      </c>
      <c r="AI150" s="27">
        <v>-48.311760195367</v>
      </c>
      <c r="AJ150" s="27">
        <v>-48.311760195367</v>
      </c>
      <c r="AK150" s="27">
        <v>-48.311760195367</v>
      </c>
      <c r="AL150" s="27">
        <v>-48.311760195367</v>
      </c>
      <c r="AM150" s="27">
        <v>-48.311760195367</v>
      </c>
      <c r="AN150" s="27">
        <v>-48.311760195367</v>
      </c>
      <c r="AO150" s="27">
        <v>-48.311760195367</v>
      </c>
    </row>
    <row r="151" spans="4:41" x14ac:dyDescent="0.3">
      <c r="D151" s="6" t="s">
        <v>153</v>
      </c>
      <c r="E151" s="6" t="s">
        <v>154</v>
      </c>
    </row>
    <row r="152" spans="4:41" x14ac:dyDescent="0.3">
      <c r="D152" s="15" t="s">
        <v>166</v>
      </c>
      <c r="E152" s="15" t="s">
        <v>167</v>
      </c>
      <c r="F152" s="12" t="s">
        <v>33</v>
      </c>
      <c r="G152" s="15" t="s">
        <v>11</v>
      </c>
      <c r="H152" s="15" t="s">
        <v>156</v>
      </c>
      <c r="I152" s="15" t="s">
        <v>168</v>
      </c>
      <c r="J152" s="15">
        <f>J128+J129+J130+J131+J132+J133+J134+J135+J136+J137+J138-J150</f>
        <v>406.47648084416687</v>
      </c>
      <c r="K152" s="15">
        <f t="shared" ref="K152:AO152" si="38">K128+K129+K130+K131+K132+K133+K134+K135+K136+K137+K138-K150</f>
        <v>406.47648084416687</v>
      </c>
      <c r="L152" s="15">
        <f t="shared" si="38"/>
        <v>397.54997045888257</v>
      </c>
      <c r="M152" s="15">
        <f t="shared" si="38"/>
        <v>403.76260698771534</v>
      </c>
      <c r="N152" s="15">
        <f t="shared" si="38"/>
        <v>408.59447150747542</v>
      </c>
      <c r="O152" s="15">
        <f t="shared" si="38"/>
        <v>412.83875125397611</v>
      </c>
      <c r="P152" s="15">
        <f t="shared" si="38"/>
        <v>417.75278322520751</v>
      </c>
      <c r="Q152" s="15">
        <f t="shared" si="38"/>
        <v>423.26577686211033</v>
      </c>
      <c r="R152" s="15">
        <f t="shared" si="38"/>
        <v>428.93204313746241</v>
      </c>
      <c r="S152" s="15">
        <f t="shared" si="38"/>
        <v>435.10582264315047</v>
      </c>
      <c r="T152" s="15">
        <f t="shared" si="38"/>
        <v>442.20250594585093</v>
      </c>
      <c r="U152" s="15">
        <f t="shared" si="38"/>
        <v>449.73235607763326</v>
      </c>
      <c r="V152" s="15">
        <f t="shared" si="38"/>
        <v>457.22526530665448</v>
      </c>
      <c r="W152" s="15">
        <f t="shared" si="38"/>
        <v>466.00745767654507</v>
      </c>
      <c r="X152" s="15">
        <f t="shared" si="38"/>
        <v>475.00976226832108</v>
      </c>
      <c r="Y152" s="15">
        <f t="shared" si="38"/>
        <v>484.50386673843747</v>
      </c>
      <c r="Z152" s="15">
        <f t="shared" si="38"/>
        <v>495.26096313982919</v>
      </c>
      <c r="AA152" s="15">
        <f t="shared" si="38"/>
        <v>505.86216883211443</v>
      </c>
      <c r="AB152" s="15">
        <f t="shared" si="38"/>
        <v>516.91026646122179</v>
      </c>
      <c r="AC152" s="15">
        <f t="shared" si="38"/>
        <v>528.5042167244261</v>
      </c>
      <c r="AD152" s="15">
        <f t="shared" si="38"/>
        <v>539.60931874010942</v>
      </c>
      <c r="AE152" s="15">
        <f t="shared" si="38"/>
        <v>551.39111410174348</v>
      </c>
      <c r="AF152" s="15">
        <f t="shared" si="38"/>
        <v>563.0081812122063</v>
      </c>
      <c r="AG152" s="15">
        <f t="shared" si="38"/>
        <v>575.90346620133641</v>
      </c>
      <c r="AH152" s="15">
        <f t="shared" si="38"/>
        <v>588.17042235693486</v>
      </c>
      <c r="AI152" s="15">
        <f t="shared" si="38"/>
        <v>600.66394444257162</v>
      </c>
      <c r="AJ152" s="15">
        <f t="shared" si="38"/>
        <v>613.65876432127402</v>
      </c>
      <c r="AK152" s="15">
        <f t="shared" si="38"/>
        <v>627.18718168540727</v>
      </c>
      <c r="AL152" s="15">
        <f t="shared" si="38"/>
        <v>640.73291502966026</v>
      </c>
      <c r="AM152" s="15">
        <f t="shared" si="38"/>
        <v>644.84153533912217</v>
      </c>
      <c r="AN152" s="15">
        <f t="shared" si="38"/>
        <v>647.302030505836</v>
      </c>
      <c r="AO152" s="15">
        <f t="shared" si="38"/>
        <v>649.50439760025893</v>
      </c>
    </row>
    <row r="153" spans="4:41" s="2" customFormat="1" x14ac:dyDescent="0.3">
      <c r="D153" s="2" t="s">
        <v>147</v>
      </c>
      <c r="E153" s="2" t="s">
        <v>148</v>
      </c>
      <c r="F153" s="5" t="s">
        <v>5</v>
      </c>
      <c r="G153" s="2" t="s">
        <v>11</v>
      </c>
      <c r="H153" s="317" t="s">
        <v>6</v>
      </c>
      <c r="I153" s="22" t="s">
        <v>6</v>
      </c>
      <c r="J153" s="318">
        <v>1502.94180732427</v>
      </c>
      <c r="K153" s="318">
        <v>1442.69716390897</v>
      </c>
      <c r="L153" s="318">
        <v>1465.0340890254699</v>
      </c>
      <c r="M153" s="318">
        <v>1496.48468401982</v>
      </c>
      <c r="N153" s="318">
        <v>1522.48662201253</v>
      </c>
      <c r="O153" s="318">
        <v>1551.6022515060599</v>
      </c>
      <c r="P153" s="318">
        <v>1584.83318085261</v>
      </c>
      <c r="Q153" s="318">
        <v>1619.3871954702499</v>
      </c>
      <c r="R153" s="318">
        <v>1656.8299119861199</v>
      </c>
      <c r="S153" s="318">
        <v>1699.9910826328801</v>
      </c>
      <c r="T153" s="318">
        <v>1746.40519473259</v>
      </c>
      <c r="U153" s="318">
        <v>1792.7102836164399</v>
      </c>
      <c r="V153" s="318">
        <v>1846.0782354791299</v>
      </c>
      <c r="W153" s="318">
        <v>1901.7735507049199</v>
      </c>
      <c r="X153" s="318">
        <v>1960.0861520307101</v>
      </c>
      <c r="Y153" s="318">
        <v>2025.7237159346</v>
      </c>
      <c r="Z153" s="318">
        <v>2091.3927374773898</v>
      </c>
      <c r="AA153" s="318">
        <v>2158.86153500505</v>
      </c>
      <c r="AB153" s="318">
        <v>2229.3679339314599</v>
      </c>
      <c r="AC153" s="318">
        <v>2297.1644149378999</v>
      </c>
      <c r="AD153" s="318">
        <v>2367.6026119200601</v>
      </c>
      <c r="AE153" s="318">
        <v>2437.3163128881502</v>
      </c>
      <c r="AF153" s="318">
        <v>2513.33478720825</v>
      </c>
      <c r="AG153" s="318">
        <v>2586.7364824364799</v>
      </c>
      <c r="AH153" s="318">
        <v>2660.0237726352302</v>
      </c>
      <c r="AI153" s="318">
        <v>2735.6934280974401</v>
      </c>
      <c r="AJ153" s="318">
        <v>2814.2098810092298</v>
      </c>
      <c r="AK153" s="318">
        <v>2892.7781309965499</v>
      </c>
      <c r="AL153" s="318">
        <v>2919.8471064301102</v>
      </c>
      <c r="AM153" s="318">
        <v>2926.7816031840798</v>
      </c>
      <c r="AN153" s="318">
        <v>2930.31872124648</v>
      </c>
      <c r="AO153" s="318">
        <v>2928.5665560061998</v>
      </c>
    </row>
    <row r="154" spans="4:41" x14ac:dyDescent="0.3">
      <c r="D154" s="18" t="s">
        <v>169</v>
      </c>
      <c r="E154" t="s">
        <v>180</v>
      </c>
      <c r="F154" s="4" t="s">
        <v>5</v>
      </c>
      <c r="G154" t="s">
        <v>178</v>
      </c>
      <c r="H154" t="s">
        <v>155</v>
      </c>
      <c r="I154" s="14" t="s">
        <v>6</v>
      </c>
      <c r="J154" s="11">
        <v>3154.6</v>
      </c>
      <c r="K154" s="11">
        <v>2922.6</v>
      </c>
      <c r="L154" s="11">
        <v>3032.6</v>
      </c>
      <c r="M154" s="11">
        <v>3128.2</v>
      </c>
      <c r="N154" s="11">
        <v>3211.3</v>
      </c>
      <c r="O154" s="11">
        <v>3290.4</v>
      </c>
      <c r="P154" s="11">
        <v>3370.9</v>
      </c>
      <c r="Q154" s="11">
        <v>3453.2</v>
      </c>
      <c r="R154" s="11">
        <v>3539.6</v>
      </c>
      <c r="S154" s="11">
        <v>3635.9</v>
      </c>
      <c r="T154" s="11">
        <v>3739.8</v>
      </c>
      <c r="U154" s="11">
        <v>3846.6</v>
      </c>
      <c r="V154" s="11">
        <v>3962.9</v>
      </c>
      <c r="W154" s="11">
        <v>4085.4</v>
      </c>
      <c r="X154" s="11">
        <v>4214.5</v>
      </c>
      <c r="Y154" s="11">
        <v>4355</v>
      </c>
      <c r="Z154" s="11">
        <v>4501.3999999999996</v>
      </c>
      <c r="AA154" s="11">
        <v>4653.8</v>
      </c>
      <c r="AB154" s="11">
        <v>4814</v>
      </c>
      <c r="AC154" s="11">
        <v>4975</v>
      </c>
      <c r="AD154" s="11">
        <v>5137.7</v>
      </c>
      <c r="AE154" s="11">
        <v>5301.6</v>
      </c>
      <c r="AF154" s="11">
        <v>5475.5</v>
      </c>
      <c r="AG154" s="11">
        <v>5649.6</v>
      </c>
      <c r="AH154" s="11">
        <v>5824.9</v>
      </c>
      <c r="AI154" s="11">
        <v>6003.3</v>
      </c>
      <c r="AJ154" s="11">
        <v>6186.5</v>
      </c>
      <c r="AK154" s="11">
        <v>6370.1</v>
      </c>
      <c r="AL154" s="11">
        <v>6493.3</v>
      </c>
      <c r="AM154" s="11">
        <v>6565.4</v>
      </c>
      <c r="AN154" s="11">
        <v>6605.4</v>
      </c>
      <c r="AO154" s="11">
        <v>6620.3</v>
      </c>
    </row>
    <row r="155" spans="4:41" x14ac:dyDescent="0.3">
      <c r="D155" s="18" t="s">
        <v>169</v>
      </c>
      <c r="E155" t="s">
        <v>181</v>
      </c>
      <c r="F155" s="4" t="s">
        <v>5</v>
      </c>
      <c r="G155" t="s">
        <v>178</v>
      </c>
      <c r="H155" t="s">
        <v>157</v>
      </c>
      <c r="I155" s="14" t="s">
        <v>6</v>
      </c>
      <c r="J155" s="11">
        <v>5236</v>
      </c>
      <c r="K155" s="11">
        <v>4887.3999999999996</v>
      </c>
      <c r="L155" s="11">
        <v>5090.8999999999996</v>
      </c>
      <c r="M155" s="11">
        <v>5261.5</v>
      </c>
      <c r="N155" s="11">
        <v>5404.4</v>
      </c>
      <c r="O155" s="11">
        <v>5538.8</v>
      </c>
      <c r="P155" s="11">
        <v>5675.4</v>
      </c>
      <c r="Q155" s="11">
        <v>5816.7</v>
      </c>
      <c r="R155" s="11">
        <v>5964.6</v>
      </c>
      <c r="S155" s="11">
        <v>6117.4</v>
      </c>
      <c r="T155" s="11">
        <v>6283.3</v>
      </c>
      <c r="U155" s="11">
        <v>6454.1</v>
      </c>
      <c r="V155" s="11">
        <v>6639.8</v>
      </c>
      <c r="W155" s="11">
        <v>6837.2</v>
      </c>
      <c r="X155" s="11">
        <v>7046.3</v>
      </c>
      <c r="Y155" s="11">
        <v>7274.7</v>
      </c>
      <c r="Z155" s="11">
        <v>7517.4</v>
      </c>
      <c r="AA155" s="11">
        <v>7770.4</v>
      </c>
      <c r="AB155" s="11">
        <v>8032.6</v>
      </c>
      <c r="AC155" s="11">
        <v>8291.2000000000007</v>
      </c>
      <c r="AD155" s="11">
        <v>8548.2000000000007</v>
      </c>
      <c r="AE155" s="11">
        <v>8805.7000000000007</v>
      </c>
      <c r="AF155" s="11">
        <v>9068.5</v>
      </c>
      <c r="AG155" s="11">
        <v>9330.5</v>
      </c>
      <c r="AH155" s="11">
        <v>9599.6</v>
      </c>
      <c r="AI155" s="11">
        <v>9878.2999999999993</v>
      </c>
      <c r="AJ155" s="11">
        <v>10168.6</v>
      </c>
      <c r="AK155" s="11">
        <v>10455.5</v>
      </c>
      <c r="AL155" s="11">
        <v>10625.5</v>
      </c>
      <c r="AM155" s="11">
        <v>10705.2</v>
      </c>
      <c r="AN155" s="11">
        <v>10733.3</v>
      </c>
      <c r="AO155" s="11">
        <v>10723.5</v>
      </c>
    </row>
    <row r="156" spans="4:41" x14ac:dyDescent="0.3">
      <c r="D156" s="18" t="s">
        <v>169</v>
      </c>
      <c r="E156" t="s">
        <v>182</v>
      </c>
      <c r="F156" s="4" t="s">
        <v>5</v>
      </c>
      <c r="G156" t="s">
        <v>178</v>
      </c>
      <c r="H156" t="s">
        <v>158</v>
      </c>
      <c r="I156" s="14" t="s">
        <v>6</v>
      </c>
      <c r="J156" s="11">
        <v>4708.8999999999996</v>
      </c>
      <c r="K156" s="11">
        <v>4347.6000000000004</v>
      </c>
      <c r="L156" s="11">
        <v>4509.8</v>
      </c>
      <c r="M156" s="11">
        <v>4659.3999999999996</v>
      </c>
      <c r="N156" s="11">
        <v>4792.5</v>
      </c>
      <c r="O156" s="11">
        <v>4919.8</v>
      </c>
      <c r="P156" s="11">
        <v>5047.7</v>
      </c>
      <c r="Q156" s="11">
        <v>5178.7</v>
      </c>
      <c r="R156" s="11">
        <v>5314</v>
      </c>
      <c r="S156" s="11">
        <v>5444.1</v>
      </c>
      <c r="T156" s="11">
        <v>5588.1</v>
      </c>
      <c r="U156" s="11">
        <v>5739.7</v>
      </c>
      <c r="V156" s="11">
        <v>5903.2</v>
      </c>
      <c r="W156" s="11">
        <v>6076.6</v>
      </c>
      <c r="X156" s="11">
        <v>6260.3</v>
      </c>
      <c r="Y156" s="11">
        <v>6459.1</v>
      </c>
      <c r="Z156" s="11">
        <v>6670.6</v>
      </c>
      <c r="AA156" s="11">
        <v>6892.4</v>
      </c>
      <c r="AB156" s="11">
        <v>7123.9</v>
      </c>
      <c r="AC156" s="11">
        <v>7355.8</v>
      </c>
      <c r="AD156" s="11">
        <v>7588.2</v>
      </c>
      <c r="AE156" s="11">
        <v>7822.6</v>
      </c>
      <c r="AF156" s="11">
        <v>8055.1</v>
      </c>
      <c r="AG156" s="11">
        <v>8287</v>
      </c>
      <c r="AH156" s="11">
        <v>8525.4</v>
      </c>
      <c r="AI156" s="11">
        <v>8772.7000000000007</v>
      </c>
      <c r="AJ156" s="11">
        <v>9030.2000000000007</v>
      </c>
      <c r="AK156" s="11">
        <v>9288.6</v>
      </c>
      <c r="AL156" s="11">
        <v>9469.1</v>
      </c>
      <c r="AM156" s="11">
        <v>9582.5</v>
      </c>
      <c r="AN156" s="11">
        <v>9650.2999999999993</v>
      </c>
      <c r="AO156" s="11">
        <v>9681.2000000000007</v>
      </c>
    </row>
    <row r="157" spans="4:41" x14ac:dyDescent="0.3">
      <c r="D157" s="18" t="s">
        <v>169</v>
      </c>
      <c r="E157" t="s">
        <v>183</v>
      </c>
      <c r="F157" s="4" t="s">
        <v>5</v>
      </c>
      <c r="G157" t="s">
        <v>178</v>
      </c>
      <c r="H157" t="s">
        <v>159</v>
      </c>
      <c r="I157" s="14" t="s">
        <v>6</v>
      </c>
      <c r="J157" s="11">
        <v>3319.1</v>
      </c>
      <c r="K157" s="11">
        <v>3025.2</v>
      </c>
      <c r="L157" s="11">
        <v>3112.1</v>
      </c>
      <c r="M157" s="11">
        <v>3198</v>
      </c>
      <c r="N157" s="11">
        <v>3277.4</v>
      </c>
      <c r="O157" s="11">
        <v>3356.3</v>
      </c>
      <c r="P157" s="11">
        <v>3437.7</v>
      </c>
      <c r="Q157" s="11">
        <v>3522.6</v>
      </c>
      <c r="R157" s="11">
        <v>3611.1</v>
      </c>
      <c r="S157" s="11">
        <v>3694.8</v>
      </c>
      <c r="T157" s="11">
        <v>3789.1</v>
      </c>
      <c r="U157" s="11">
        <v>3890.2</v>
      </c>
      <c r="V157" s="11">
        <v>4001.1</v>
      </c>
      <c r="W157" s="11">
        <v>4119.8999999999996</v>
      </c>
      <c r="X157" s="11">
        <v>4246.3999999999996</v>
      </c>
      <c r="Y157" s="11">
        <v>4383.3999999999996</v>
      </c>
      <c r="Z157" s="11">
        <v>4527.8</v>
      </c>
      <c r="AA157" s="11">
        <v>4679.8</v>
      </c>
      <c r="AB157" s="11">
        <v>4841.6000000000004</v>
      </c>
      <c r="AC157" s="11">
        <v>5003.8999999999996</v>
      </c>
      <c r="AD157" s="11">
        <v>5167.7</v>
      </c>
      <c r="AE157" s="11">
        <v>5333.1</v>
      </c>
      <c r="AF157" s="11">
        <v>5498.3</v>
      </c>
      <c r="AG157" s="11">
        <v>5662.1</v>
      </c>
      <c r="AH157" s="11">
        <v>5828.5</v>
      </c>
      <c r="AI157" s="11">
        <v>5999.4</v>
      </c>
      <c r="AJ157" s="11">
        <v>6176.4</v>
      </c>
      <c r="AK157" s="11">
        <v>6355.5</v>
      </c>
      <c r="AL157" s="11">
        <v>6485.1</v>
      </c>
      <c r="AM157" s="11">
        <v>6569.9</v>
      </c>
      <c r="AN157" s="11">
        <v>6622.9</v>
      </c>
      <c r="AO157" s="11">
        <v>6650</v>
      </c>
    </row>
    <row r="158" spans="4:41" x14ac:dyDescent="0.3">
      <c r="D158" s="18" t="s">
        <v>169</v>
      </c>
      <c r="E158" t="s">
        <v>184</v>
      </c>
      <c r="F158" s="4" t="s">
        <v>5</v>
      </c>
      <c r="G158" s="18" t="s">
        <v>132</v>
      </c>
      <c r="H158" t="s">
        <v>160</v>
      </c>
      <c r="I158" s="14" t="s">
        <v>6</v>
      </c>
      <c r="J158" s="11">
        <v>3799.1</v>
      </c>
      <c r="K158" s="11">
        <v>3955</v>
      </c>
      <c r="L158" s="11">
        <v>4074.9</v>
      </c>
      <c r="M158" s="11">
        <v>4173.2</v>
      </c>
      <c r="N158" s="11">
        <v>4268</v>
      </c>
      <c r="O158" s="11">
        <v>4383.3</v>
      </c>
      <c r="P158" s="11">
        <v>4520.1000000000004</v>
      </c>
      <c r="Q158" s="11">
        <v>4656.7</v>
      </c>
      <c r="R158" s="11">
        <v>4790.2</v>
      </c>
      <c r="S158" s="11">
        <v>4902.1000000000004</v>
      </c>
      <c r="T158" s="11">
        <v>5012.3</v>
      </c>
      <c r="U158" s="11">
        <v>5120.2</v>
      </c>
      <c r="V158" s="11">
        <v>5251.7</v>
      </c>
      <c r="W158" s="11">
        <v>5387</v>
      </c>
      <c r="X158" s="11">
        <v>5532.5</v>
      </c>
      <c r="Y158" s="11">
        <v>5709.8</v>
      </c>
      <c r="Z158" s="11">
        <v>5873.3</v>
      </c>
      <c r="AA158" s="11">
        <v>6049.5</v>
      </c>
      <c r="AB158" s="11">
        <v>6238.7</v>
      </c>
      <c r="AC158" s="11">
        <v>6414.1</v>
      </c>
      <c r="AD158" s="11">
        <v>6591.5</v>
      </c>
      <c r="AE158" s="11">
        <v>6774.7</v>
      </c>
      <c r="AF158" s="11">
        <v>6963.3</v>
      </c>
      <c r="AG158" s="11">
        <v>7140.3</v>
      </c>
      <c r="AH158" s="11">
        <v>7324.3</v>
      </c>
      <c r="AI158" s="11">
        <v>7517.2</v>
      </c>
      <c r="AJ158" s="11">
        <v>7719.9</v>
      </c>
      <c r="AK158" s="11">
        <v>7909.5</v>
      </c>
      <c r="AL158" s="11">
        <v>7764.1</v>
      </c>
      <c r="AM158" s="11">
        <v>7630.9</v>
      </c>
      <c r="AN158" s="11">
        <v>7531.2</v>
      </c>
      <c r="AO158" s="11">
        <v>7435.2</v>
      </c>
    </row>
    <row r="159" spans="4:41" x14ac:dyDescent="0.3">
      <c r="D159" s="18" t="s">
        <v>169</v>
      </c>
      <c r="E159" t="s">
        <v>184</v>
      </c>
      <c r="F159" s="4" t="s">
        <v>5</v>
      </c>
      <c r="G159" t="s">
        <v>179</v>
      </c>
      <c r="H159" t="s">
        <v>177</v>
      </c>
      <c r="I159" s="14" t="s">
        <v>6</v>
      </c>
      <c r="J159" s="11">
        <v>200.2</v>
      </c>
      <c r="K159" s="11">
        <v>215.9</v>
      </c>
      <c r="L159" s="11">
        <v>219</v>
      </c>
      <c r="M159" s="11">
        <v>223.6</v>
      </c>
      <c r="N159" s="11">
        <v>229</v>
      </c>
      <c r="O159" s="11">
        <v>238.6</v>
      </c>
      <c r="P159" s="11">
        <v>249.2</v>
      </c>
      <c r="Q159" s="11">
        <v>251</v>
      </c>
      <c r="R159" s="11">
        <v>248.9</v>
      </c>
      <c r="S159" s="11">
        <v>249.4</v>
      </c>
      <c r="T159" s="11">
        <v>256</v>
      </c>
      <c r="U159" s="11">
        <v>263.7</v>
      </c>
      <c r="V159" s="11">
        <v>277.8</v>
      </c>
      <c r="W159" s="11">
        <v>288.10000000000002</v>
      </c>
      <c r="X159" s="11">
        <v>298.60000000000002</v>
      </c>
      <c r="Y159" s="11">
        <v>308.7</v>
      </c>
      <c r="Z159" s="11">
        <v>308.7</v>
      </c>
      <c r="AA159" s="11">
        <v>316.8</v>
      </c>
      <c r="AB159" s="11">
        <v>339.1</v>
      </c>
      <c r="AC159" s="11">
        <v>359.9</v>
      </c>
      <c r="AD159" s="11">
        <v>382</v>
      </c>
      <c r="AE159" s="11">
        <v>404.1</v>
      </c>
      <c r="AF159" s="11">
        <v>419.7</v>
      </c>
      <c r="AG159" s="11">
        <v>436.2</v>
      </c>
      <c r="AH159" s="11">
        <v>454.7</v>
      </c>
      <c r="AI159" s="11">
        <v>474</v>
      </c>
      <c r="AJ159" s="11">
        <v>493.5</v>
      </c>
      <c r="AK159" s="11">
        <v>576</v>
      </c>
      <c r="AL159" s="11">
        <v>651.9</v>
      </c>
      <c r="AM159" s="11">
        <v>719.9</v>
      </c>
      <c r="AN159" s="11">
        <v>789.1</v>
      </c>
      <c r="AO159" s="11">
        <v>855.1</v>
      </c>
    </row>
    <row r="160" spans="4:41" x14ac:dyDescent="0.3">
      <c r="D160" s="15" t="s">
        <v>185</v>
      </c>
      <c r="E160" s="15" t="s">
        <v>186</v>
      </c>
      <c r="F160" s="12" t="s">
        <v>33</v>
      </c>
      <c r="G160" t="s">
        <v>178</v>
      </c>
      <c r="H160" s="1" t="s">
        <v>6</v>
      </c>
      <c r="I160" s="14" t="s">
        <v>6</v>
      </c>
      <c r="J160" s="17">
        <f>J154+J155+J156+J157</f>
        <v>16418.599999999999</v>
      </c>
      <c r="K160" s="17">
        <f t="shared" ref="K160:AO160" si="39">K154+K155+K156+K157</f>
        <v>15182.8</v>
      </c>
      <c r="L160" s="17">
        <f t="shared" si="39"/>
        <v>15745.4</v>
      </c>
      <c r="M160" s="17">
        <f t="shared" si="39"/>
        <v>16247.1</v>
      </c>
      <c r="N160" s="17">
        <f t="shared" si="39"/>
        <v>16685.600000000002</v>
      </c>
      <c r="O160" s="17">
        <f t="shared" si="39"/>
        <v>17105.3</v>
      </c>
      <c r="P160" s="17">
        <f t="shared" si="39"/>
        <v>17531.7</v>
      </c>
      <c r="Q160" s="17">
        <f t="shared" si="39"/>
        <v>17971.199999999997</v>
      </c>
      <c r="R160" s="17">
        <f t="shared" si="39"/>
        <v>18429.3</v>
      </c>
      <c r="S160" s="17">
        <f t="shared" si="39"/>
        <v>18892.2</v>
      </c>
      <c r="T160" s="17">
        <f t="shared" si="39"/>
        <v>19400.3</v>
      </c>
      <c r="U160" s="17">
        <f t="shared" si="39"/>
        <v>19930.600000000002</v>
      </c>
      <c r="V160" s="17">
        <f t="shared" si="39"/>
        <v>20507</v>
      </c>
      <c r="W160" s="17">
        <f t="shared" si="39"/>
        <v>21119.1</v>
      </c>
      <c r="X160" s="17">
        <f t="shared" si="39"/>
        <v>21767.5</v>
      </c>
      <c r="Y160" s="17">
        <f t="shared" si="39"/>
        <v>22472.200000000004</v>
      </c>
      <c r="Z160" s="17">
        <f t="shared" si="39"/>
        <v>23217.200000000001</v>
      </c>
      <c r="AA160" s="17">
        <f t="shared" si="39"/>
        <v>23996.399999999998</v>
      </c>
      <c r="AB160" s="17">
        <f t="shared" si="39"/>
        <v>24812.1</v>
      </c>
      <c r="AC160" s="17">
        <f t="shared" si="39"/>
        <v>25625.9</v>
      </c>
      <c r="AD160" s="17">
        <f t="shared" si="39"/>
        <v>26441.800000000003</v>
      </c>
      <c r="AE160" s="17">
        <f t="shared" si="39"/>
        <v>27263</v>
      </c>
      <c r="AF160" s="17">
        <f t="shared" si="39"/>
        <v>28097.399999999998</v>
      </c>
      <c r="AG160" s="17">
        <f t="shared" si="39"/>
        <v>28929.199999999997</v>
      </c>
      <c r="AH160" s="17">
        <f t="shared" si="39"/>
        <v>29778.400000000001</v>
      </c>
      <c r="AI160" s="17">
        <f t="shared" si="39"/>
        <v>30653.699999999997</v>
      </c>
      <c r="AJ160" s="17">
        <f t="shared" si="39"/>
        <v>31561.700000000004</v>
      </c>
      <c r="AK160" s="17">
        <f t="shared" si="39"/>
        <v>32469.699999999997</v>
      </c>
      <c r="AL160" s="17">
        <f t="shared" si="39"/>
        <v>33073</v>
      </c>
      <c r="AM160" s="17">
        <f t="shared" si="39"/>
        <v>33423</v>
      </c>
      <c r="AN160" s="17">
        <f t="shared" si="39"/>
        <v>33611.899999999994</v>
      </c>
      <c r="AO160" s="17">
        <f t="shared" si="39"/>
        <v>33675</v>
      </c>
    </row>
    <row r="161" spans="4:42" x14ac:dyDescent="0.3">
      <c r="D161" s="15" t="s">
        <v>187</v>
      </c>
      <c r="E161" s="16" t="s">
        <v>188</v>
      </c>
      <c r="F161" s="12" t="s">
        <v>33</v>
      </c>
      <c r="G161" s="1" t="s">
        <v>6</v>
      </c>
      <c r="H161" s="1" t="s">
        <v>6</v>
      </c>
      <c r="I161" s="16" t="s">
        <v>190</v>
      </c>
      <c r="J161" s="16" t="s">
        <v>6</v>
      </c>
      <c r="K161" s="36" t="e">
        <f>1-K160/#REF!</f>
        <v>#REF!</v>
      </c>
      <c r="L161" s="36" t="e">
        <f>1-L160/#REF!</f>
        <v>#REF!</v>
      </c>
      <c r="M161" s="36" t="e">
        <f>1-M160/#REF!</f>
        <v>#REF!</v>
      </c>
      <c r="N161" s="36" t="e">
        <f>1-N160/#REF!</f>
        <v>#REF!</v>
      </c>
      <c r="O161" s="36" t="e">
        <f>1-O160/#REF!</f>
        <v>#REF!</v>
      </c>
      <c r="P161" s="36" t="e">
        <f>1-P160/#REF!</f>
        <v>#REF!</v>
      </c>
      <c r="Q161" s="36" t="e">
        <f>1-Q160/#REF!</f>
        <v>#REF!</v>
      </c>
      <c r="R161" s="36" t="e">
        <f>1-R160/#REF!</f>
        <v>#REF!</v>
      </c>
      <c r="S161" s="36" t="e">
        <f>1-S160/#REF!</f>
        <v>#REF!</v>
      </c>
      <c r="T161" s="36" t="e">
        <f>1-T160/#REF!</f>
        <v>#REF!</v>
      </c>
      <c r="U161" s="36" t="e">
        <f>1-U160/#REF!</f>
        <v>#REF!</v>
      </c>
      <c r="V161" s="36" t="e">
        <f>1-V160/#REF!</f>
        <v>#REF!</v>
      </c>
      <c r="W161" s="36" t="e">
        <f>1-W160/#REF!</f>
        <v>#REF!</v>
      </c>
      <c r="X161" s="36" t="e">
        <f>1-X160/#REF!</f>
        <v>#REF!</v>
      </c>
      <c r="Y161" s="36" t="e">
        <f>1-Y160/#REF!</f>
        <v>#REF!</v>
      </c>
      <c r="Z161" s="36" t="e">
        <f>1-Z160/#REF!</f>
        <v>#REF!</v>
      </c>
      <c r="AA161" s="36" t="e">
        <f>1-AA160/#REF!</f>
        <v>#REF!</v>
      </c>
      <c r="AB161" s="36" t="e">
        <f>1-AB160/#REF!</f>
        <v>#REF!</v>
      </c>
      <c r="AC161" s="36" t="e">
        <f>1-AC160/#REF!</f>
        <v>#REF!</v>
      </c>
      <c r="AD161" s="36" t="e">
        <f>1-AD160/#REF!</f>
        <v>#REF!</v>
      </c>
      <c r="AE161" s="36" t="e">
        <f>1-AE160/#REF!</f>
        <v>#REF!</v>
      </c>
      <c r="AF161" s="36" t="e">
        <f>1-AF160/#REF!</f>
        <v>#REF!</v>
      </c>
      <c r="AG161" s="36" t="e">
        <f>1-AG160/#REF!</f>
        <v>#REF!</v>
      </c>
      <c r="AH161" s="36" t="e">
        <f>1-AH160/#REF!</f>
        <v>#REF!</v>
      </c>
      <c r="AI161" s="36" t="e">
        <f>1-AI160/#REF!</f>
        <v>#REF!</v>
      </c>
      <c r="AJ161" s="37" t="e">
        <f>1-AJ160/#REF!</f>
        <v>#REF!</v>
      </c>
      <c r="AK161" s="37" t="e">
        <f>1-AK160/#REF!</f>
        <v>#REF!</v>
      </c>
      <c r="AL161" s="37" t="e">
        <f>1-AL160/#REF!</f>
        <v>#REF!</v>
      </c>
      <c r="AM161" s="37" t="e">
        <f>1-AM160/#REF!</f>
        <v>#REF!</v>
      </c>
      <c r="AN161" s="37" t="e">
        <f>1-AN160/#REF!</f>
        <v>#REF!</v>
      </c>
      <c r="AO161" s="37" t="e">
        <f>1-AO160/#REF!</f>
        <v>#REF!</v>
      </c>
      <c r="AP161" s="10"/>
    </row>
    <row r="162" spans="4:42" x14ac:dyDescent="0.3">
      <c r="D162" s="15" t="s">
        <v>189</v>
      </c>
      <c r="E162" s="15" t="s">
        <v>189</v>
      </c>
      <c r="F162" s="12" t="s">
        <v>33</v>
      </c>
      <c r="G162" s="1" t="s">
        <v>6</v>
      </c>
      <c r="H162" s="1" t="s">
        <v>6</v>
      </c>
      <c r="I162" s="14" t="s">
        <v>6</v>
      </c>
      <c r="J162" s="16" t="s">
        <v>6</v>
      </c>
      <c r="K162" s="36" t="e">
        <f>K160/#REF!</f>
        <v>#REF!</v>
      </c>
      <c r="L162" s="36" t="e">
        <f>L160/#REF!</f>
        <v>#REF!</v>
      </c>
      <c r="M162" s="36" t="e">
        <f>M160/#REF!</f>
        <v>#REF!</v>
      </c>
      <c r="N162" s="36" t="e">
        <f>N160/#REF!</f>
        <v>#REF!</v>
      </c>
      <c r="O162" s="36" t="e">
        <f>O160/#REF!</f>
        <v>#REF!</v>
      </c>
      <c r="P162" s="36" t="e">
        <f>P160/#REF!</f>
        <v>#REF!</v>
      </c>
      <c r="Q162" s="36" t="e">
        <f>Q160/#REF!</f>
        <v>#REF!</v>
      </c>
      <c r="R162" s="36" t="e">
        <f>R160/#REF!</f>
        <v>#REF!</v>
      </c>
      <c r="S162" s="36" t="e">
        <f>S160/#REF!</f>
        <v>#REF!</v>
      </c>
      <c r="T162" s="36" t="e">
        <f>T160/#REF!</f>
        <v>#REF!</v>
      </c>
      <c r="U162" s="36" t="e">
        <f>U160/#REF!</f>
        <v>#REF!</v>
      </c>
      <c r="V162" s="36" t="e">
        <f>V160/#REF!</f>
        <v>#REF!</v>
      </c>
      <c r="W162" s="36" t="e">
        <f>W160/#REF!</f>
        <v>#REF!</v>
      </c>
      <c r="X162" s="36" t="e">
        <f>X160/#REF!</f>
        <v>#REF!</v>
      </c>
      <c r="Y162" s="36" t="e">
        <f>Y160/#REF!</f>
        <v>#REF!</v>
      </c>
      <c r="Z162" s="36" t="e">
        <f>Z160/#REF!</f>
        <v>#REF!</v>
      </c>
      <c r="AA162" s="36" t="e">
        <f>AA160/#REF!</f>
        <v>#REF!</v>
      </c>
      <c r="AB162" s="36" t="e">
        <f>AB160/#REF!</f>
        <v>#REF!</v>
      </c>
      <c r="AC162" s="36" t="e">
        <f>AC160/#REF!</f>
        <v>#REF!</v>
      </c>
      <c r="AD162" s="36" t="e">
        <f>AD160/#REF!</f>
        <v>#REF!</v>
      </c>
      <c r="AE162" s="36" t="e">
        <f>AE160/#REF!</f>
        <v>#REF!</v>
      </c>
      <c r="AF162" s="36" t="e">
        <f>AF160/#REF!</f>
        <v>#REF!</v>
      </c>
      <c r="AG162" s="36" t="e">
        <f>AG160/#REF!</f>
        <v>#REF!</v>
      </c>
      <c r="AH162" s="36" t="e">
        <f>AH160/#REF!</f>
        <v>#REF!</v>
      </c>
      <c r="AI162" s="36" t="e">
        <f>AI160/#REF!</f>
        <v>#REF!</v>
      </c>
      <c r="AJ162" s="36" t="e">
        <f>AJ160/#REF!</f>
        <v>#REF!</v>
      </c>
      <c r="AK162" s="36" t="e">
        <f>AK160/#REF!</f>
        <v>#REF!</v>
      </c>
      <c r="AL162" s="36" t="e">
        <f>AL160/#REF!</f>
        <v>#REF!</v>
      </c>
      <c r="AM162" s="36" t="e">
        <f>AM160/#REF!</f>
        <v>#REF!</v>
      </c>
      <c r="AN162" s="36" t="e">
        <f>AN160/#REF!</f>
        <v>#REF!</v>
      </c>
      <c r="AO162" s="36" t="e">
        <f>AO160/#REF!</f>
        <v>#REF!</v>
      </c>
    </row>
    <row r="163" spans="4:42" x14ac:dyDescent="0.3">
      <c r="D163" s="18" t="s">
        <v>193</v>
      </c>
      <c r="E163" t="s">
        <v>194</v>
      </c>
      <c r="F163" s="4" t="s">
        <v>5</v>
      </c>
      <c r="G163" s="1" t="s">
        <v>6</v>
      </c>
      <c r="H163" s="1" t="s">
        <v>6</v>
      </c>
      <c r="I163" s="14" t="s">
        <v>6</v>
      </c>
      <c r="J163">
        <v>3.6920000000000002</v>
      </c>
      <c r="K163">
        <v>3.484</v>
      </c>
      <c r="L163">
        <v>3.7029999999999998</v>
      </c>
      <c r="M163">
        <v>3.677</v>
      </c>
      <c r="N163">
        <v>3.6560000000000001</v>
      </c>
      <c r="O163">
        <v>3.6509999999999998</v>
      </c>
      <c r="P163">
        <v>3.6429999999999998</v>
      </c>
      <c r="Q163">
        <v>3.6309999999999998</v>
      </c>
      <c r="R163">
        <v>3.6230000000000002</v>
      </c>
      <c r="S163">
        <v>3.6120000000000001</v>
      </c>
      <c r="T163">
        <v>3.601</v>
      </c>
      <c r="U163">
        <v>3.5859999999999999</v>
      </c>
      <c r="V163">
        <v>3.5840000000000001</v>
      </c>
      <c r="W163">
        <v>3.5710000000000002</v>
      </c>
      <c r="X163">
        <v>3.56</v>
      </c>
      <c r="Y163">
        <v>3.556</v>
      </c>
      <c r="Z163">
        <v>3.54</v>
      </c>
      <c r="AA163">
        <v>3.5289999999999999</v>
      </c>
      <c r="AB163">
        <v>3.5169999999999999</v>
      </c>
      <c r="AC163">
        <v>3.4969999999999999</v>
      </c>
      <c r="AD163">
        <v>3.4870000000000001</v>
      </c>
      <c r="AE163">
        <v>3.4689999999999999</v>
      </c>
      <c r="AF163">
        <v>3.46</v>
      </c>
      <c r="AG163">
        <v>3.4380000000000002</v>
      </c>
      <c r="AH163">
        <v>3.423</v>
      </c>
      <c r="AI163">
        <v>3.4089999999999998</v>
      </c>
      <c r="AJ163">
        <v>3.3959999999999999</v>
      </c>
      <c r="AK163">
        <v>3.3719999999999999</v>
      </c>
      <c r="AL163">
        <v>3.2959999999999998</v>
      </c>
      <c r="AM163">
        <v>3.2639999999999998</v>
      </c>
      <c r="AN163">
        <v>3.238</v>
      </c>
      <c r="AO163">
        <v>3.2080000000000002</v>
      </c>
    </row>
    <row r="164" spans="4:42" x14ac:dyDescent="0.3">
      <c r="D164" s="18" t="s">
        <v>196</v>
      </c>
      <c r="E164" s="1" t="s">
        <v>195</v>
      </c>
      <c r="F164" s="4" t="s">
        <v>5</v>
      </c>
      <c r="G164" s="1" t="s">
        <v>6</v>
      </c>
      <c r="H164" s="1" t="s">
        <v>6</v>
      </c>
      <c r="I164" s="14" t="s">
        <v>6</v>
      </c>
      <c r="J164">
        <v>13.173</v>
      </c>
      <c r="K164">
        <v>12.416</v>
      </c>
      <c r="L164">
        <v>13.238</v>
      </c>
      <c r="M164">
        <v>13.132</v>
      </c>
      <c r="N164">
        <v>13.051</v>
      </c>
      <c r="O164">
        <v>13.028</v>
      </c>
      <c r="P164">
        <v>12.997999999999999</v>
      </c>
      <c r="Q164">
        <v>12.952999999999999</v>
      </c>
      <c r="R164">
        <v>12.927</v>
      </c>
      <c r="S164">
        <v>12.881</v>
      </c>
      <c r="T164">
        <v>12.839</v>
      </c>
      <c r="U164">
        <v>12.782</v>
      </c>
      <c r="V164">
        <v>12.773</v>
      </c>
      <c r="W164">
        <v>12.723000000000001</v>
      </c>
      <c r="X164">
        <v>12.683</v>
      </c>
      <c r="Y164">
        <v>12.667999999999999</v>
      </c>
      <c r="Z164">
        <v>12.608000000000001</v>
      </c>
      <c r="AA164">
        <v>12.566000000000001</v>
      </c>
      <c r="AB164">
        <v>12.519</v>
      </c>
      <c r="AC164">
        <v>12.44</v>
      </c>
      <c r="AD164">
        <v>12.398999999999999</v>
      </c>
      <c r="AE164">
        <v>12.332000000000001</v>
      </c>
      <c r="AF164">
        <v>12.295</v>
      </c>
      <c r="AG164">
        <v>12.21</v>
      </c>
      <c r="AH164">
        <v>12.151</v>
      </c>
      <c r="AI164">
        <v>12.1</v>
      </c>
      <c r="AJ164">
        <v>12.052</v>
      </c>
      <c r="AK164">
        <v>11.964</v>
      </c>
      <c r="AL164">
        <v>11.672000000000001</v>
      </c>
      <c r="AM164">
        <v>11.545</v>
      </c>
      <c r="AN164">
        <v>11.445</v>
      </c>
      <c r="AO164">
        <v>11.334</v>
      </c>
    </row>
    <row r="165" spans="4:42" x14ac:dyDescent="0.3">
      <c r="D165" s="18" t="s">
        <v>279</v>
      </c>
      <c r="E165" s="18" t="s">
        <v>278</v>
      </c>
      <c r="F165" s="4" t="s">
        <v>5</v>
      </c>
      <c r="G165" t="s">
        <v>133</v>
      </c>
      <c r="H165" t="s">
        <v>201</v>
      </c>
      <c r="I165" s="14" t="s">
        <v>6</v>
      </c>
      <c r="J165">
        <v>2.7</v>
      </c>
      <c r="K165">
        <v>2.6</v>
      </c>
      <c r="L165">
        <v>2.7</v>
      </c>
      <c r="M165">
        <v>2.7</v>
      </c>
      <c r="N165">
        <v>2.8</v>
      </c>
      <c r="O165">
        <v>2.8</v>
      </c>
      <c r="P165">
        <v>2.9</v>
      </c>
      <c r="Q165">
        <v>2.9</v>
      </c>
      <c r="R165">
        <v>2.9</v>
      </c>
      <c r="S165">
        <v>3</v>
      </c>
      <c r="T165">
        <v>3.1</v>
      </c>
      <c r="U165">
        <v>3.1</v>
      </c>
      <c r="V165">
        <v>3.2</v>
      </c>
      <c r="W165">
        <v>3.2</v>
      </c>
      <c r="X165">
        <v>3.2</v>
      </c>
      <c r="Y165">
        <v>3.3</v>
      </c>
      <c r="Z165">
        <v>3.3</v>
      </c>
      <c r="AA165">
        <v>3.4</v>
      </c>
      <c r="AB165">
        <v>3.4</v>
      </c>
      <c r="AC165">
        <v>3.5</v>
      </c>
      <c r="AD165">
        <v>3.5</v>
      </c>
      <c r="AE165">
        <v>3.6</v>
      </c>
      <c r="AF165">
        <v>3.6</v>
      </c>
      <c r="AG165">
        <v>3.7</v>
      </c>
      <c r="AH165">
        <v>3.7</v>
      </c>
      <c r="AI165">
        <v>3.8</v>
      </c>
      <c r="AJ165">
        <v>3.8</v>
      </c>
      <c r="AK165">
        <v>3.8</v>
      </c>
      <c r="AL165">
        <v>3.8</v>
      </c>
      <c r="AM165">
        <v>3.8</v>
      </c>
      <c r="AN165">
        <v>3.8</v>
      </c>
      <c r="AO165">
        <v>3.8</v>
      </c>
    </row>
    <row r="166" spans="4:42" x14ac:dyDescent="0.3">
      <c r="D166" s="18" t="s">
        <v>279</v>
      </c>
      <c r="E166" s="18" t="s">
        <v>278</v>
      </c>
      <c r="F166" s="4" t="s">
        <v>5</v>
      </c>
      <c r="G166" t="s">
        <v>133</v>
      </c>
      <c r="H166" t="s">
        <v>202</v>
      </c>
      <c r="I166" s="14" t="s">
        <v>6</v>
      </c>
      <c r="J166">
        <v>11.9</v>
      </c>
      <c r="K166">
        <v>11.8</v>
      </c>
      <c r="L166">
        <v>12.1</v>
      </c>
      <c r="M166">
        <v>12.3</v>
      </c>
      <c r="N166">
        <v>12.6</v>
      </c>
      <c r="O166">
        <v>12.7</v>
      </c>
      <c r="P166">
        <v>12.9</v>
      </c>
      <c r="Q166">
        <v>13.1</v>
      </c>
      <c r="R166">
        <v>13.3</v>
      </c>
      <c r="S166">
        <v>13.7</v>
      </c>
      <c r="T166">
        <v>14</v>
      </c>
      <c r="U166">
        <v>14.2</v>
      </c>
      <c r="V166">
        <v>14.4</v>
      </c>
      <c r="W166">
        <v>14.6</v>
      </c>
      <c r="X166">
        <v>14.8</v>
      </c>
      <c r="Y166">
        <v>15.1</v>
      </c>
      <c r="Z166">
        <v>15.3</v>
      </c>
      <c r="AA166">
        <v>15.4</v>
      </c>
      <c r="AB166">
        <v>15.6</v>
      </c>
      <c r="AC166">
        <v>15.8</v>
      </c>
      <c r="AD166">
        <v>16</v>
      </c>
      <c r="AE166">
        <v>16.2</v>
      </c>
      <c r="AF166">
        <v>16.399999999999999</v>
      </c>
      <c r="AG166">
        <v>16.600000000000001</v>
      </c>
      <c r="AH166">
        <v>16.8</v>
      </c>
      <c r="AI166">
        <v>17</v>
      </c>
      <c r="AJ166">
        <v>17.2</v>
      </c>
      <c r="AK166">
        <v>17.399999999999999</v>
      </c>
      <c r="AL166">
        <v>17.3</v>
      </c>
      <c r="AM166">
        <v>17.2</v>
      </c>
      <c r="AN166">
        <v>17.100000000000001</v>
      </c>
      <c r="AO166">
        <v>17</v>
      </c>
    </row>
    <row r="167" spans="4:42" x14ac:dyDescent="0.3">
      <c r="D167" s="18" t="s">
        <v>279</v>
      </c>
      <c r="E167" s="18" t="s">
        <v>278</v>
      </c>
      <c r="F167" s="4" t="s">
        <v>5</v>
      </c>
      <c r="G167" t="s">
        <v>133</v>
      </c>
      <c r="H167" t="s">
        <v>203</v>
      </c>
      <c r="I167" s="14" t="s">
        <v>6</v>
      </c>
      <c r="J167">
        <v>0.8</v>
      </c>
      <c r="K167">
        <v>0.8</v>
      </c>
      <c r="L167">
        <v>0.8</v>
      </c>
      <c r="M167">
        <v>0.8</v>
      </c>
      <c r="N167">
        <v>0.9</v>
      </c>
      <c r="O167">
        <v>0.9</v>
      </c>
      <c r="P167">
        <v>0.9</v>
      </c>
      <c r="Q167">
        <v>0.9</v>
      </c>
      <c r="R167">
        <v>0.9</v>
      </c>
      <c r="S167">
        <v>0.9</v>
      </c>
      <c r="T167">
        <v>0.9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1.1000000000000001</v>
      </c>
      <c r="AB167">
        <v>1.1000000000000001</v>
      </c>
      <c r="AC167">
        <v>1.1000000000000001</v>
      </c>
      <c r="AD167">
        <v>1.1000000000000001</v>
      </c>
      <c r="AE167">
        <v>1.1000000000000001</v>
      </c>
      <c r="AF167">
        <v>1.1000000000000001</v>
      </c>
      <c r="AG167">
        <v>1.2</v>
      </c>
      <c r="AH167">
        <v>1.2</v>
      </c>
      <c r="AI167">
        <v>1.2</v>
      </c>
      <c r="AJ167">
        <v>1.2</v>
      </c>
      <c r="AK167">
        <v>1.2</v>
      </c>
      <c r="AL167">
        <v>1.2</v>
      </c>
      <c r="AM167">
        <v>1.2</v>
      </c>
      <c r="AN167">
        <v>1.2</v>
      </c>
      <c r="AO167">
        <v>1.2</v>
      </c>
    </row>
    <row r="168" spans="4:42" x14ac:dyDescent="0.3">
      <c r="D168" s="18" t="s">
        <v>279</v>
      </c>
      <c r="E168" s="18" t="s">
        <v>278</v>
      </c>
      <c r="F168" s="4" t="s">
        <v>5</v>
      </c>
      <c r="G168" t="s">
        <v>133</v>
      </c>
      <c r="H168" t="s">
        <v>204</v>
      </c>
      <c r="I168" s="14" t="s">
        <v>6</v>
      </c>
      <c r="J168">
        <v>6.7</v>
      </c>
      <c r="K168">
        <v>6.4</v>
      </c>
      <c r="L168">
        <v>6.5</v>
      </c>
      <c r="M168">
        <v>6.7</v>
      </c>
      <c r="N168">
        <v>6.8</v>
      </c>
      <c r="O168">
        <v>6.9</v>
      </c>
      <c r="P168">
        <v>7</v>
      </c>
      <c r="Q168">
        <v>7</v>
      </c>
      <c r="R168">
        <v>7.1</v>
      </c>
      <c r="S168">
        <v>7.3</v>
      </c>
      <c r="T168">
        <v>7.3</v>
      </c>
      <c r="U168">
        <v>7.4</v>
      </c>
      <c r="V168">
        <v>7.5</v>
      </c>
      <c r="W168">
        <v>7.6</v>
      </c>
      <c r="X168">
        <v>7.7</v>
      </c>
      <c r="Y168">
        <v>7.9</v>
      </c>
      <c r="Z168">
        <v>8</v>
      </c>
      <c r="AA168">
        <v>8</v>
      </c>
      <c r="AB168">
        <v>8.1</v>
      </c>
      <c r="AC168">
        <v>8.1999999999999993</v>
      </c>
      <c r="AD168">
        <v>8.4</v>
      </c>
      <c r="AE168">
        <v>8.5</v>
      </c>
      <c r="AF168">
        <v>8.6</v>
      </c>
      <c r="AG168">
        <v>8.6999999999999993</v>
      </c>
      <c r="AH168">
        <v>8.8000000000000007</v>
      </c>
      <c r="AI168">
        <v>9</v>
      </c>
      <c r="AJ168">
        <v>9.1</v>
      </c>
      <c r="AK168">
        <v>9.1999999999999993</v>
      </c>
      <c r="AL168">
        <v>9.1999999999999993</v>
      </c>
      <c r="AM168">
        <v>9.1999999999999993</v>
      </c>
      <c r="AN168">
        <v>9.1</v>
      </c>
      <c r="AO168">
        <v>9.1</v>
      </c>
    </row>
    <row r="169" spans="4:42" x14ac:dyDescent="0.3">
      <c r="D169" s="18" t="s">
        <v>279</v>
      </c>
      <c r="E169" s="18" t="s">
        <v>278</v>
      </c>
      <c r="F169" s="4" t="s">
        <v>5</v>
      </c>
      <c r="G169" t="s">
        <v>133</v>
      </c>
      <c r="H169" t="s">
        <v>205</v>
      </c>
      <c r="I169" s="14" t="s">
        <v>6</v>
      </c>
      <c r="J169">
        <v>13</v>
      </c>
      <c r="K169">
        <v>12.6</v>
      </c>
      <c r="L169">
        <v>13</v>
      </c>
      <c r="M169">
        <v>13.2</v>
      </c>
      <c r="N169">
        <v>13.5</v>
      </c>
      <c r="O169">
        <v>13.7</v>
      </c>
      <c r="P169">
        <v>14</v>
      </c>
      <c r="Q169">
        <v>14.2</v>
      </c>
      <c r="R169">
        <v>14.4</v>
      </c>
      <c r="S169">
        <v>15.2</v>
      </c>
      <c r="T169">
        <v>15.5</v>
      </c>
      <c r="U169">
        <v>15.8</v>
      </c>
      <c r="V169">
        <v>16.100000000000001</v>
      </c>
      <c r="W169">
        <v>16.399999999999999</v>
      </c>
      <c r="X169">
        <v>16.7</v>
      </c>
      <c r="Y169">
        <v>17</v>
      </c>
      <c r="Z169">
        <v>17.3</v>
      </c>
      <c r="AA169">
        <v>17.600000000000001</v>
      </c>
      <c r="AB169">
        <v>17.899999999999999</v>
      </c>
      <c r="AC169">
        <v>18.2</v>
      </c>
      <c r="AD169">
        <v>18.5</v>
      </c>
      <c r="AE169">
        <v>18.8</v>
      </c>
      <c r="AF169">
        <v>19.3</v>
      </c>
      <c r="AG169">
        <v>19.7</v>
      </c>
      <c r="AH169">
        <v>20.100000000000001</v>
      </c>
      <c r="AI169">
        <v>20.399999999999999</v>
      </c>
      <c r="AJ169">
        <v>20.8</v>
      </c>
      <c r="AK169">
        <v>21.1</v>
      </c>
      <c r="AL169">
        <v>21.1</v>
      </c>
      <c r="AM169">
        <v>20.9</v>
      </c>
      <c r="AN169">
        <v>20.8</v>
      </c>
      <c r="AO169">
        <v>20.6</v>
      </c>
    </row>
    <row r="170" spans="4:42" x14ac:dyDescent="0.3">
      <c r="D170" s="18" t="s">
        <v>279</v>
      </c>
      <c r="E170" s="18" t="s">
        <v>278</v>
      </c>
      <c r="F170" s="4" t="s">
        <v>5</v>
      </c>
      <c r="G170" t="s">
        <v>133</v>
      </c>
      <c r="H170" t="s">
        <v>206</v>
      </c>
      <c r="I170" s="14" t="s">
        <v>6</v>
      </c>
      <c r="J170">
        <v>6.2</v>
      </c>
      <c r="K170">
        <v>6</v>
      </c>
      <c r="L170">
        <v>6.3</v>
      </c>
      <c r="M170">
        <v>6.4</v>
      </c>
      <c r="N170">
        <v>6.5</v>
      </c>
      <c r="O170">
        <v>6.6</v>
      </c>
      <c r="P170">
        <v>6.8</v>
      </c>
      <c r="Q170">
        <v>6.9</v>
      </c>
      <c r="R170">
        <v>7.1</v>
      </c>
      <c r="S170">
        <v>7.6</v>
      </c>
      <c r="T170">
        <v>7.9</v>
      </c>
      <c r="U170">
        <v>8.1</v>
      </c>
      <c r="V170">
        <v>8.3000000000000007</v>
      </c>
      <c r="W170">
        <v>8.5</v>
      </c>
      <c r="X170">
        <v>8.6999999999999993</v>
      </c>
      <c r="Y170">
        <v>9</v>
      </c>
      <c r="Z170">
        <v>9.1999999999999993</v>
      </c>
      <c r="AA170">
        <v>9.4</v>
      </c>
      <c r="AB170">
        <v>9.6999999999999993</v>
      </c>
      <c r="AC170">
        <v>9.9</v>
      </c>
      <c r="AD170">
        <v>10.1</v>
      </c>
      <c r="AE170">
        <v>10.4</v>
      </c>
      <c r="AF170">
        <v>10.8</v>
      </c>
      <c r="AG170">
        <v>11.1</v>
      </c>
      <c r="AH170">
        <v>11.4</v>
      </c>
      <c r="AI170">
        <v>11.6</v>
      </c>
      <c r="AJ170">
        <v>11.9</v>
      </c>
      <c r="AK170">
        <v>12.1</v>
      </c>
      <c r="AL170">
        <v>12.1</v>
      </c>
      <c r="AM170">
        <v>12</v>
      </c>
      <c r="AN170">
        <v>11.9</v>
      </c>
      <c r="AO170">
        <v>11.8</v>
      </c>
    </row>
    <row r="171" spans="4:42" x14ac:dyDescent="0.3">
      <c r="D171" s="18" t="s">
        <v>279</v>
      </c>
      <c r="E171" s="18" t="s">
        <v>278</v>
      </c>
      <c r="F171" s="4" t="s">
        <v>5</v>
      </c>
      <c r="G171" t="s">
        <v>133</v>
      </c>
      <c r="H171" t="s">
        <v>207</v>
      </c>
      <c r="I171" s="14" t="s">
        <v>6</v>
      </c>
      <c r="J171">
        <v>5.4</v>
      </c>
      <c r="K171">
        <v>5.3</v>
      </c>
      <c r="L171">
        <v>5.4</v>
      </c>
      <c r="M171">
        <v>5.5</v>
      </c>
      <c r="N171">
        <v>5.6</v>
      </c>
      <c r="O171">
        <v>5.7</v>
      </c>
      <c r="P171">
        <v>5.8</v>
      </c>
      <c r="Q171">
        <v>5.9</v>
      </c>
      <c r="R171">
        <v>6</v>
      </c>
      <c r="S171">
        <v>6.1</v>
      </c>
      <c r="T171">
        <v>6.2</v>
      </c>
      <c r="U171">
        <v>6.3</v>
      </c>
      <c r="V171">
        <v>6.4</v>
      </c>
      <c r="W171">
        <v>6.5</v>
      </c>
      <c r="X171">
        <v>6.6</v>
      </c>
      <c r="Y171">
        <v>6.8</v>
      </c>
      <c r="Z171">
        <v>6.9</v>
      </c>
      <c r="AA171">
        <v>7</v>
      </c>
      <c r="AB171">
        <v>7.1</v>
      </c>
      <c r="AC171">
        <v>7.2</v>
      </c>
      <c r="AD171">
        <v>7.3</v>
      </c>
      <c r="AE171">
        <v>7.4</v>
      </c>
      <c r="AF171">
        <v>7.6</v>
      </c>
      <c r="AG171">
        <v>7.7</v>
      </c>
      <c r="AH171">
        <v>7.8</v>
      </c>
      <c r="AI171">
        <v>7.9</v>
      </c>
      <c r="AJ171">
        <v>8</v>
      </c>
      <c r="AK171">
        <v>8.1999999999999993</v>
      </c>
      <c r="AL171">
        <v>8.1999999999999993</v>
      </c>
      <c r="AM171">
        <v>8.1999999999999993</v>
      </c>
      <c r="AN171">
        <v>8.1999999999999993</v>
      </c>
      <c r="AO171">
        <v>8.1999999999999993</v>
      </c>
    </row>
    <row r="172" spans="4:42" x14ac:dyDescent="0.3">
      <c r="D172" s="18" t="s">
        <v>279</v>
      </c>
      <c r="E172" s="18" t="s">
        <v>278</v>
      </c>
      <c r="F172" s="4" t="s">
        <v>5</v>
      </c>
      <c r="G172" t="s">
        <v>133</v>
      </c>
      <c r="H172" t="s">
        <v>208</v>
      </c>
      <c r="I172" s="14" t="s">
        <v>6</v>
      </c>
      <c r="J172">
        <v>2.9</v>
      </c>
      <c r="K172">
        <v>2.8</v>
      </c>
      <c r="L172">
        <v>2.9</v>
      </c>
      <c r="M172">
        <v>2.9</v>
      </c>
      <c r="N172">
        <v>3</v>
      </c>
      <c r="O172">
        <v>3</v>
      </c>
      <c r="P172">
        <v>3.1</v>
      </c>
      <c r="Q172">
        <v>3.1</v>
      </c>
      <c r="R172">
        <v>3.1</v>
      </c>
      <c r="S172">
        <v>3.2</v>
      </c>
      <c r="T172">
        <v>3.3</v>
      </c>
      <c r="U172">
        <v>3.3</v>
      </c>
      <c r="V172">
        <v>3.4</v>
      </c>
      <c r="W172">
        <v>3.4</v>
      </c>
      <c r="X172">
        <v>3.5</v>
      </c>
      <c r="Y172">
        <v>3.5</v>
      </c>
      <c r="Z172">
        <v>3.6</v>
      </c>
      <c r="AA172">
        <v>3.6</v>
      </c>
      <c r="AB172">
        <v>3.7</v>
      </c>
      <c r="AC172">
        <v>3.7</v>
      </c>
      <c r="AD172">
        <v>3.8</v>
      </c>
      <c r="AE172">
        <v>3.8</v>
      </c>
      <c r="AF172">
        <v>3.9</v>
      </c>
      <c r="AG172">
        <v>3.9</v>
      </c>
      <c r="AH172">
        <v>4</v>
      </c>
      <c r="AI172">
        <v>4</v>
      </c>
      <c r="AJ172">
        <v>4.0999999999999996</v>
      </c>
      <c r="AK172">
        <v>4.0999999999999996</v>
      </c>
      <c r="AL172">
        <v>4.0999999999999996</v>
      </c>
      <c r="AM172">
        <v>4.0999999999999996</v>
      </c>
      <c r="AN172">
        <v>4</v>
      </c>
      <c r="AO172">
        <v>4</v>
      </c>
    </row>
    <row r="173" spans="4:42" x14ac:dyDescent="0.3">
      <c r="D173" s="18" t="s">
        <v>279</v>
      </c>
      <c r="E173" s="18" t="s">
        <v>278</v>
      </c>
      <c r="F173" s="4" t="s">
        <v>5</v>
      </c>
      <c r="G173" t="s">
        <v>133</v>
      </c>
      <c r="H173" t="s">
        <v>209</v>
      </c>
      <c r="I173" s="14" t="s">
        <v>6</v>
      </c>
      <c r="J173">
        <v>0.5</v>
      </c>
      <c r="K173">
        <v>0.5</v>
      </c>
      <c r="L173">
        <v>0.5</v>
      </c>
      <c r="M173">
        <v>0.5</v>
      </c>
      <c r="N173">
        <v>0.5</v>
      </c>
      <c r="O173">
        <v>0.6</v>
      </c>
      <c r="P173">
        <v>0.6</v>
      </c>
      <c r="Q173">
        <v>0.6</v>
      </c>
      <c r="R173">
        <v>0.6</v>
      </c>
      <c r="S173">
        <v>0.6</v>
      </c>
      <c r="T173">
        <v>0.6</v>
      </c>
      <c r="U173">
        <v>0.6</v>
      </c>
      <c r="V173">
        <v>0.6</v>
      </c>
      <c r="W173">
        <v>0.6</v>
      </c>
      <c r="X173">
        <v>0.6</v>
      </c>
      <c r="Y173">
        <v>0.6</v>
      </c>
      <c r="Z173">
        <v>0.6</v>
      </c>
      <c r="AA173">
        <v>0.6</v>
      </c>
      <c r="AB173">
        <v>0.6</v>
      </c>
      <c r="AC173">
        <v>0.7</v>
      </c>
      <c r="AD173">
        <v>0.7</v>
      </c>
      <c r="AE173">
        <v>0.7</v>
      </c>
      <c r="AF173">
        <v>0.7</v>
      </c>
      <c r="AG173">
        <v>0.7</v>
      </c>
      <c r="AH173">
        <v>0.7</v>
      </c>
      <c r="AI173">
        <v>0.7</v>
      </c>
      <c r="AJ173">
        <v>0.7</v>
      </c>
      <c r="AK173">
        <v>0.7</v>
      </c>
      <c r="AL173">
        <v>0.7</v>
      </c>
      <c r="AM173">
        <v>0.7</v>
      </c>
      <c r="AN173">
        <v>0.7</v>
      </c>
      <c r="AO173">
        <v>0.7</v>
      </c>
    </row>
    <row r="174" spans="4:42" x14ac:dyDescent="0.3">
      <c r="D174" s="18" t="s">
        <v>279</v>
      </c>
      <c r="E174" s="18" t="s">
        <v>278</v>
      </c>
      <c r="F174" s="4" t="s">
        <v>5</v>
      </c>
      <c r="G174" t="s">
        <v>133</v>
      </c>
      <c r="H174" t="s">
        <v>210</v>
      </c>
      <c r="I174" s="14" t="s">
        <v>6</v>
      </c>
      <c r="J174">
        <v>3.8</v>
      </c>
      <c r="K174">
        <v>3.7</v>
      </c>
      <c r="L174">
        <v>3.8</v>
      </c>
      <c r="M174">
        <v>3.9</v>
      </c>
      <c r="N174">
        <v>3.9</v>
      </c>
      <c r="O174">
        <v>4</v>
      </c>
      <c r="P174">
        <v>4</v>
      </c>
      <c r="Q174">
        <v>4.0999999999999996</v>
      </c>
      <c r="R174">
        <v>4.0999999999999996</v>
      </c>
      <c r="S174">
        <v>4.2</v>
      </c>
      <c r="T174">
        <v>4.3</v>
      </c>
      <c r="U174">
        <v>4.3</v>
      </c>
      <c r="V174">
        <v>4.4000000000000004</v>
      </c>
      <c r="W174">
        <v>4.4000000000000004</v>
      </c>
      <c r="X174">
        <v>4.5</v>
      </c>
      <c r="Y174">
        <v>4.5</v>
      </c>
      <c r="Z174">
        <v>4.5999999999999996</v>
      </c>
      <c r="AA174">
        <v>4.5999999999999996</v>
      </c>
      <c r="AB174">
        <v>4.7</v>
      </c>
      <c r="AC174">
        <v>4.7</v>
      </c>
      <c r="AD174">
        <v>4.8</v>
      </c>
      <c r="AE174">
        <v>4.8</v>
      </c>
      <c r="AF174">
        <v>4.9000000000000004</v>
      </c>
      <c r="AG174">
        <v>4.9000000000000004</v>
      </c>
      <c r="AH174">
        <v>5</v>
      </c>
      <c r="AI174">
        <v>5</v>
      </c>
      <c r="AJ174">
        <v>5.0999999999999996</v>
      </c>
      <c r="AK174">
        <v>5.0999999999999996</v>
      </c>
      <c r="AL174">
        <v>5.0999999999999996</v>
      </c>
      <c r="AM174">
        <v>5.0999999999999996</v>
      </c>
      <c r="AN174">
        <v>5.0999999999999996</v>
      </c>
      <c r="AO174">
        <v>5.0999999999999996</v>
      </c>
    </row>
    <row r="175" spans="4:42" x14ac:dyDescent="0.3">
      <c r="D175" s="18" t="s">
        <v>279</v>
      </c>
      <c r="E175" s="18" t="s">
        <v>278</v>
      </c>
      <c r="F175" s="4" t="s">
        <v>5</v>
      </c>
      <c r="G175" t="s">
        <v>133</v>
      </c>
      <c r="H175" t="s">
        <v>211</v>
      </c>
      <c r="I175" s="14" t="s">
        <v>6</v>
      </c>
      <c r="J175">
        <v>7.3</v>
      </c>
      <c r="K175">
        <v>7.3</v>
      </c>
      <c r="L175">
        <v>7.4</v>
      </c>
      <c r="M175">
        <v>7.5</v>
      </c>
      <c r="N175">
        <v>7.5</v>
      </c>
      <c r="O175">
        <v>7.6</v>
      </c>
      <c r="P175">
        <v>7.6</v>
      </c>
      <c r="Q175">
        <v>7.7</v>
      </c>
      <c r="R175">
        <v>7.8</v>
      </c>
      <c r="S175">
        <v>8</v>
      </c>
      <c r="T175">
        <v>8.1</v>
      </c>
      <c r="U175">
        <v>8.1999999999999993</v>
      </c>
      <c r="V175">
        <v>8.4</v>
      </c>
      <c r="W175">
        <v>8.5</v>
      </c>
      <c r="X175">
        <v>8.6999999999999993</v>
      </c>
      <c r="Y175">
        <v>8.8000000000000007</v>
      </c>
      <c r="Z175">
        <v>9</v>
      </c>
      <c r="AA175">
        <v>9.1</v>
      </c>
      <c r="AB175">
        <v>9.3000000000000007</v>
      </c>
      <c r="AC175">
        <v>9.4</v>
      </c>
      <c r="AD175">
        <v>9.6</v>
      </c>
      <c r="AE175">
        <v>9.6999999999999993</v>
      </c>
      <c r="AF175">
        <v>9.9</v>
      </c>
      <c r="AG175">
        <v>10</v>
      </c>
      <c r="AH175">
        <v>10.199999999999999</v>
      </c>
      <c r="AI175">
        <v>10.3</v>
      </c>
      <c r="AJ175">
        <v>10.5</v>
      </c>
      <c r="AK175">
        <v>10.6</v>
      </c>
      <c r="AL175">
        <v>10.7</v>
      </c>
      <c r="AM175">
        <v>10.8</v>
      </c>
      <c r="AN175">
        <v>10.8</v>
      </c>
      <c r="AO175">
        <v>10.9</v>
      </c>
    </row>
    <row r="176" spans="4:42" x14ac:dyDescent="0.3">
      <c r="D176" s="18" t="s">
        <v>279</v>
      </c>
      <c r="E176" s="18" t="s">
        <v>278</v>
      </c>
      <c r="F176" s="4" t="s">
        <v>5</v>
      </c>
      <c r="G176" t="s">
        <v>133</v>
      </c>
      <c r="H176" t="s">
        <v>212</v>
      </c>
      <c r="I176" s="14" t="s">
        <v>6</v>
      </c>
      <c r="J176">
        <v>27.5</v>
      </c>
      <c r="K176">
        <v>27.7</v>
      </c>
      <c r="L176">
        <v>28.2</v>
      </c>
      <c r="M176">
        <v>28.6</v>
      </c>
      <c r="N176">
        <v>29</v>
      </c>
      <c r="O176">
        <v>29.6</v>
      </c>
      <c r="P176">
        <v>30.4</v>
      </c>
      <c r="Q176">
        <v>31.1</v>
      </c>
      <c r="R176">
        <v>31.9</v>
      </c>
      <c r="S176">
        <v>33.1</v>
      </c>
      <c r="T176">
        <v>34.299999999999997</v>
      </c>
      <c r="U176">
        <v>35.299999999999997</v>
      </c>
      <c r="V176">
        <v>36.4</v>
      </c>
      <c r="W176">
        <v>37.4</v>
      </c>
      <c r="X176">
        <v>38.5</v>
      </c>
      <c r="Y176">
        <v>39.799999999999997</v>
      </c>
      <c r="Z176">
        <v>41</v>
      </c>
      <c r="AA176">
        <v>42.2</v>
      </c>
      <c r="AB176">
        <v>43.5</v>
      </c>
      <c r="AC176">
        <v>44.7</v>
      </c>
      <c r="AD176">
        <v>45.9</v>
      </c>
      <c r="AE176">
        <v>47.1</v>
      </c>
      <c r="AF176">
        <v>48.6</v>
      </c>
      <c r="AG176">
        <v>49.9</v>
      </c>
      <c r="AH176">
        <v>51.2</v>
      </c>
      <c r="AI176">
        <v>52.5</v>
      </c>
      <c r="AJ176">
        <v>53.9</v>
      </c>
      <c r="AK176">
        <v>55.2</v>
      </c>
      <c r="AL176">
        <v>54.6</v>
      </c>
      <c r="AM176">
        <v>54</v>
      </c>
      <c r="AN176">
        <v>53.5</v>
      </c>
      <c r="AO176">
        <v>52.9</v>
      </c>
    </row>
    <row r="177" spans="4:41" x14ac:dyDescent="0.3">
      <c r="D177" s="18" t="s">
        <v>279</v>
      </c>
      <c r="E177" s="18" t="s">
        <v>278</v>
      </c>
      <c r="F177" s="4" t="s">
        <v>5</v>
      </c>
      <c r="G177" t="s">
        <v>133</v>
      </c>
      <c r="H177" t="s">
        <v>213</v>
      </c>
      <c r="I177" s="14" t="s">
        <v>6</v>
      </c>
      <c r="J177">
        <v>6.5</v>
      </c>
      <c r="K177">
        <v>6.2</v>
      </c>
      <c r="L177">
        <v>6.3</v>
      </c>
      <c r="M177">
        <v>6.5</v>
      </c>
      <c r="N177">
        <v>6.6</v>
      </c>
      <c r="O177">
        <v>6.7</v>
      </c>
      <c r="P177">
        <v>6.8</v>
      </c>
      <c r="Q177">
        <v>6.8</v>
      </c>
      <c r="R177">
        <v>7</v>
      </c>
      <c r="S177">
        <v>7.2</v>
      </c>
      <c r="T177">
        <v>7.3</v>
      </c>
      <c r="U177">
        <v>7.4</v>
      </c>
      <c r="V177">
        <v>7.6</v>
      </c>
      <c r="W177">
        <v>7.7</v>
      </c>
      <c r="X177">
        <v>7.8</v>
      </c>
      <c r="Y177">
        <v>8</v>
      </c>
      <c r="Z177">
        <v>8.1</v>
      </c>
      <c r="AA177">
        <v>8.3000000000000007</v>
      </c>
      <c r="AB177">
        <v>8.5</v>
      </c>
      <c r="AC177">
        <v>8.6999999999999993</v>
      </c>
      <c r="AD177">
        <v>8.9</v>
      </c>
      <c r="AE177">
        <v>9.1</v>
      </c>
      <c r="AF177">
        <v>9.3000000000000007</v>
      </c>
      <c r="AG177">
        <v>9.5</v>
      </c>
      <c r="AH177">
        <v>9.6999999999999993</v>
      </c>
      <c r="AI177">
        <v>9.8000000000000007</v>
      </c>
      <c r="AJ177">
        <v>10</v>
      </c>
      <c r="AK177">
        <v>10.1</v>
      </c>
      <c r="AL177">
        <v>10.1</v>
      </c>
      <c r="AM177">
        <v>10</v>
      </c>
      <c r="AN177">
        <v>9.9</v>
      </c>
      <c r="AO177">
        <v>9.8000000000000007</v>
      </c>
    </row>
    <row r="178" spans="4:41" x14ac:dyDescent="0.3">
      <c r="D178" s="18" t="s">
        <v>279</v>
      </c>
      <c r="E178" s="18" t="s">
        <v>278</v>
      </c>
      <c r="F178" s="4" t="s">
        <v>5</v>
      </c>
      <c r="G178" t="s">
        <v>133</v>
      </c>
      <c r="H178" t="s">
        <v>214</v>
      </c>
      <c r="I178" s="14" t="s">
        <v>6</v>
      </c>
      <c r="J178">
        <v>7.4</v>
      </c>
      <c r="K178">
        <v>7.4</v>
      </c>
      <c r="L178">
        <v>7.7</v>
      </c>
      <c r="M178">
        <v>7.9</v>
      </c>
      <c r="N178">
        <v>8</v>
      </c>
      <c r="O178">
        <v>8.1999999999999993</v>
      </c>
      <c r="P178">
        <v>8.4</v>
      </c>
      <c r="Q178">
        <v>8.6</v>
      </c>
      <c r="R178">
        <v>8.9</v>
      </c>
      <c r="S178">
        <v>9.3000000000000007</v>
      </c>
      <c r="T178">
        <v>9.6</v>
      </c>
      <c r="U178">
        <v>9.9</v>
      </c>
      <c r="V178">
        <v>10.199999999999999</v>
      </c>
      <c r="W178">
        <v>10.5</v>
      </c>
      <c r="X178">
        <v>10.9</v>
      </c>
      <c r="Y178">
        <v>11.3</v>
      </c>
      <c r="Z178">
        <v>11.6</v>
      </c>
      <c r="AA178">
        <v>11.9</v>
      </c>
      <c r="AB178">
        <v>12.3</v>
      </c>
      <c r="AC178">
        <v>12.7</v>
      </c>
      <c r="AD178">
        <v>13</v>
      </c>
      <c r="AE178">
        <v>13.4</v>
      </c>
      <c r="AF178">
        <v>13.8</v>
      </c>
      <c r="AG178">
        <v>14.2</v>
      </c>
      <c r="AH178">
        <v>14.6</v>
      </c>
      <c r="AI178">
        <v>15</v>
      </c>
      <c r="AJ178">
        <v>15.4</v>
      </c>
      <c r="AK178">
        <v>15.8</v>
      </c>
      <c r="AL178">
        <v>15.7</v>
      </c>
      <c r="AM178">
        <v>15.6</v>
      </c>
      <c r="AN178">
        <v>15.4</v>
      </c>
      <c r="AO178">
        <v>15.2</v>
      </c>
    </row>
    <row r="179" spans="4:41" x14ac:dyDescent="0.3">
      <c r="D179" s="18" t="s">
        <v>279</v>
      </c>
      <c r="E179" s="18" t="s">
        <v>278</v>
      </c>
      <c r="F179" s="4" t="s">
        <v>5</v>
      </c>
      <c r="G179" t="s">
        <v>133</v>
      </c>
      <c r="H179" t="s">
        <v>215</v>
      </c>
      <c r="I179" s="14" t="s">
        <v>6</v>
      </c>
      <c r="J179">
        <v>113</v>
      </c>
      <c r="K179">
        <v>109.4</v>
      </c>
      <c r="L179">
        <v>107.4</v>
      </c>
      <c r="M179">
        <v>105.7</v>
      </c>
      <c r="N179">
        <v>102.5</v>
      </c>
      <c r="O179">
        <v>101.1</v>
      </c>
      <c r="P179">
        <v>99.2</v>
      </c>
      <c r="Q179">
        <v>97.2</v>
      </c>
      <c r="R179">
        <v>96</v>
      </c>
      <c r="S179">
        <v>94.6</v>
      </c>
      <c r="T179">
        <v>91.7</v>
      </c>
      <c r="U179">
        <v>86.9</v>
      </c>
      <c r="V179">
        <v>83.7</v>
      </c>
      <c r="W179">
        <v>83.7</v>
      </c>
      <c r="X179">
        <v>82.8</v>
      </c>
      <c r="Y179">
        <v>82.3</v>
      </c>
      <c r="Z179">
        <v>81.5</v>
      </c>
      <c r="AA179">
        <v>81.2</v>
      </c>
      <c r="AB179">
        <v>79.099999999999994</v>
      </c>
      <c r="AC179">
        <v>77.2</v>
      </c>
      <c r="AD179">
        <v>75.2</v>
      </c>
      <c r="AE179">
        <v>73.3</v>
      </c>
      <c r="AF179">
        <v>69.099999999999994</v>
      </c>
      <c r="AG179">
        <v>64.900000000000006</v>
      </c>
      <c r="AH179">
        <v>60.7</v>
      </c>
      <c r="AI179">
        <v>56.4</v>
      </c>
      <c r="AJ179">
        <v>52.2</v>
      </c>
      <c r="AK179">
        <v>44.5</v>
      </c>
      <c r="AL179">
        <v>36.799999999999997</v>
      </c>
      <c r="AM179">
        <v>29</v>
      </c>
      <c r="AN179">
        <v>21.3</v>
      </c>
      <c r="AO179">
        <v>13.6</v>
      </c>
    </row>
    <row r="180" spans="4:41" x14ac:dyDescent="0.3">
      <c r="D180" s="18" t="s">
        <v>279</v>
      </c>
      <c r="E180" s="18" t="s">
        <v>278</v>
      </c>
      <c r="F180" s="4" t="s">
        <v>5</v>
      </c>
      <c r="G180" t="s">
        <v>133</v>
      </c>
      <c r="H180" t="s">
        <v>216</v>
      </c>
      <c r="I180" s="14" t="s">
        <v>6</v>
      </c>
      <c r="J180">
        <v>61.1</v>
      </c>
      <c r="K180">
        <v>61.1</v>
      </c>
      <c r="L180">
        <v>61</v>
      </c>
      <c r="M180">
        <v>60.9</v>
      </c>
      <c r="N180">
        <v>60.8</v>
      </c>
      <c r="O180">
        <v>60.8</v>
      </c>
      <c r="P180">
        <v>60.7</v>
      </c>
      <c r="Q180">
        <v>60.6</v>
      </c>
      <c r="R180">
        <v>60.6</v>
      </c>
      <c r="S180">
        <v>60.5</v>
      </c>
      <c r="T180">
        <v>60.5</v>
      </c>
      <c r="U180">
        <v>60.4</v>
      </c>
      <c r="V180">
        <v>60.3</v>
      </c>
      <c r="W180">
        <v>60.3</v>
      </c>
      <c r="X180">
        <v>60.2</v>
      </c>
      <c r="Y180">
        <v>60.2</v>
      </c>
      <c r="Z180">
        <v>60.1</v>
      </c>
      <c r="AA180">
        <v>60</v>
      </c>
      <c r="AB180">
        <v>60</v>
      </c>
      <c r="AC180">
        <v>59.9</v>
      </c>
      <c r="AD180">
        <v>59.9</v>
      </c>
      <c r="AE180">
        <v>59.8</v>
      </c>
      <c r="AF180">
        <v>59.7</v>
      </c>
      <c r="AG180">
        <v>59.7</v>
      </c>
      <c r="AH180">
        <v>59.6</v>
      </c>
      <c r="AI180">
        <v>59.6</v>
      </c>
      <c r="AJ180">
        <v>59.5</v>
      </c>
      <c r="AK180">
        <v>59.4</v>
      </c>
      <c r="AL180">
        <v>59.4</v>
      </c>
      <c r="AM180">
        <v>59.3</v>
      </c>
      <c r="AN180">
        <v>59.3</v>
      </c>
      <c r="AO180">
        <v>59.2</v>
      </c>
    </row>
    <row r="181" spans="4:41" x14ac:dyDescent="0.3">
      <c r="D181" s="18" t="s">
        <v>279</v>
      </c>
      <c r="E181" s="18" t="s">
        <v>278</v>
      </c>
      <c r="F181" s="4" t="s">
        <v>5</v>
      </c>
      <c r="G181" t="s">
        <v>133</v>
      </c>
      <c r="H181" t="s">
        <v>217</v>
      </c>
      <c r="I181" s="14" t="s">
        <v>6</v>
      </c>
      <c r="J181">
        <v>0.9</v>
      </c>
      <c r="K181">
        <v>0.8</v>
      </c>
      <c r="L181">
        <v>0.8</v>
      </c>
      <c r="M181">
        <v>0.7</v>
      </c>
      <c r="N181">
        <v>0.7</v>
      </c>
      <c r="O181">
        <v>0.6</v>
      </c>
      <c r="P181">
        <v>0.6</v>
      </c>
      <c r="Q181">
        <v>0.6</v>
      </c>
      <c r="R181">
        <v>0.5</v>
      </c>
      <c r="S181">
        <v>0.5</v>
      </c>
      <c r="T181">
        <v>0.5</v>
      </c>
      <c r="U181">
        <v>0.5</v>
      </c>
      <c r="V181">
        <v>0.5</v>
      </c>
      <c r="W181">
        <v>0.4</v>
      </c>
      <c r="X181">
        <v>0.4</v>
      </c>
      <c r="Y181">
        <v>0.4</v>
      </c>
      <c r="Z181">
        <v>0.4</v>
      </c>
      <c r="AA181">
        <v>0.4</v>
      </c>
      <c r="AB181">
        <v>0.3</v>
      </c>
      <c r="AC181">
        <v>0.3</v>
      </c>
      <c r="AD181">
        <v>0.3</v>
      </c>
      <c r="AE181">
        <v>0.3</v>
      </c>
      <c r="AF181">
        <v>0.3</v>
      </c>
      <c r="AG181">
        <v>0.3</v>
      </c>
      <c r="AH181">
        <v>0.3</v>
      </c>
      <c r="AI181">
        <v>0.2</v>
      </c>
      <c r="AJ181">
        <v>0.2</v>
      </c>
      <c r="AK181">
        <v>0.2</v>
      </c>
      <c r="AL181">
        <v>0.2</v>
      </c>
      <c r="AM181">
        <v>0.2</v>
      </c>
      <c r="AN181">
        <v>0.2</v>
      </c>
      <c r="AO181">
        <v>0.2</v>
      </c>
    </row>
    <row r="182" spans="4:41" x14ac:dyDescent="0.3">
      <c r="D182" s="18" t="s">
        <v>279</v>
      </c>
      <c r="E182" s="18" t="s">
        <v>278</v>
      </c>
      <c r="F182" s="4" t="s">
        <v>5</v>
      </c>
      <c r="G182" t="s">
        <v>133</v>
      </c>
      <c r="H182" t="s">
        <v>218</v>
      </c>
      <c r="I182" s="14" t="s">
        <v>6</v>
      </c>
      <c r="J182">
        <v>97.8</v>
      </c>
      <c r="K182">
        <v>74</v>
      </c>
      <c r="L182">
        <v>78.099999999999994</v>
      </c>
      <c r="M182">
        <v>82</v>
      </c>
      <c r="N182">
        <v>86</v>
      </c>
      <c r="O182">
        <v>90</v>
      </c>
      <c r="P182">
        <v>94.1</v>
      </c>
      <c r="Q182">
        <v>94.7</v>
      </c>
      <c r="R182">
        <v>95.2</v>
      </c>
      <c r="S182">
        <v>96.1</v>
      </c>
      <c r="T182">
        <v>96.7</v>
      </c>
      <c r="U182">
        <v>97.2</v>
      </c>
      <c r="V182">
        <v>99.3</v>
      </c>
      <c r="W182">
        <v>101.3</v>
      </c>
      <c r="X182">
        <v>103.4</v>
      </c>
      <c r="Y182">
        <v>105.6</v>
      </c>
      <c r="Z182">
        <v>107.8</v>
      </c>
      <c r="AA182">
        <v>110</v>
      </c>
      <c r="AB182">
        <v>112.1</v>
      </c>
      <c r="AC182">
        <v>114.2</v>
      </c>
      <c r="AD182">
        <v>116.3</v>
      </c>
      <c r="AE182">
        <v>118.5</v>
      </c>
      <c r="AF182">
        <v>141.19999999999999</v>
      </c>
      <c r="AG182">
        <v>164.2</v>
      </c>
      <c r="AH182">
        <v>187.5</v>
      </c>
      <c r="AI182">
        <v>210.9</v>
      </c>
      <c r="AJ182">
        <v>234.2</v>
      </c>
      <c r="AK182">
        <v>257.60000000000002</v>
      </c>
      <c r="AL182">
        <v>280.2</v>
      </c>
      <c r="AM182">
        <v>302.8</v>
      </c>
      <c r="AN182">
        <v>325.7</v>
      </c>
      <c r="AO182">
        <v>348.6</v>
      </c>
    </row>
    <row r="183" spans="4:41" x14ac:dyDescent="0.3">
      <c r="D183" s="18" t="s">
        <v>279</v>
      </c>
      <c r="E183" s="18" t="s">
        <v>278</v>
      </c>
      <c r="F183" s="4" t="s">
        <v>5</v>
      </c>
      <c r="G183" t="s">
        <v>133</v>
      </c>
      <c r="H183" t="s">
        <v>219</v>
      </c>
      <c r="I183" s="14" t="s">
        <v>6</v>
      </c>
      <c r="J183">
        <v>78.2</v>
      </c>
      <c r="K183">
        <v>72.5</v>
      </c>
      <c r="L183">
        <v>75.8</v>
      </c>
      <c r="M183">
        <v>77.5</v>
      </c>
      <c r="N183">
        <v>79.400000000000006</v>
      </c>
      <c r="O183">
        <v>81.3</v>
      </c>
      <c r="P183">
        <v>83.4</v>
      </c>
      <c r="Q183">
        <v>85.9</v>
      </c>
      <c r="R183">
        <v>88.6</v>
      </c>
      <c r="S183">
        <v>94.4</v>
      </c>
      <c r="T183">
        <v>98.4</v>
      </c>
      <c r="U183">
        <v>101.7</v>
      </c>
      <c r="V183">
        <v>104.9</v>
      </c>
      <c r="W183">
        <v>108</v>
      </c>
      <c r="X183">
        <v>111.3</v>
      </c>
      <c r="Y183">
        <v>114.8</v>
      </c>
      <c r="Z183">
        <v>117.7</v>
      </c>
      <c r="AA183">
        <v>120.9</v>
      </c>
      <c r="AB183">
        <v>124.5</v>
      </c>
      <c r="AC183">
        <v>127.5</v>
      </c>
      <c r="AD183">
        <v>130.19999999999999</v>
      </c>
      <c r="AE183">
        <v>133.1</v>
      </c>
      <c r="AF183">
        <v>136.80000000000001</v>
      </c>
      <c r="AG183">
        <v>139.69999999999999</v>
      </c>
      <c r="AH183">
        <v>142.19999999999999</v>
      </c>
      <c r="AI183">
        <v>144.4</v>
      </c>
      <c r="AJ183">
        <v>146.69999999999999</v>
      </c>
      <c r="AK183">
        <v>148.4</v>
      </c>
      <c r="AL183">
        <v>147.1</v>
      </c>
      <c r="AM183">
        <v>143.9</v>
      </c>
      <c r="AN183">
        <v>140.6</v>
      </c>
      <c r="AO183">
        <v>136.5</v>
      </c>
    </row>
    <row r="184" spans="4:41" x14ac:dyDescent="0.3">
      <c r="D184" s="18" t="s">
        <v>279</v>
      </c>
      <c r="E184" s="18" t="s">
        <v>278</v>
      </c>
      <c r="F184" s="4" t="s">
        <v>5</v>
      </c>
      <c r="G184" t="s">
        <v>133</v>
      </c>
      <c r="H184" t="s">
        <v>220</v>
      </c>
      <c r="I184" s="14" t="s">
        <v>6</v>
      </c>
      <c r="J184">
        <v>57</v>
      </c>
      <c r="K184">
        <v>52.9</v>
      </c>
      <c r="L184">
        <v>54.9</v>
      </c>
      <c r="M184">
        <v>56</v>
      </c>
      <c r="N184">
        <v>57.2</v>
      </c>
      <c r="O184">
        <v>58.4</v>
      </c>
      <c r="P184">
        <v>59.9</v>
      </c>
      <c r="Q184">
        <v>61.6</v>
      </c>
      <c r="R184">
        <v>63.3</v>
      </c>
      <c r="S184">
        <v>66</v>
      </c>
      <c r="T184">
        <v>68</v>
      </c>
      <c r="U184">
        <v>69.8</v>
      </c>
      <c r="V184">
        <v>71.8</v>
      </c>
      <c r="W184">
        <v>73.8</v>
      </c>
      <c r="X184">
        <v>76</v>
      </c>
      <c r="Y184">
        <v>78.400000000000006</v>
      </c>
      <c r="Z184">
        <v>80.5</v>
      </c>
      <c r="AA184">
        <v>82.9</v>
      </c>
      <c r="AB184">
        <v>85.8</v>
      </c>
      <c r="AC184">
        <v>88.5</v>
      </c>
      <c r="AD184">
        <v>91.1</v>
      </c>
      <c r="AE184">
        <v>93.8</v>
      </c>
      <c r="AF184">
        <v>96.7</v>
      </c>
      <c r="AG184">
        <v>99.1</v>
      </c>
      <c r="AH184">
        <v>101.4</v>
      </c>
      <c r="AI184">
        <v>103.6</v>
      </c>
      <c r="AJ184">
        <v>106.1</v>
      </c>
      <c r="AK184">
        <v>108.7</v>
      </c>
      <c r="AL184">
        <v>108.3</v>
      </c>
      <c r="AM184">
        <v>107.2</v>
      </c>
      <c r="AN184">
        <v>106.3</v>
      </c>
      <c r="AO184">
        <v>105.1</v>
      </c>
    </row>
    <row r="185" spans="4:41" x14ac:dyDescent="0.3">
      <c r="D185" s="18" t="s">
        <v>279</v>
      </c>
      <c r="E185" s="18" t="s">
        <v>278</v>
      </c>
      <c r="F185" s="4" t="s">
        <v>5</v>
      </c>
      <c r="G185" t="s">
        <v>133</v>
      </c>
      <c r="H185" t="s">
        <v>221</v>
      </c>
      <c r="I185" s="14" t="s">
        <v>6</v>
      </c>
      <c r="J185">
        <v>14.3</v>
      </c>
      <c r="K185">
        <v>14.3</v>
      </c>
      <c r="L185">
        <v>14.6</v>
      </c>
      <c r="M185">
        <v>14.9</v>
      </c>
      <c r="N185">
        <v>15.2</v>
      </c>
      <c r="O185">
        <v>15.5</v>
      </c>
      <c r="P185">
        <v>15.8</v>
      </c>
      <c r="Q185">
        <v>16.2</v>
      </c>
      <c r="R185">
        <v>16.600000000000001</v>
      </c>
      <c r="S185">
        <v>17.100000000000001</v>
      </c>
      <c r="T185">
        <v>17.5</v>
      </c>
      <c r="U185">
        <v>18</v>
      </c>
      <c r="V185">
        <v>18.399999999999999</v>
      </c>
      <c r="W185">
        <v>18.899999999999999</v>
      </c>
      <c r="X185">
        <v>19.399999999999999</v>
      </c>
      <c r="Y185">
        <v>20</v>
      </c>
      <c r="Z185">
        <v>20.5</v>
      </c>
      <c r="AA185">
        <v>21</v>
      </c>
      <c r="AB185">
        <v>21.6</v>
      </c>
      <c r="AC185">
        <v>22</v>
      </c>
      <c r="AD185">
        <v>22.5</v>
      </c>
      <c r="AE185">
        <v>23</v>
      </c>
      <c r="AF185">
        <v>23.6</v>
      </c>
      <c r="AG185">
        <v>24.1</v>
      </c>
      <c r="AH185">
        <v>24.5</v>
      </c>
      <c r="AI185">
        <v>25</v>
      </c>
      <c r="AJ185">
        <v>25.5</v>
      </c>
      <c r="AK185">
        <v>26</v>
      </c>
      <c r="AL185">
        <v>25.8</v>
      </c>
      <c r="AM185">
        <v>25.5</v>
      </c>
      <c r="AN185">
        <v>25.4</v>
      </c>
      <c r="AO185">
        <v>25.2</v>
      </c>
    </row>
    <row r="186" spans="4:41" x14ac:dyDescent="0.3">
      <c r="D186" s="18" t="s">
        <v>279</v>
      </c>
      <c r="E186" s="18" t="s">
        <v>278</v>
      </c>
      <c r="F186" s="4" t="s">
        <v>5</v>
      </c>
      <c r="G186" t="s">
        <v>133</v>
      </c>
      <c r="H186" t="s">
        <v>222</v>
      </c>
      <c r="I186" s="14" t="s">
        <v>6</v>
      </c>
      <c r="J186">
        <v>6.3</v>
      </c>
      <c r="K186">
        <v>6.2</v>
      </c>
      <c r="L186">
        <v>6.4</v>
      </c>
      <c r="M186">
        <v>6.6</v>
      </c>
      <c r="N186">
        <v>6.7</v>
      </c>
      <c r="O186">
        <v>6.9</v>
      </c>
      <c r="P186">
        <v>7</v>
      </c>
      <c r="Q186">
        <v>7.2</v>
      </c>
      <c r="R186">
        <v>7.3</v>
      </c>
      <c r="S186">
        <v>7.7</v>
      </c>
      <c r="T186">
        <v>7.9</v>
      </c>
      <c r="U186">
        <v>8.1</v>
      </c>
      <c r="V186">
        <v>8.3000000000000007</v>
      </c>
      <c r="W186">
        <v>8.5</v>
      </c>
      <c r="X186">
        <v>8.8000000000000007</v>
      </c>
      <c r="Y186">
        <v>9</v>
      </c>
      <c r="Z186">
        <v>9.3000000000000007</v>
      </c>
      <c r="AA186">
        <v>9.5</v>
      </c>
      <c r="AB186">
        <v>9.8000000000000007</v>
      </c>
      <c r="AC186">
        <v>10</v>
      </c>
      <c r="AD186">
        <v>10.199999999999999</v>
      </c>
      <c r="AE186">
        <v>10.5</v>
      </c>
      <c r="AF186">
        <v>10.8</v>
      </c>
      <c r="AG186">
        <v>11.1</v>
      </c>
      <c r="AH186">
        <v>11.3</v>
      </c>
      <c r="AI186">
        <v>11.6</v>
      </c>
      <c r="AJ186">
        <v>11.9</v>
      </c>
      <c r="AK186">
        <v>12.1</v>
      </c>
      <c r="AL186">
        <v>12.1</v>
      </c>
      <c r="AM186">
        <v>12</v>
      </c>
      <c r="AN186">
        <v>11.9</v>
      </c>
      <c r="AO186">
        <v>11.8</v>
      </c>
    </row>
    <row r="187" spans="4:41" x14ac:dyDescent="0.3">
      <c r="D187" s="18" t="s">
        <v>279</v>
      </c>
      <c r="E187" s="18" t="s">
        <v>278</v>
      </c>
      <c r="F187" s="4" t="s">
        <v>5</v>
      </c>
      <c r="G187" t="s">
        <v>133</v>
      </c>
      <c r="H187" t="s">
        <v>223</v>
      </c>
      <c r="I187" s="14" t="s">
        <v>6</v>
      </c>
      <c r="J187">
        <v>11</v>
      </c>
      <c r="K187">
        <v>10.6</v>
      </c>
      <c r="L187">
        <v>11</v>
      </c>
      <c r="M187">
        <v>11.2</v>
      </c>
      <c r="N187">
        <v>11.5</v>
      </c>
      <c r="O187">
        <v>11.7</v>
      </c>
      <c r="P187">
        <v>12</v>
      </c>
      <c r="Q187">
        <v>12.3</v>
      </c>
      <c r="R187">
        <v>12.6</v>
      </c>
      <c r="S187">
        <v>13.3</v>
      </c>
      <c r="T187">
        <v>13.7</v>
      </c>
      <c r="U187">
        <v>14</v>
      </c>
      <c r="V187">
        <v>14.4</v>
      </c>
      <c r="W187">
        <v>14.8</v>
      </c>
      <c r="X187">
        <v>15.2</v>
      </c>
      <c r="Y187">
        <v>15.7</v>
      </c>
      <c r="Z187">
        <v>16.100000000000001</v>
      </c>
      <c r="AA187">
        <v>16.5</v>
      </c>
      <c r="AB187">
        <v>17</v>
      </c>
      <c r="AC187">
        <v>17.5</v>
      </c>
      <c r="AD187">
        <v>17.899999999999999</v>
      </c>
      <c r="AE187">
        <v>18.3</v>
      </c>
      <c r="AF187">
        <v>19</v>
      </c>
      <c r="AG187">
        <v>19.5</v>
      </c>
      <c r="AH187">
        <v>20</v>
      </c>
      <c r="AI187">
        <v>20.5</v>
      </c>
      <c r="AJ187">
        <v>21</v>
      </c>
      <c r="AK187">
        <v>21.4</v>
      </c>
      <c r="AL187">
        <v>21.4</v>
      </c>
      <c r="AM187">
        <v>21.3</v>
      </c>
      <c r="AN187">
        <v>21.2</v>
      </c>
      <c r="AO187">
        <v>21</v>
      </c>
    </row>
    <row r="188" spans="4:41" x14ac:dyDescent="0.3">
      <c r="D188" s="18" t="s">
        <v>279</v>
      </c>
      <c r="E188" s="18" t="s">
        <v>278</v>
      </c>
      <c r="F188" s="4" t="s">
        <v>5</v>
      </c>
      <c r="G188" t="s">
        <v>133</v>
      </c>
      <c r="H188" t="s">
        <v>224</v>
      </c>
      <c r="I188" s="14" t="s">
        <v>6</v>
      </c>
      <c r="J188">
        <v>3.5</v>
      </c>
      <c r="K188">
        <v>3.6</v>
      </c>
      <c r="L188">
        <v>3.7</v>
      </c>
      <c r="M188">
        <v>3.8</v>
      </c>
      <c r="N188">
        <v>3.9</v>
      </c>
      <c r="O188">
        <v>4</v>
      </c>
      <c r="P188">
        <v>4.0999999999999996</v>
      </c>
      <c r="Q188">
        <v>4.2</v>
      </c>
      <c r="R188">
        <v>4.3</v>
      </c>
      <c r="S188">
        <v>4.5</v>
      </c>
      <c r="T188">
        <v>4.7</v>
      </c>
      <c r="U188">
        <v>4.8</v>
      </c>
      <c r="V188">
        <v>5</v>
      </c>
      <c r="W188">
        <v>5.0999999999999996</v>
      </c>
      <c r="X188">
        <v>5.2</v>
      </c>
      <c r="Y188">
        <v>5.4</v>
      </c>
      <c r="Z188">
        <v>5.5</v>
      </c>
      <c r="AA188">
        <v>5.6</v>
      </c>
      <c r="AB188">
        <v>5.7</v>
      </c>
      <c r="AC188">
        <v>5.8</v>
      </c>
      <c r="AD188">
        <v>5.9</v>
      </c>
      <c r="AE188">
        <v>6</v>
      </c>
      <c r="AF188">
        <v>6.2</v>
      </c>
      <c r="AG188">
        <v>6.3</v>
      </c>
      <c r="AH188">
        <v>6.5</v>
      </c>
      <c r="AI188">
        <v>6.6</v>
      </c>
      <c r="AJ188">
        <v>6.7</v>
      </c>
      <c r="AK188">
        <v>6.8</v>
      </c>
      <c r="AL188">
        <v>6.7</v>
      </c>
      <c r="AM188">
        <v>6.6</v>
      </c>
      <c r="AN188">
        <v>6.5</v>
      </c>
      <c r="AO188">
        <v>6.3</v>
      </c>
    </row>
    <row r="189" spans="4:41" x14ac:dyDescent="0.3">
      <c r="D189" s="18" t="s">
        <v>279</v>
      </c>
      <c r="E189" s="18" t="s">
        <v>278</v>
      </c>
      <c r="F189" s="4" t="s">
        <v>5</v>
      </c>
      <c r="G189" t="s">
        <v>133</v>
      </c>
      <c r="H189" t="s">
        <v>225</v>
      </c>
      <c r="I189" s="14" t="s">
        <v>6</v>
      </c>
      <c r="J189">
        <v>10.6</v>
      </c>
      <c r="K189">
        <v>10.3</v>
      </c>
      <c r="L189">
        <v>10.6</v>
      </c>
      <c r="M189">
        <v>10.8</v>
      </c>
      <c r="N189">
        <v>11</v>
      </c>
      <c r="O189">
        <v>11.2</v>
      </c>
      <c r="P189">
        <v>11.5</v>
      </c>
      <c r="Q189">
        <v>11.7</v>
      </c>
      <c r="R189">
        <v>12</v>
      </c>
      <c r="S189">
        <v>12.5</v>
      </c>
      <c r="T189">
        <v>12.9</v>
      </c>
      <c r="U189">
        <v>13.1</v>
      </c>
      <c r="V189">
        <v>13.4</v>
      </c>
      <c r="W189">
        <v>13.8</v>
      </c>
      <c r="X189">
        <v>14.1</v>
      </c>
      <c r="Y189">
        <v>14.5</v>
      </c>
      <c r="Z189">
        <v>14.9</v>
      </c>
      <c r="AA189">
        <v>15.3</v>
      </c>
      <c r="AB189">
        <v>15.7</v>
      </c>
      <c r="AC189">
        <v>16.100000000000001</v>
      </c>
      <c r="AD189">
        <v>16.5</v>
      </c>
      <c r="AE189">
        <v>16.899999999999999</v>
      </c>
      <c r="AF189">
        <v>17.5</v>
      </c>
      <c r="AG189">
        <v>17.899999999999999</v>
      </c>
      <c r="AH189">
        <v>18.3</v>
      </c>
      <c r="AI189">
        <v>18.7</v>
      </c>
      <c r="AJ189">
        <v>19.100000000000001</v>
      </c>
      <c r="AK189">
        <v>19.5</v>
      </c>
      <c r="AL189">
        <v>19.5</v>
      </c>
      <c r="AM189">
        <v>19.399999999999999</v>
      </c>
      <c r="AN189">
        <v>19.3</v>
      </c>
      <c r="AO189">
        <v>19.2</v>
      </c>
    </row>
    <row r="190" spans="4:41" x14ac:dyDescent="0.3">
      <c r="D190" s="18" t="s">
        <v>279</v>
      </c>
      <c r="E190" s="18" t="s">
        <v>278</v>
      </c>
      <c r="F190" s="4" t="s">
        <v>5</v>
      </c>
      <c r="G190" t="s">
        <v>133</v>
      </c>
      <c r="H190" t="s">
        <v>226</v>
      </c>
      <c r="I190" s="14" t="s">
        <v>6</v>
      </c>
      <c r="J190">
        <v>8.6</v>
      </c>
      <c r="K190">
        <v>8.4</v>
      </c>
      <c r="L190">
        <v>8.5</v>
      </c>
      <c r="M190">
        <v>8.6999999999999993</v>
      </c>
      <c r="N190">
        <v>8.9</v>
      </c>
      <c r="O190">
        <v>9</v>
      </c>
      <c r="P190">
        <v>9</v>
      </c>
      <c r="Q190">
        <v>9.1</v>
      </c>
      <c r="R190">
        <v>9.1999999999999993</v>
      </c>
      <c r="S190">
        <v>9.4</v>
      </c>
      <c r="T190">
        <v>9.5</v>
      </c>
      <c r="U190">
        <v>9.5</v>
      </c>
      <c r="V190">
        <v>9.6</v>
      </c>
      <c r="W190">
        <v>9.6999999999999993</v>
      </c>
      <c r="X190">
        <v>9.6999999999999993</v>
      </c>
      <c r="Y190">
        <v>9.8000000000000007</v>
      </c>
      <c r="Z190">
        <v>9.9</v>
      </c>
      <c r="AA190">
        <v>9.9</v>
      </c>
      <c r="AB190">
        <v>9.9</v>
      </c>
      <c r="AC190">
        <v>10</v>
      </c>
      <c r="AD190">
        <v>10</v>
      </c>
      <c r="AE190">
        <v>10.1</v>
      </c>
      <c r="AF190">
        <v>10.199999999999999</v>
      </c>
      <c r="AG190">
        <v>10.3</v>
      </c>
      <c r="AH190">
        <v>10.4</v>
      </c>
      <c r="AI190">
        <v>10.4</v>
      </c>
      <c r="AJ190">
        <v>10.5</v>
      </c>
      <c r="AK190">
        <v>10.5</v>
      </c>
      <c r="AL190">
        <v>10.4</v>
      </c>
      <c r="AM190">
        <v>10.3</v>
      </c>
      <c r="AN190">
        <v>10.3</v>
      </c>
      <c r="AO190">
        <v>10.199999999999999</v>
      </c>
    </row>
    <row r="191" spans="4:41" x14ac:dyDescent="0.3">
      <c r="D191" s="18" t="s">
        <v>279</v>
      </c>
      <c r="E191" s="18" t="s">
        <v>278</v>
      </c>
      <c r="F191" s="4" t="s">
        <v>5</v>
      </c>
      <c r="G191" t="s">
        <v>133</v>
      </c>
      <c r="H191" t="s">
        <v>227</v>
      </c>
      <c r="I191" s="14" t="s">
        <v>6</v>
      </c>
      <c r="J191">
        <v>7.3</v>
      </c>
      <c r="K191">
        <v>7.2</v>
      </c>
      <c r="L191">
        <v>7.3</v>
      </c>
      <c r="M191">
        <v>7.5</v>
      </c>
      <c r="N191">
        <v>7.6</v>
      </c>
      <c r="O191">
        <v>7.7</v>
      </c>
      <c r="P191">
        <v>7.8</v>
      </c>
      <c r="Q191">
        <v>7.9</v>
      </c>
      <c r="R191">
        <v>8</v>
      </c>
      <c r="S191">
        <v>8.1999999999999993</v>
      </c>
      <c r="T191">
        <v>8.3000000000000007</v>
      </c>
      <c r="U191">
        <v>8.3000000000000007</v>
      </c>
      <c r="V191">
        <v>8.4</v>
      </c>
      <c r="W191">
        <v>8.5</v>
      </c>
      <c r="X191">
        <v>8.5</v>
      </c>
      <c r="Y191">
        <v>8.6</v>
      </c>
      <c r="Z191">
        <v>8.6</v>
      </c>
      <c r="AA191">
        <v>8.6</v>
      </c>
      <c r="AB191">
        <v>8.6</v>
      </c>
      <c r="AC191">
        <v>8.6999999999999993</v>
      </c>
      <c r="AD191">
        <v>8.6999999999999993</v>
      </c>
      <c r="AE191">
        <v>8.6999999999999993</v>
      </c>
      <c r="AF191">
        <v>8.8000000000000007</v>
      </c>
      <c r="AG191">
        <v>8.8000000000000007</v>
      </c>
      <c r="AH191">
        <v>8.8000000000000007</v>
      </c>
      <c r="AI191">
        <v>8.8000000000000007</v>
      </c>
      <c r="AJ191">
        <v>8.9</v>
      </c>
      <c r="AK191">
        <v>8.6999999999999993</v>
      </c>
      <c r="AL191">
        <v>8.5</v>
      </c>
      <c r="AM191">
        <v>8.1999999999999993</v>
      </c>
      <c r="AN191">
        <v>7.9</v>
      </c>
      <c r="AO191">
        <v>7.7</v>
      </c>
    </row>
    <row r="192" spans="4:41" x14ac:dyDescent="0.3">
      <c r="D192" s="18" t="s">
        <v>279</v>
      </c>
      <c r="E192" s="18" t="s">
        <v>278</v>
      </c>
      <c r="F192" s="4" t="s">
        <v>5</v>
      </c>
      <c r="G192" t="s">
        <v>133</v>
      </c>
      <c r="H192" t="s">
        <v>228</v>
      </c>
      <c r="I192" s="14" t="s">
        <v>6</v>
      </c>
      <c r="J192">
        <v>6.5</v>
      </c>
      <c r="K192">
        <v>6.5</v>
      </c>
      <c r="L192">
        <v>6.6</v>
      </c>
      <c r="M192">
        <v>6.7</v>
      </c>
      <c r="N192">
        <v>6.8</v>
      </c>
      <c r="O192">
        <v>7</v>
      </c>
      <c r="P192">
        <v>7.2</v>
      </c>
      <c r="Q192">
        <v>7.3</v>
      </c>
      <c r="R192">
        <v>7.5</v>
      </c>
      <c r="S192">
        <v>7.8</v>
      </c>
      <c r="T192">
        <v>8.1</v>
      </c>
      <c r="U192">
        <v>8.3000000000000007</v>
      </c>
      <c r="V192">
        <v>8.6</v>
      </c>
      <c r="W192">
        <v>8.9</v>
      </c>
      <c r="X192">
        <v>9.1999999999999993</v>
      </c>
      <c r="Y192">
        <v>9.5</v>
      </c>
      <c r="Z192">
        <v>9.8000000000000007</v>
      </c>
      <c r="AA192">
        <v>10.199999999999999</v>
      </c>
      <c r="AB192">
        <v>10.6</v>
      </c>
      <c r="AC192">
        <v>10.9</v>
      </c>
      <c r="AD192">
        <v>11.3</v>
      </c>
      <c r="AE192">
        <v>11.6</v>
      </c>
      <c r="AF192">
        <v>12.1</v>
      </c>
      <c r="AG192">
        <v>12.5</v>
      </c>
      <c r="AH192">
        <v>12.9</v>
      </c>
      <c r="AI192">
        <v>13.3</v>
      </c>
      <c r="AJ192">
        <v>13.7</v>
      </c>
      <c r="AK192">
        <v>14.1</v>
      </c>
      <c r="AL192">
        <v>14</v>
      </c>
      <c r="AM192">
        <v>13.9</v>
      </c>
      <c r="AN192">
        <v>13.9</v>
      </c>
      <c r="AO192">
        <v>13.8</v>
      </c>
    </row>
    <row r="193" spans="4:41" x14ac:dyDescent="0.3">
      <c r="D193" s="18" t="s">
        <v>279</v>
      </c>
      <c r="E193" s="18" t="s">
        <v>278</v>
      </c>
      <c r="F193" s="4" t="s">
        <v>5</v>
      </c>
      <c r="G193" t="s">
        <v>133</v>
      </c>
      <c r="H193" t="s">
        <v>229</v>
      </c>
      <c r="I193" s="14" t="s">
        <v>6</v>
      </c>
      <c r="J193">
        <v>22.3</v>
      </c>
      <c r="K193">
        <v>21.3</v>
      </c>
      <c r="L193">
        <v>21.8</v>
      </c>
      <c r="M193">
        <v>22.2</v>
      </c>
      <c r="N193">
        <v>22.8</v>
      </c>
      <c r="O193">
        <v>23.1</v>
      </c>
      <c r="P193">
        <v>23.5</v>
      </c>
      <c r="Q193">
        <v>23.9</v>
      </c>
      <c r="R193">
        <v>24.3</v>
      </c>
      <c r="S193">
        <v>25</v>
      </c>
      <c r="T193">
        <v>25.5</v>
      </c>
      <c r="U193">
        <v>25.9</v>
      </c>
      <c r="V193">
        <v>26.4</v>
      </c>
      <c r="W193">
        <v>27</v>
      </c>
      <c r="X193">
        <v>27.5</v>
      </c>
      <c r="Y193">
        <v>28.1</v>
      </c>
      <c r="Z193">
        <v>28.6</v>
      </c>
      <c r="AA193">
        <v>29.1</v>
      </c>
      <c r="AB193">
        <v>29.7</v>
      </c>
      <c r="AC193">
        <v>30.3</v>
      </c>
      <c r="AD193">
        <v>30.8</v>
      </c>
      <c r="AE193">
        <v>31.4</v>
      </c>
      <c r="AF193">
        <v>32.1</v>
      </c>
      <c r="AG193">
        <v>32.700000000000003</v>
      </c>
      <c r="AH193">
        <v>33.200000000000003</v>
      </c>
      <c r="AI193">
        <v>33.700000000000003</v>
      </c>
      <c r="AJ193">
        <v>34.299999999999997</v>
      </c>
      <c r="AK193">
        <v>34.799999999999997</v>
      </c>
      <c r="AL193">
        <v>34.700000000000003</v>
      </c>
      <c r="AM193">
        <v>34.6</v>
      </c>
      <c r="AN193">
        <v>34.5</v>
      </c>
      <c r="AO193">
        <v>34.299999999999997</v>
      </c>
    </row>
    <row r="194" spans="4:41" x14ac:dyDescent="0.3">
      <c r="D194" s="18" t="s">
        <v>279</v>
      </c>
      <c r="E194" s="18" t="s">
        <v>278</v>
      </c>
      <c r="F194" s="4" t="s">
        <v>5</v>
      </c>
      <c r="G194" t="s">
        <v>133</v>
      </c>
      <c r="H194" t="s">
        <v>230</v>
      </c>
      <c r="I194" s="14" t="s">
        <v>6</v>
      </c>
      <c r="J194">
        <v>8.5</v>
      </c>
      <c r="K194">
        <v>8.3000000000000007</v>
      </c>
      <c r="L194">
        <v>8.5</v>
      </c>
      <c r="M194">
        <v>8.6999999999999993</v>
      </c>
      <c r="N194">
        <v>8.9</v>
      </c>
      <c r="O194">
        <v>9</v>
      </c>
      <c r="P194">
        <v>9.1</v>
      </c>
      <c r="Q194">
        <v>9.1999999999999993</v>
      </c>
      <c r="R194">
        <v>9.3000000000000007</v>
      </c>
      <c r="S194">
        <v>9.6999999999999993</v>
      </c>
      <c r="T194">
        <v>9.8000000000000007</v>
      </c>
      <c r="U194">
        <v>9.9</v>
      </c>
      <c r="V194">
        <v>10</v>
      </c>
      <c r="W194">
        <v>10.199999999999999</v>
      </c>
      <c r="X194">
        <v>10.3</v>
      </c>
      <c r="Y194">
        <v>10.5</v>
      </c>
      <c r="Z194">
        <v>10.6</v>
      </c>
      <c r="AA194">
        <v>10.7</v>
      </c>
      <c r="AB194">
        <v>10.8</v>
      </c>
      <c r="AC194">
        <v>10.9</v>
      </c>
      <c r="AD194">
        <v>11.1</v>
      </c>
      <c r="AE194">
        <v>11.2</v>
      </c>
      <c r="AF194">
        <v>11.4</v>
      </c>
      <c r="AG194">
        <v>11.5</v>
      </c>
      <c r="AH194">
        <v>11.6</v>
      </c>
      <c r="AI194">
        <v>11.7</v>
      </c>
      <c r="AJ194">
        <v>11.9</v>
      </c>
      <c r="AK194">
        <v>12</v>
      </c>
      <c r="AL194">
        <v>12</v>
      </c>
      <c r="AM194">
        <v>12</v>
      </c>
      <c r="AN194">
        <v>12</v>
      </c>
      <c r="AO194">
        <v>11.9</v>
      </c>
    </row>
    <row r="195" spans="4:41" x14ac:dyDescent="0.3">
      <c r="D195" s="18" t="s">
        <v>279</v>
      </c>
      <c r="E195" s="18" t="s">
        <v>278</v>
      </c>
      <c r="F195" s="4" t="s">
        <v>5</v>
      </c>
      <c r="G195" t="s">
        <v>133</v>
      </c>
      <c r="H195" t="s">
        <v>231</v>
      </c>
      <c r="I195" s="14" t="s">
        <v>6</v>
      </c>
      <c r="J195">
        <v>2.5</v>
      </c>
      <c r="K195">
        <v>2.4</v>
      </c>
      <c r="L195">
        <v>2.5</v>
      </c>
      <c r="M195">
        <v>2.5</v>
      </c>
      <c r="N195">
        <v>2.6</v>
      </c>
      <c r="O195">
        <v>2.6</v>
      </c>
      <c r="P195">
        <v>2.7</v>
      </c>
      <c r="Q195">
        <v>2.8</v>
      </c>
      <c r="R195">
        <v>2.9</v>
      </c>
      <c r="S195">
        <v>3</v>
      </c>
      <c r="T195">
        <v>3.1</v>
      </c>
      <c r="U195">
        <v>3.2</v>
      </c>
      <c r="V195">
        <v>3.3</v>
      </c>
      <c r="W195">
        <v>3.4</v>
      </c>
      <c r="X195">
        <v>3.6</v>
      </c>
      <c r="Y195">
        <v>3.7</v>
      </c>
      <c r="Z195">
        <v>3.9</v>
      </c>
      <c r="AA195">
        <v>4</v>
      </c>
      <c r="AB195">
        <v>4.0999999999999996</v>
      </c>
      <c r="AC195">
        <v>4.3</v>
      </c>
      <c r="AD195">
        <v>4.4000000000000004</v>
      </c>
      <c r="AE195">
        <v>4.5999999999999996</v>
      </c>
      <c r="AF195">
        <v>4.8</v>
      </c>
      <c r="AG195">
        <v>5</v>
      </c>
      <c r="AH195">
        <v>5.0999999999999996</v>
      </c>
      <c r="AI195">
        <v>5.3</v>
      </c>
      <c r="AJ195">
        <v>5.5</v>
      </c>
      <c r="AK195">
        <v>5.6</v>
      </c>
      <c r="AL195">
        <v>5.7</v>
      </c>
      <c r="AM195">
        <v>5.7</v>
      </c>
      <c r="AN195">
        <v>5.6</v>
      </c>
      <c r="AO195">
        <v>5.6</v>
      </c>
    </row>
    <row r="196" spans="4:41" x14ac:dyDescent="0.3">
      <c r="D196" s="18" t="s">
        <v>279</v>
      </c>
      <c r="E196" s="18" t="s">
        <v>278</v>
      </c>
      <c r="F196" s="4" t="s">
        <v>5</v>
      </c>
      <c r="G196" t="s">
        <v>133</v>
      </c>
      <c r="H196" t="s">
        <v>232</v>
      </c>
      <c r="I196" s="14" t="s">
        <v>6</v>
      </c>
      <c r="J196">
        <v>0.6</v>
      </c>
      <c r="K196">
        <v>0.7</v>
      </c>
      <c r="L196">
        <v>0.7</v>
      </c>
      <c r="M196">
        <v>0.7</v>
      </c>
      <c r="N196">
        <v>0.7</v>
      </c>
      <c r="O196">
        <v>0.7</v>
      </c>
      <c r="P196">
        <v>0.8</v>
      </c>
      <c r="Q196">
        <v>0.8</v>
      </c>
      <c r="R196">
        <v>0.8</v>
      </c>
      <c r="S196">
        <v>0.8</v>
      </c>
      <c r="T196">
        <v>0.9</v>
      </c>
      <c r="U196">
        <v>0.9</v>
      </c>
      <c r="V196">
        <v>0.9</v>
      </c>
      <c r="W196">
        <v>1</v>
      </c>
      <c r="X196">
        <v>1</v>
      </c>
      <c r="Y196">
        <v>1</v>
      </c>
      <c r="Z196">
        <v>1.1000000000000001</v>
      </c>
      <c r="AA196">
        <v>1.1000000000000001</v>
      </c>
      <c r="AB196">
        <v>1.2</v>
      </c>
      <c r="AC196">
        <v>1.2</v>
      </c>
      <c r="AD196">
        <v>1.2</v>
      </c>
      <c r="AE196">
        <v>1.3</v>
      </c>
      <c r="AF196">
        <v>1.3</v>
      </c>
      <c r="AG196">
        <v>1.3</v>
      </c>
      <c r="AH196">
        <v>1.4</v>
      </c>
      <c r="AI196">
        <v>1.4</v>
      </c>
      <c r="AJ196">
        <v>1.4</v>
      </c>
      <c r="AK196">
        <v>1.5</v>
      </c>
      <c r="AL196">
        <v>1.5</v>
      </c>
      <c r="AM196">
        <v>1.4</v>
      </c>
      <c r="AN196">
        <v>1.4</v>
      </c>
      <c r="AO196">
        <v>1.4</v>
      </c>
    </row>
    <row r="197" spans="4:41" x14ac:dyDescent="0.3">
      <c r="D197" s="18" t="s">
        <v>279</v>
      </c>
      <c r="E197" s="18" t="s">
        <v>278</v>
      </c>
      <c r="F197" s="4" t="s">
        <v>5</v>
      </c>
      <c r="G197" t="s">
        <v>133</v>
      </c>
      <c r="H197" t="s">
        <v>233</v>
      </c>
      <c r="I197" s="14" t="s">
        <v>6</v>
      </c>
      <c r="J197">
        <v>12.4</v>
      </c>
      <c r="K197">
        <v>12.1</v>
      </c>
      <c r="L197">
        <v>12.5</v>
      </c>
      <c r="M197">
        <v>12.7</v>
      </c>
      <c r="N197">
        <v>13</v>
      </c>
      <c r="O197">
        <v>13.3</v>
      </c>
      <c r="P197">
        <v>13.6</v>
      </c>
      <c r="Q197">
        <v>13.9</v>
      </c>
      <c r="R197">
        <v>14.2</v>
      </c>
      <c r="S197">
        <v>14.9</v>
      </c>
      <c r="T197">
        <v>15.4</v>
      </c>
      <c r="U197">
        <v>15.7</v>
      </c>
      <c r="V197">
        <v>16.2</v>
      </c>
      <c r="W197">
        <v>16.600000000000001</v>
      </c>
      <c r="X197">
        <v>17</v>
      </c>
      <c r="Y197">
        <v>17.5</v>
      </c>
      <c r="Z197">
        <v>18</v>
      </c>
      <c r="AA197">
        <v>18.399999999999999</v>
      </c>
      <c r="AB197">
        <v>19</v>
      </c>
      <c r="AC197">
        <v>19.5</v>
      </c>
      <c r="AD197">
        <v>19.899999999999999</v>
      </c>
      <c r="AE197">
        <v>20.399999999999999</v>
      </c>
      <c r="AF197">
        <v>21.1</v>
      </c>
      <c r="AG197">
        <v>21.6</v>
      </c>
      <c r="AH197">
        <v>22</v>
      </c>
      <c r="AI197">
        <v>22.5</v>
      </c>
      <c r="AJ197">
        <v>23</v>
      </c>
      <c r="AK197">
        <v>23.5</v>
      </c>
      <c r="AL197">
        <v>23.5</v>
      </c>
      <c r="AM197">
        <v>23.4</v>
      </c>
      <c r="AN197">
        <v>23.2</v>
      </c>
      <c r="AO197">
        <v>23</v>
      </c>
    </row>
    <row r="198" spans="4:41" x14ac:dyDescent="0.3">
      <c r="D198" s="18" t="s">
        <v>279</v>
      </c>
      <c r="E198" s="18" t="s">
        <v>278</v>
      </c>
      <c r="F198" s="4" t="s">
        <v>5</v>
      </c>
      <c r="G198" t="s">
        <v>133</v>
      </c>
      <c r="H198" t="s">
        <v>234</v>
      </c>
      <c r="I198" s="14" t="s">
        <v>6</v>
      </c>
      <c r="J198">
        <v>40.799999999999997</v>
      </c>
      <c r="K198">
        <v>40.200000000000003</v>
      </c>
      <c r="L198">
        <v>42.3</v>
      </c>
      <c r="M198">
        <v>43.2</v>
      </c>
      <c r="N198">
        <v>44.4</v>
      </c>
      <c r="O198">
        <v>45.6</v>
      </c>
      <c r="P198">
        <v>46.9</v>
      </c>
      <c r="Q198">
        <v>48.3</v>
      </c>
      <c r="R198">
        <v>49.7</v>
      </c>
      <c r="S198">
        <v>53.6</v>
      </c>
      <c r="T198">
        <v>55.7</v>
      </c>
      <c r="U198">
        <v>57.2</v>
      </c>
      <c r="V198">
        <v>58.9</v>
      </c>
      <c r="W198">
        <v>60.8</v>
      </c>
      <c r="X198">
        <v>62.8</v>
      </c>
      <c r="Y198">
        <v>64.900000000000006</v>
      </c>
      <c r="Z198">
        <v>66.8</v>
      </c>
      <c r="AA198">
        <v>68.8</v>
      </c>
      <c r="AB198">
        <v>71.2</v>
      </c>
      <c r="AC198">
        <v>73.099999999999994</v>
      </c>
      <c r="AD198">
        <v>75</v>
      </c>
      <c r="AE198">
        <v>76.900000000000006</v>
      </c>
      <c r="AF198">
        <v>80.3</v>
      </c>
      <c r="AG198">
        <v>82.9</v>
      </c>
      <c r="AH198">
        <v>85</v>
      </c>
      <c r="AI198">
        <v>87</v>
      </c>
      <c r="AJ198">
        <v>89.1</v>
      </c>
      <c r="AK198">
        <v>91.1</v>
      </c>
      <c r="AL198">
        <v>91.8</v>
      </c>
      <c r="AM198">
        <v>91.5</v>
      </c>
      <c r="AN198">
        <v>91.1</v>
      </c>
      <c r="AO198">
        <v>90.5</v>
      </c>
    </row>
    <row r="199" spans="4:41" x14ac:dyDescent="0.3">
      <c r="D199" s="18" t="s">
        <v>279</v>
      </c>
      <c r="E199" s="18" t="s">
        <v>278</v>
      </c>
      <c r="F199" s="4" t="s">
        <v>5</v>
      </c>
      <c r="G199" t="s">
        <v>133</v>
      </c>
      <c r="H199" t="s">
        <v>235</v>
      </c>
      <c r="I199" s="14" t="s">
        <v>6</v>
      </c>
      <c r="J199">
        <v>6.6</v>
      </c>
      <c r="K199">
        <v>6.1</v>
      </c>
      <c r="L199">
        <v>6.2</v>
      </c>
      <c r="M199">
        <v>6.3</v>
      </c>
      <c r="N199">
        <v>6.5</v>
      </c>
      <c r="O199">
        <v>6.6</v>
      </c>
      <c r="P199">
        <v>6.8</v>
      </c>
      <c r="Q199">
        <v>6.9</v>
      </c>
      <c r="R199">
        <v>7.1</v>
      </c>
      <c r="S199">
        <v>7.5</v>
      </c>
      <c r="T199">
        <v>7.8</v>
      </c>
      <c r="U199">
        <v>8</v>
      </c>
      <c r="V199">
        <v>8.1999999999999993</v>
      </c>
      <c r="W199">
        <v>8.4</v>
      </c>
      <c r="X199">
        <v>8.6</v>
      </c>
      <c r="Y199">
        <v>8.9</v>
      </c>
      <c r="Z199">
        <v>9.1999999999999993</v>
      </c>
      <c r="AA199">
        <v>9.5</v>
      </c>
      <c r="AB199">
        <v>9.8000000000000007</v>
      </c>
      <c r="AC199">
        <v>10.1</v>
      </c>
      <c r="AD199">
        <v>10.4</v>
      </c>
      <c r="AE199">
        <v>10.7</v>
      </c>
      <c r="AF199">
        <v>11</v>
      </c>
      <c r="AG199">
        <v>11.3</v>
      </c>
      <c r="AH199">
        <v>11.6</v>
      </c>
      <c r="AI199">
        <v>11.9</v>
      </c>
      <c r="AJ199">
        <v>12.2</v>
      </c>
      <c r="AK199">
        <v>12.6</v>
      </c>
      <c r="AL199">
        <v>12.7</v>
      </c>
      <c r="AM199">
        <v>12.6</v>
      </c>
      <c r="AN199">
        <v>12.6</v>
      </c>
      <c r="AO199">
        <v>12.5</v>
      </c>
    </row>
    <row r="200" spans="4:41" x14ac:dyDescent="0.3">
      <c r="D200" s="18" t="s">
        <v>279</v>
      </c>
      <c r="E200" s="18" t="s">
        <v>278</v>
      </c>
      <c r="F200" s="4" t="s">
        <v>5</v>
      </c>
      <c r="G200" t="s">
        <v>133</v>
      </c>
      <c r="H200" t="s">
        <v>236</v>
      </c>
      <c r="I200" s="14" t="s">
        <v>6</v>
      </c>
      <c r="J200">
        <v>6.8</v>
      </c>
      <c r="K200">
        <v>6.2</v>
      </c>
      <c r="L200">
        <v>6.4</v>
      </c>
      <c r="M200">
        <v>6.5</v>
      </c>
      <c r="N200">
        <v>6.7</v>
      </c>
      <c r="O200">
        <v>6.8</v>
      </c>
      <c r="P200">
        <v>6.9</v>
      </c>
      <c r="Q200">
        <v>7.1</v>
      </c>
      <c r="R200">
        <v>7.2</v>
      </c>
      <c r="S200">
        <v>7.5</v>
      </c>
      <c r="T200">
        <v>7.8</v>
      </c>
      <c r="U200">
        <v>7.9</v>
      </c>
      <c r="V200">
        <v>8.1</v>
      </c>
      <c r="W200">
        <v>8.3000000000000007</v>
      </c>
      <c r="X200">
        <v>8.5</v>
      </c>
      <c r="Y200">
        <v>8.8000000000000007</v>
      </c>
      <c r="Z200">
        <v>9</v>
      </c>
      <c r="AA200">
        <v>9.3000000000000007</v>
      </c>
      <c r="AB200">
        <v>9.5</v>
      </c>
      <c r="AC200">
        <v>9.8000000000000007</v>
      </c>
      <c r="AD200">
        <v>10</v>
      </c>
      <c r="AE200">
        <v>10.3</v>
      </c>
      <c r="AF200">
        <v>10.6</v>
      </c>
      <c r="AG200">
        <v>10.9</v>
      </c>
      <c r="AH200">
        <v>11.1</v>
      </c>
      <c r="AI200">
        <v>11.3</v>
      </c>
      <c r="AJ200">
        <v>11.6</v>
      </c>
      <c r="AK200">
        <v>11.9</v>
      </c>
      <c r="AL200">
        <v>12</v>
      </c>
      <c r="AM200">
        <v>12</v>
      </c>
      <c r="AN200">
        <v>12</v>
      </c>
      <c r="AO200">
        <v>12</v>
      </c>
    </row>
    <row r="201" spans="4:41" x14ac:dyDescent="0.3">
      <c r="D201" s="18" t="s">
        <v>279</v>
      </c>
      <c r="E201" s="18" t="s">
        <v>278</v>
      </c>
      <c r="F201" s="4" t="s">
        <v>5</v>
      </c>
      <c r="G201" t="s">
        <v>133</v>
      </c>
      <c r="H201" t="s">
        <v>237</v>
      </c>
      <c r="I201" s="14" t="s">
        <v>6</v>
      </c>
      <c r="J201">
        <v>2.4</v>
      </c>
      <c r="K201">
        <v>2.4</v>
      </c>
      <c r="L201">
        <v>2.6</v>
      </c>
      <c r="M201">
        <v>2.6</v>
      </c>
      <c r="N201">
        <v>2.7</v>
      </c>
      <c r="O201">
        <v>2.7</v>
      </c>
      <c r="P201">
        <v>2.8</v>
      </c>
      <c r="Q201">
        <v>2.9</v>
      </c>
      <c r="R201">
        <v>3</v>
      </c>
      <c r="S201">
        <v>3.3</v>
      </c>
      <c r="T201">
        <v>3.5</v>
      </c>
      <c r="U201">
        <v>3.6</v>
      </c>
      <c r="V201">
        <v>3.8</v>
      </c>
      <c r="W201">
        <v>3.9</v>
      </c>
      <c r="X201">
        <v>4.0999999999999996</v>
      </c>
      <c r="Y201">
        <v>4.3</v>
      </c>
      <c r="Z201">
        <v>4.4000000000000004</v>
      </c>
      <c r="AA201">
        <v>4.5999999999999996</v>
      </c>
      <c r="AB201">
        <v>4.7</v>
      </c>
      <c r="AC201">
        <v>4.9000000000000004</v>
      </c>
      <c r="AD201">
        <v>5</v>
      </c>
      <c r="AE201">
        <v>5.0999999999999996</v>
      </c>
      <c r="AF201">
        <v>5.3</v>
      </c>
      <c r="AG201">
        <v>5.5</v>
      </c>
      <c r="AH201">
        <v>5.7</v>
      </c>
      <c r="AI201">
        <v>5.8</v>
      </c>
      <c r="AJ201">
        <v>6</v>
      </c>
      <c r="AK201">
        <v>6.2</v>
      </c>
      <c r="AL201">
        <v>6.1</v>
      </c>
      <c r="AM201">
        <v>5.9</v>
      </c>
      <c r="AN201">
        <v>5.8</v>
      </c>
      <c r="AO201">
        <v>5.6</v>
      </c>
    </row>
    <row r="202" spans="4:41" x14ac:dyDescent="0.3">
      <c r="D202" s="18" t="s">
        <v>279</v>
      </c>
      <c r="E202" s="18" t="s">
        <v>278</v>
      </c>
      <c r="F202" s="4" t="s">
        <v>5</v>
      </c>
      <c r="G202" t="s">
        <v>133</v>
      </c>
      <c r="H202" t="s">
        <v>238</v>
      </c>
      <c r="I202" s="14" t="s">
        <v>6</v>
      </c>
      <c r="J202">
        <v>1.9</v>
      </c>
      <c r="K202">
        <v>1.8</v>
      </c>
      <c r="L202">
        <v>1.9</v>
      </c>
      <c r="M202">
        <v>1.9</v>
      </c>
      <c r="N202">
        <v>2</v>
      </c>
      <c r="O202">
        <v>2</v>
      </c>
      <c r="P202">
        <v>2</v>
      </c>
      <c r="Q202">
        <v>2.1</v>
      </c>
      <c r="R202">
        <v>2.1</v>
      </c>
      <c r="S202">
        <v>2.2000000000000002</v>
      </c>
      <c r="T202">
        <v>2.2999999999999998</v>
      </c>
      <c r="U202">
        <v>2.4</v>
      </c>
      <c r="V202">
        <v>2.4</v>
      </c>
      <c r="W202">
        <v>2.5</v>
      </c>
      <c r="X202">
        <v>2.5</v>
      </c>
      <c r="Y202">
        <v>2.6</v>
      </c>
      <c r="Z202">
        <v>2.7</v>
      </c>
      <c r="AA202">
        <v>2.7</v>
      </c>
      <c r="AB202">
        <v>2.8</v>
      </c>
      <c r="AC202">
        <v>2.9</v>
      </c>
      <c r="AD202">
        <v>3</v>
      </c>
      <c r="AE202">
        <v>3</v>
      </c>
      <c r="AF202">
        <v>3.1</v>
      </c>
      <c r="AG202">
        <v>3.2</v>
      </c>
      <c r="AH202">
        <v>3.3</v>
      </c>
      <c r="AI202">
        <v>3.4</v>
      </c>
      <c r="AJ202">
        <v>3.5</v>
      </c>
      <c r="AK202">
        <v>3.6</v>
      </c>
      <c r="AL202">
        <v>3.6</v>
      </c>
      <c r="AM202">
        <v>3.6</v>
      </c>
      <c r="AN202">
        <v>3.6</v>
      </c>
      <c r="AO202">
        <v>3.6</v>
      </c>
    </row>
    <row r="203" spans="4:41" x14ac:dyDescent="0.3">
      <c r="D203" s="18" t="s">
        <v>279</v>
      </c>
      <c r="E203" s="18" t="s">
        <v>278</v>
      </c>
      <c r="F203" s="4" t="s">
        <v>5</v>
      </c>
      <c r="G203" t="s">
        <v>133</v>
      </c>
      <c r="H203" t="s">
        <v>239</v>
      </c>
      <c r="I203" s="14" t="s">
        <v>6</v>
      </c>
      <c r="J203">
        <v>23.7</v>
      </c>
      <c r="K203">
        <v>22</v>
      </c>
      <c r="L203">
        <v>22.7</v>
      </c>
      <c r="M203">
        <v>23.2</v>
      </c>
      <c r="N203">
        <v>23.6</v>
      </c>
      <c r="O203">
        <v>24.1</v>
      </c>
      <c r="P203">
        <v>24.6</v>
      </c>
      <c r="Q203">
        <v>25.2</v>
      </c>
      <c r="R203">
        <v>25.8</v>
      </c>
      <c r="S203">
        <v>26.8</v>
      </c>
      <c r="T203">
        <v>27.5</v>
      </c>
      <c r="U203">
        <v>28.2</v>
      </c>
      <c r="V203">
        <v>28.9</v>
      </c>
      <c r="W203">
        <v>29.7</v>
      </c>
      <c r="X203">
        <v>30.6</v>
      </c>
      <c r="Y203">
        <v>31.6</v>
      </c>
      <c r="Z203">
        <v>32.5</v>
      </c>
      <c r="AA203">
        <v>33.5</v>
      </c>
      <c r="AB203">
        <v>34.6</v>
      </c>
      <c r="AC203">
        <v>35.6</v>
      </c>
      <c r="AD203">
        <v>36.5</v>
      </c>
      <c r="AE203">
        <v>37.5</v>
      </c>
      <c r="AF203">
        <v>38.700000000000003</v>
      </c>
      <c r="AG203">
        <v>39.6</v>
      </c>
      <c r="AH203">
        <v>40.5</v>
      </c>
      <c r="AI203">
        <v>41.5</v>
      </c>
      <c r="AJ203">
        <v>42.5</v>
      </c>
      <c r="AK203">
        <v>43.5</v>
      </c>
      <c r="AL203">
        <v>43.5</v>
      </c>
      <c r="AM203">
        <v>43.1</v>
      </c>
      <c r="AN203">
        <v>42.8</v>
      </c>
      <c r="AO203">
        <v>42.5</v>
      </c>
    </row>
    <row r="204" spans="4:41" x14ac:dyDescent="0.3">
      <c r="D204" s="18" t="s">
        <v>279</v>
      </c>
      <c r="E204" s="18" t="s">
        <v>278</v>
      </c>
      <c r="F204" s="4" t="s">
        <v>5</v>
      </c>
      <c r="G204" t="s">
        <v>133</v>
      </c>
      <c r="H204" t="s">
        <v>240</v>
      </c>
      <c r="I204" s="14" t="s">
        <v>6</v>
      </c>
      <c r="J204">
        <v>24</v>
      </c>
      <c r="K204">
        <v>22.7</v>
      </c>
      <c r="L204">
        <v>23.6</v>
      </c>
      <c r="M204">
        <v>24.1</v>
      </c>
      <c r="N204">
        <v>24.5</v>
      </c>
      <c r="O204">
        <v>25.1</v>
      </c>
      <c r="P204">
        <v>25.6</v>
      </c>
      <c r="Q204">
        <v>26.1</v>
      </c>
      <c r="R204">
        <v>26.7</v>
      </c>
      <c r="S204">
        <v>27.8</v>
      </c>
      <c r="T204">
        <v>28.6</v>
      </c>
      <c r="U204">
        <v>29.3</v>
      </c>
      <c r="V204">
        <v>30.4</v>
      </c>
      <c r="W204">
        <v>31.3</v>
      </c>
      <c r="X204">
        <v>32.200000000000003</v>
      </c>
      <c r="Y204">
        <v>33.200000000000003</v>
      </c>
      <c r="Z204">
        <v>34.200000000000003</v>
      </c>
      <c r="AA204">
        <v>35.200000000000003</v>
      </c>
      <c r="AB204">
        <v>36.4</v>
      </c>
      <c r="AC204">
        <v>37.4</v>
      </c>
      <c r="AD204">
        <v>38.5</v>
      </c>
      <c r="AE204">
        <v>39.5</v>
      </c>
      <c r="AF204">
        <v>40.700000000000003</v>
      </c>
      <c r="AG204">
        <v>41.7</v>
      </c>
      <c r="AH204">
        <v>42.7</v>
      </c>
      <c r="AI204">
        <v>43.6</v>
      </c>
      <c r="AJ204">
        <v>44.6</v>
      </c>
      <c r="AK204">
        <v>45.6</v>
      </c>
      <c r="AL204">
        <v>45.6</v>
      </c>
      <c r="AM204">
        <v>45.3</v>
      </c>
      <c r="AN204">
        <v>45</v>
      </c>
      <c r="AO204">
        <v>44.6</v>
      </c>
    </row>
    <row r="205" spans="4:41" x14ac:dyDescent="0.3">
      <c r="D205" s="18" t="s">
        <v>279</v>
      </c>
      <c r="E205" s="18" t="s">
        <v>278</v>
      </c>
      <c r="F205" s="4" t="s">
        <v>5</v>
      </c>
      <c r="G205" t="s">
        <v>133</v>
      </c>
      <c r="H205" t="s">
        <v>241</v>
      </c>
      <c r="I205" s="14" t="s">
        <v>6</v>
      </c>
      <c r="J205">
        <v>16.8</v>
      </c>
      <c r="K205">
        <v>15.6</v>
      </c>
      <c r="L205">
        <v>16.100000000000001</v>
      </c>
      <c r="M205">
        <v>16.399999999999999</v>
      </c>
      <c r="N205">
        <v>16.7</v>
      </c>
      <c r="O205">
        <v>17.100000000000001</v>
      </c>
      <c r="P205">
        <v>17.399999999999999</v>
      </c>
      <c r="Q205">
        <v>17.899999999999999</v>
      </c>
      <c r="R205">
        <v>18.3</v>
      </c>
      <c r="S205">
        <v>18.8</v>
      </c>
      <c r="T205">
        <v>19.3</v>
      </c>
      <c r="U205">
        <v>19.8</v>
      </c>
      <c r="V205">
        <v>20.399999999999999</v>
      </c>
      <c r="W205">
        <v>21</v>
      </c>
      <c r="X205">
        <v>21.7</v>
      </c>
      <c r="Y205">
        <v>22.5</v>
      </c>
      <c r="Z205">
        <v>23.2</v>
      </c>
      <c r="AA205">
        <v>24.1</v>
      </c>
      <c r="AB205">
        <v>24.9</v>
      </c>
      <c r="AC205">
        <v>25.7</v>
      </c>
      <c r="AD205">
        <v>26.6</v>
      </c>
      <c r="AE205">
        <v>27.4</v>
      </c>
      <c r="AF205">
        <v>28.2</v>
      </c>
      <c r="AG205">
        <v>29</v>
      </c>
      <c r="AH205">
        <v>29.8</v>
      </c>
      <c r="AI205">
        <v>30.6</v>
      </c>
      <c r="AJ205">
        <v>31.4</v>
      </c>
      <c r="AK205">
        <v>32.299999999999997</v>
      </c>
      <c r="AL205">
        <v>32.299999999999997</v>
      </c>
      <c r="AM205">
        <v>32.200000000000003</v>
      </c>
      <c r="AN205">
        <v>32.1</v>
      </c>
      <c r="AO205">
        <v>31.9</v>
      </c>
    </row>
    <row r="206" spans="4:41" x14ac:dyDescent="0.3">
      <c r="D206" s="18" t="s">
        <v>279</v>
      </c>
      <c r="E206" s="18" t="s">
        <v>278</v>
      </c>
      <c r="F206" s="4" t="s">
        <v>5</v>
      </c>
      <c r="G206" t="s">
        <v>133</v>
      </c>
      <c r="H206" t="s">
        <v>242</v>
      </c>
      <c r="I206" s="14" t="s">
        <v>6</v>
      </c>
      <c r="J206">
        <v>46.3</v>
      </c>
      <c r="K206">
        <v>28.8</v>
      </c>
      <c r="L206">
        <v>33.299999999999997</v>
      </c>
      <c r="M206">
        <v>38.299999999999997</v>
      </c>
      <c r="N206">
        <v>38.299999999999997</v>
      </c>
      <c r="O206">
        <v>38.299999999999997</v>
      </c>
      <c r="P206">
        <v>38.299999999999997</v>
      </c>
      <c r="Q206">
        <v>38.299999999999997</v>
      </c>
      <c r="R206">
        <v>38.299999999999997</v>
      </c>
      <c r="S206">
        <v>16.7</v>
      </c>
      <c r="T206">
        <v>10.7</v>
      </c>
      <c r="U206">
        <v>10.6</v>
      </c>
      <c r="V206">
        <v>10.6</v>
      </c>
      <c r="W206">
        <v>10.6</v>
      </c>
      <c r="X206">
        <v>10.6</v>
      </c>
      <c r="Y206">
        <v>10.6</v>
      </c>
      <c r="Z206">
        <v>10.5</v>
      </c>
      <c r="AA206">
        <v>10.5</v>
      </c>
      <c r="AB206">
        <v>10.6</v>
      </c>
      <c r="AC206">
        <v>10.5</v>
      </c>
      <c r="AD206">
        <v>10.4</v>
      </c>
      <c r="AE206">
        <v>10.4</v>
      </c>
      <c r="AF206">
        <v>9.4</v>
      </c>
      <c r="AG206">
        <v>8.5</v>
      </c>
      <c r="AH206">
        <v>7.6</v>
      </c>
      <c r="AI206">
        <v>6.7</v>
      </c>
      <c r="AJ206">
        <v>5.8</v>
      </c>
      <c r="AK206">
        <v>4.8</v>
      </c>
      <c r="AL206">
        <v>3.9</v>
      </c>
      <c r="AM206">
        <v>2.9</v>
      </c>
      <c r="AN206">
        <v>1.9</v>
      </c>
      <c r="AO206">
        <v>1</v>
      </c>
    </row>
    <row r="207" spans="4:41" x14ac:dyDescent="0.3">
      <c r="D207" s="18" t="s">
        <v>279</v>
      </c>
      <c r="E207" s="18" t="s">
        <v>278</v>
      </c>
      <c r="F207" s="4" t="s">
        <v>5</v>
      </c>
      <c r="G207" t="s">
        <v>133</v>
      </c>
      <c r="H207" t="s">
        <v>243</v>
      </c>
      <c r="I207" s="14" t="s">
        <v>6</v>
      </c>
      <c r="J207">
        <v>0.1</v>
      </c>
      <c r="K207">
        <v>0.1</v>
      </c>
      <c r="L207">
        <v>0.3</v>
      </c>
      <c r="M207">
        <v>0.7</v>
      </c>
      <c r="N207">
        <v>0.7</v>
      </c>
      <c r="O207">
        <v>0.7</v>
      </c>
      <c r="P207">
        <v>0.7</v>
      </c>
      <c r="Q207">
        <v>0.7</v>
      </c>
      <c r="R207">
        <v>0.7</v>
      </c>
      <c r="S207">
        <v>0.7</v>
      </c>
      <c r="T207">
        <v>0.7</v>
      </c>
      <c r="U207">
        <v>0.7</v>
      </c>
      <c r="V207">
        <v>0.7</v>
      </c>
      <c r="W207">
        <v>0.7</v>
      </c>
      <c r="X207">
        <v>0.7</v>
      </c>
      <c r="Y207">
        <v>0.7</v>
      </c>
      <c r="Z207">
        <v>0.7</v>
      </c>
      <c r="AA207">
        <v>0.7</v>
      </c>
      <c r="AB207">
        <v>2.4</v>
      </c>
      <c r="AC207">
        <v>3.6</v>
      </c>
      <c r="AD207">
        <v>4.8</v>
      </c>
      <c r="AE207">
        <v>6</v>
      </c>
      <c r="AF207">
        <v>6.5</v>
      </c>
      <c r="AG207">
        <v>7</v>
      </c>
      <c r="AH207">
        <v>7.4</v>
      </c>
      <c r="AI207">
        <v>7.9</v>
      </c>
      <c r="AJ207">
        <v>8.4</v>
      </c>
      <c r="AK207">
        <v>9.5</v>
      </c>
      <c r="AL207">
        <v>10.6</v>
      </c>
      <c r="AM207">
        <v>11.6</v>
      </c>
      <c r="AN207">
        <v>12.7</v>
      </c>
      <c r="AO207">
        <v>13.8</v>
      </c>
    </row>
    <row r="208" spans="4:41" x14ac:dyDescent="0.3">
      <c r="D208" s="18" t="s">
        <v>279</v>
      </c>
      <c r="E208" s="18" t="s">
        <v>278</v>
      </c>
      <c r="F208" s="4" t="s">
        <v>5</v>
      </c>
      <c r="G208" t="s">
        <v>133</v>
      </c>
      <c r="H208" t="s">
        <v>244</v>
      </c>
      <c r="I208" s="14" t="s">
        <v>6</v>
      </c>
      <c r="J208">
        <v>2.5</v>
      </c>
      <c r="K208">
        <v>2.2999999999999998</v>
      </c>
      <c r="L208">
        <v>2.2999999999999998</v>
      </c>
      <c r="M208">
        <v>2.4</v>
      </c>
      <c r="N208">
        <v>2.4</v>
      </c>
      <c r="O208">
        <v>2.4</v>
      </c>
      <c r="P208">
        <v>2.4</v>
      </c>
      <c r="Q208">
        <v>2.5</v>
      </c>
      <c r="R208">
        <v>2.5</v>
      </c>
      <c r="S208">
        <v>2.5</v>
      </c>
      <c r="T208">
        <v>2.5</v>
      </c>
      <c r="U208">
        <v>2.5</v>
      </c>
      <c r="V208">
        <v>2.6</v>
      </c>
      <c r="W208">
        <v>2.6</v>
      </c>
      <c r="X208">
        <v>2.7</v>
      </c>
      <c r="Y208">
        <v>2.7</v>
      </c>
      <c r="Z208">
        <v>2.8</v>
      </c>
      <c r="AA208">
        <v>2.9</v>
      </c>
      <c r="AB208">
        <v>2.9</v>
      </c>
      <c r="AC208">
        <v>3</v>
      </c>
      <c r="AD208">
        <v>3</v>
      </c>
      <c r="AE208">
        <v>3.1</v>
      </c>
      <c r="AF208">
        <v>3</v>
      </c>
      <c r="AG208">
        <v>2.9</v>
      </c>
      <c r="AH208">
        <v>2.8</v>
      </c>
      <c r="AI208">
        <v>2.8</v>
      </c>
      <c r="AJ208">
        <v>2.8</v>
      </c>
      <c r="AK208">
        <v>2.7</v>
      </c>
      <c r="AL208">
        <v>2.6</v>
      </c>
      <c r="AM208">
        <v>2.5</v>
      </c>
      <c r="AN208">
        <v>2.4</v>
      </c>
      <c r="AO208">
        <v>2.2999999999999998</v>
      </c>
    </row>
    <row r="209" spans="4:41" x14ac:dyDescent="0.3">
      <c r="D209" s="18" t="s">
        <v>279</v>
      </c>
      <c r="E209" s="18" t="s">
        <v>278</v>
      </c>
      <c r="F209" s="4" t="s">
        <v>5</v>
      </c>
      <c r="G209" t="s">
        <v>133</v>
      </c>
      <c r="H209" t="s">
        <v>245</v>
      </c>
      <c r="I209" s="14" t="s">
        <v>6</v>
      </c>
      <c r="J209">
        <v>22.4</v>
      </c>
      <c r="K209">
        <v>22.4</v>
      </c>
      <c r="L209">
        <v>21.8</v>
      </c>
      <c r="M209">
        <v>21.8</v>
      </c>
      <c r="N209">
        <v>21.9</v>
      </c>
      <c r="O209">
        <v>22</v>
      </c>
      <c r="P209">
        <v>22</v>
      </c>
      <c r="Q209">
        <v>22.1</v>
      </c>
      <c r="R209">
        <v>22.1</v>
      </c>
      <c r="S209">
        <v>22.3</v>
      </c>
      <c r="T209">
        <v>22.2</v>
      </c>
      <c r="U209">
        <v>22.2</v>
      </c>
      <c r="V209">
        <v>22.3</v>
      </c>
      <c r="W209">
        <v>22.4</v>
      </c>
      <c r="X209">
        <v>22.5</v>
      </c>
      <c r="Y209">
        <v>22.6</v>
      </c>
      <c r="Z209">
        <v>22.6</v>
      </c>
      <c r="AA209">
        <v>22.8</v>
      </c>
      <c r="AB209">
        <v>23</v>
      </c>
      <c r="AC209">
        <v>23.2</v>
      </c>
      <c r="AD209">
        <v>23.3</v>
      </c>
      <c r="AE209">
        <v>23</v>
      </c>
      <c r="AF209">
        <v>21.6</v>
      </c>
      <c r="AG209">
        <v>19.899999999999999</v>
      </c>
      <c r="AH209">
        <v>18.399999999999999</v>
      </c>
      <c r="AI209">
        <v>17</v>
      </c>
      <c r="AJ209">
        <v>15.7</v>
      </c>
      <c r="AK209">
        <v>14.5</v>
      </c>
      <c r="AL209">
        <v>13.4</v>
      </c>
      <c r="AM209">
        <v>12.1</v>
      </c>
      <c r="AN209">
        <v>10.8</v>
      </c>
      <c r="AO209">
        <v>9.6999999999999993</v>
      </c>
    </row>
    <row r="210" spans="4:41" x14ac:dyDescent="0.3">
      <c r="D210" s="18" t="s">
        <v>279</v>
      </c>
      <c r="E210" s="18" t="s">
        <v>278</v>
      </c>
      <c r="F210" s="4" t="s">
        <v>5</v>
      </c>
      <c r="G210" t="s">
        <v>133</v>
      </c>
      <c r="H210" t="s">
        <v>246</v>
      </c>
      <c r="I210" s="14" t="s">
        <v>6</v>
      </c>
      <c r="J210">
        <v>34.200000000000003</v>
      </c>
      <c r="K210">
        <v>34.200000000000003</v>
      </c>
      <c r="L210">
        <v>33.299999999999997</v>
      </c>
      <c r="M210">
        <v>33.4</v>
      </c>
      <c r="N210">
        <v>33.5</v>
      </c>
      <c r="O210">
        <v>33.6</v>
      </c>
      <c r="P210">
        <v>33.700000000000003</v>
      </c>
      <c r="Q210">
        <v>33.799999999999997</v>
      </c>
      <c r="R210">
        <v>33.799999999999997</v>
      </c>
      <c r="S210">
        <v>34.1</v>
      </c>
      <c r="T210">
        <v>34</v>
      </c>
      <c r="U210">
        <v>34</v>
      </c>
      <c r="V210">
        <v>34.1</v>
      </c>
      <c r="W210">
        <v>34.200000000000003</v>
      </c>
      <c r="X210">
        <v>34.4</v>
      </c>
      <c r="Y210">
        <v>34.6</v>
      </c>
      <c r="Z210">
        <v>34.6</v>
      </c>
      <c r="AA210">
        <v>34.9</v>
      </c>
      <c r="AB210">
        <v>35.200000000000003</v>
      </c>
      <c r="AC210">
        <v>35.4</v>
      </c>
      <c r="AD210">
        <v>35.6</v>
      </c>
      <c r="AE210">
        <v>35.200000000000003</v>
      </c>
      <c r="AF210">
        <v>33</v>
      </c>
      <c r="AG210">
        <v>30.5</v>
      </c>
      <c r="AH210">
        <v>28.1</v>
      </c>
      <c r="AI210">
        <v>26</v>
      </c>
      <c r="AJ210">
        <v>24</v>
      </c>
      <c r="AK210">
        <v>22.2</v>
      </c>
      <c r="AL210">
        <v>20.5</v>
      </c>
      <c r="AM210">
        <v>18.5</v>
      </c>
      <c r="AN210">
        <v>16.5</v>
      </c>
      <c r="AO210">
        <v>14.8</v>
      </c>
    </row>
    <row r="211" spans="4:41" x14ac:dyDescent="0.3">
      <c r="D211" s="18" t="s">
        <v>279</v>
      </c>
      <c r="E211" s="18" t="s">
        <v>278</v>
      </c>
      <c r="F211" s="4" t="s">
        <v>5</v>
      </c>
      <c r="G211" t="s">
        <v>133</v>
      </c>
      <c r="H211" t="s">
        <v>247</v>
      </c>
      <c r="I211" s="14" t="s">
        <v>6</v>
      </c>
      <c r="J211">
        <v>6.8</v>
      </c>
      <c r="K211">
        <v>6.4</v>
      </c>
      <c r="L211">
        <v>6.7</v>
      </c>
      <c r="M211">
        <v>6.8</v>
      </c>
      <c r="N211">
        <v>6.9</v>
      </c>
      <c r="O211">
        <v>7.1</v>
      </c>
      <c r="P211">
        <v>7.3</v>
      </c>
      <c r="Q211">
        <v>7.5</v>
      </c>
      <c r="R211">
        <v>7.7</v>
      </c>
      <c r="S211">
        <v>8.1</v>
      </c>
      <c r="T211">
        <v>8.4</v>
      </c>
      <c r="U211">
        <v>8.6</v>
      </c>
      <c r="V211">
        <v>8.9</v>
      </c>
      <c r="W211">
        <v>9.1999999999999993</v>
      </c>
      <c r="X211">
        <v>9.5</v>
      </c>
      <c r="Y211">
        <v>9.8000000000000007</v>
      </c>
      <c r="Z211">
        <v>10.1</v>
      </c>
      <c r="AA211">
        <v>10.5</v>
      </c>
      <c r="AB211">
        <v>10.8</v>
      </c>
      <c r="AC211">
        <v>11.2</v>
      </c>
      <c r="AD211">
        <v>11.5</v>
      </c>
      <c r="AE211">
        <v>11.8</v>
      </c>
      <c r="AF211">
        <v>12.3</v>
      </c>
      <c r="AG211">
        <v>12.8</v>
      </c>
      <c r="AH211">
        <v>13.2</v>
      </c>
      <c r="AI211">
        <v>13.7</v>
      </c>
      <c r="AJ211">
        <v>14.1</v>
      </c>
      <c r="AK211">
        <v>14.6</v>
      </c>
      <c r="AL211">
        <v>14.7</v>
      </c>
      <c r="AM211">
        <v>14.8</v>
      </c>
      <c r="AN211">
        <v>14.8</v>
      </c>
      <c r="AO211">
        <v>14.8</v>
      </c>
    </row>
    <row r="212" spans="4:41" x14ac:dyDescent="0.3">
      <c r="D212" s="18" t="s">
        <v>279</v>
      </c>
      <c r="E212" s="18" t="s">
        <v>278</v>
      </c>
      <c r="F212" s="4" t="s">
        <v>5</v>
      </c>
      <c r="G212" t="s">
        <v>133</v>
      </c>
      <c r="H212" t="s">
        <v>248</v>
      </c>
      <c r="I212" s="14" t="s">
        <v>6</v>
      </c>
      <c r="J212">
        <v>15.4</v>
      </c>
      <c r="K212">
        <v>14.5</v>
      </c>
      <c r="L212">
        <v>14.9</v>
      </c>
      <c r="M212">
        <v>15.2</v>
      </c>
      <c r="N212">
        <v>15.5</v>
      </c>
      <c r="O212">
        <v>15.7</v>
      </c>
      <c r="P212">
        <v>16.100000000000001</v>
      </c>
      <c r="Q212">
        <v>16.5</v>
      </c>
      <c r="R212">
        <v>16.899999999999999</v>
      </c>
      <c r="S212">
        <v>17.5</v>
      </c>
      <c r="T212">
        <v>18</v>
      </c>
      <c r="U212">
        <v>18.399999999999999</v>
      </c>
      <c r="V212">
        <v>18.899999999999999</v>
      </c>
      <c r="W212">
        <v>19.399999999999999</v>
      </c>
      <c r="X212">
        <v>19.899999999999999</v>
      </c>
      <c r="Y212">
        <v>20.6</v>
      </c>
      <c r="Z212">
        <v>21.2</v>
      </c>
      <c r="AA212">
        <v>21.8</v>
      </c>
      <c r="AB212">
        <v>22.5</v>
      </c>
      <c r="AC212">
        <v>23.2</v>
      </c>
      <c r="AD212">
        <v>23.8</v>
      </c>
      <c r="AE212">
        <v>24.5</v>
      </c>
      <c r="AF212">
        <v>25.1</v>
      </c>
      <c r="AG212">
        <v>25.6</v>
      </c>
      <c r="AH212">
        <v>26.2</v>
      </c>
      <c r="AI212">
        <v>26.8</v>
      </c>
      <c r="AJ212">
        <v>27.4</v>
      </c>
      <c r="AK212">
        <v>28</v>
      </c>
      <c r="AL212">
        <v>27.9</v>
      </c>
      <c r="AM212">
        <v>27.7</v>
      </c>
      <c r="AN212">
        <v>27.5</v>
      </c>
      <c r="AO212">
        <v>27.2</v>
      </c>
    </row>
    <row r="213" spans="4:41" x14ac:dyDescent="0.3">
      <c r="D213" s="18" t="s">
        <v>279</v>
      </c>
      <c r="E213" s="18" t="s">
        <v>278</v>
      </c>
      <c r="F213" s="4" t="s">
        <v>5</v>
      </c>
      <c r="G213" t="s">
        <v>133</v>
      </c>
      <c r="H213" t="s">
        <v>249</v>
      </c>
      <c r="I213" s="14" t="s">
        <v>6</v>
      </c>
      <c r="J213">
        <v>17.600000000000001</v>
      </c>
      <c r="K213">
        <v>16.3</v>
      </c>
      <c r="L213">
        <v>16.899999999999999</v>
      </c>
      <c r="M213">
        <v>17.2</v>
      </c>
      <c r="N213">
        <v>17.5</v>
      </c>
      <c r="O213">
        <v>17.899999999999999</v>
      </c>
      <c r="P213">
        <v>18.3</v>
      </c>
      <c r="Q213">
        <v>18.8</v>
      </c>
      <c r="R213">
        <v>19.399999999999999</v>
      </c>
      <c r="S213">
        <v>20.2</v>
      </c>
      <c r="T213">
        <v>20.9</v>
      </c>
      <c r="U213">
        <v>21.4</v>
      </c>
      <c r="V213">
        <v>22.1</v>
      </c>
      <c r="W213">
        <v>22.8</v>
      </c>
      <c r="X213">
        <v>23.5</v>
      </c>
      <c r="Y213">
        <v>24.3</v>
      </c>
      <c r="Z213">
        <v>25.2</v>
      </c>
      <c r="AA213">
        <v>26</v>
      </c>
      <c r="AB213">
        <v>26.9</v>
      </c>
      <c r="AC213">
        <v>27.8</v>
      </c>
      <c r="AD213">
        <v>28.6</v>
      </c>
      <c r="AE213">
        <v>29.5</v>
      </c>
      <c r="AF213">
        <v>30.4</v>
      </c>
      <c r="AG213">
        <v>31.3</v>
      </c>
      <c r="AH213">
        <v>32.200000000000003</v>
      </c>
      <c r="AI213">
        <v>33.1</v>
      </c>
      <c r="AJ213">
        <v>34</v>
      </c>
      <c r="AK213">
        <v>34.9</v>
      </c>
      <c r="AL213">
        <v>34.9</v>
      </c>
      <c r="AM213">
        <v>34.6</v>
      </c>
      <c r="AN213">
        <v>34.4</v>
      </c>
      <c r="AO213">
        <v>34.1</v>
      </c>
    </row>
    <row r="214" spans="4:41" x14ac:dyDescent="0.3">
      <c r="D214" s="18" t="s">
        <v>279</v>
      </c>
      <c r="E214" s="18" t="s">
        <v>278</v>
      </c>
      <c r="F214" s="4" t="s">
        <v>5</v>
      </c>
      <c r="G214" t="s">
        <v>133</v>
      </c>
      <c r="H214" t="s">
        <v>250</v>
      </c>
      <c r="I214" s="14" t="s">
        <v>6</v>
      </c>
      <c r="J214">
        <v>20.8</v>
      </c>
      <c r="K214">
        <v>19.600000000000001</v>
      </c>
      <c r="L214">
        <v>19.899999999999999</v>
      </c>
      <c r="M214">
        <v>19.899999999999999</v>
      </c>
      <c r="N214">
        <v>20</v>
      </c>
      <c r="O214">
        <v>20.2</v>
      </c>
      <c r="P214">
        <v>20.6</v>
      </c>
      <c r="Q214">
        <v>21</v>
      </c>
      <c r="R214">
        <v>21.5</v>
      </c>
      <c r="S214">
        <v>22.5</v>
      </c>
      <c r="T214">
        <v>23</v>
      </c>
      <c r="U214">
        <v>23.5</v>
      </c>
      <c r="V214">
        <v>24</v>
      </c>
      <c r="W214">
        <v>24.5</v>
      </c>
      <c r="X214">
        <v>25</v>
      </c>
      <c r="Y214">
        <v>25.7</v>
      </c>
      <c r="Z214">
        <v>26.5</v>
      </c>
      <c r="AA214">
        <v>27.3</v>
      </c>
      <c r="AB214">
        <v>27.9</v>
      </c>
      <c r="AC214">
        <v>28.7</v>
      </c>
      <c r="AD214">
        <v>29.4</v>
      </c>
      <c r="AE214">
        <v>30.2</v>
      </c>
      <c r="AF214">
        <v>30.1</v>
      </c>
      <c r="AG214">
        <v>30.4</v>
      </c>
      <c r="AH214">
        <v>31.1</v>
      </c>
      <c r="AI214">
        <v>31.9</v>
      </c>
      <c r="AJ214">
        <v>32.799999999999997</v>
      </c>
      <c r="AK214">
        <v>33.5</v>
      </c>
      <c r="AL214">
        <v>32.9</v>
      </c>
      <c r="AM214">
        <v>32.5</v>
      </c>
      <c r="AN214">
        <v>32.200000000000003</v>
      </c>
      <c r="AO214">
        <v>31.9</v>
      </c>
    </row>
    <row r="215" spans="4:41" x14ac:dyDescent="0.3">
      <c r="D215" s="18" t="s">
        <v>279</v>
      </c>
      <c r="E215" s="18" t="s">
        <v>278</v>
      </c>
      <c r="F215" s="4" t="s">
        <v>5</v>
      </c>
      <c r="G215" t="s">
        <v>133</v>
      </c>
      <c r="H215" t="s">
        <v>251</v>
      </c>
      <c r="I215" s="14" t="s">
        <v>6</v>
      </c>
      <c r="J215">
        <v>13.1</v>
      </c>
      <c r="K215">
        <v>11.7</v>
      </c>
      <c r="L215">
        <v>11.3</v>
      </c>
      <c r="M215">
        <v>10.6</v>
      </c>
      <c r="N215">
        <v>10.3</v>
      </c>
      <c r="O215">
        <v>10.3</v>
      </c>
      <c r="P215">
        <v>10.5</v>
      </c>
      <c r="Q215">
        <v>11.4</v>
      </c>
      <c r="R215">
        <v>12.2</v>
      </c>
      <c r="S215">
        <v>14.6</v>
      </c>
      <c r="T215">
        <v>15.8</v>
      </c>
      <c r="U215">
        <v>16.399999999999999</v>
      </c>
      <c r="V215">
        <v>16.8</v>
      </c>
      <c r="W215">
        <v>17.3</v>
      </c>
      <c r="X215">
        <v>17.899999999999999</v>
      </c>
      <c r="Y215">
        <v>18.7</v>
      </c>
      <c r="Z215">
        <v>20.3</v>
      </c>
      <c r="AA215">
        <v>21.7</v>
      </c>
      <c r="AB215">
        <v>22.3</v>
      </c>
      <c r="AC215">
        <v>23.3</v>
      </c>
      <c r="AD215">
        <v>24.1</v>
      </c>
      <c r="AE215">
        <v>25.2</v>
      </c>
      <c r="AF215">
        <v>21.6</v>
      </c>
      <c r="AG215">
        <v>20.3</v>
      </c>
      <c r="AH215">
        <v>20.6</v>
      </c>
      <c r="AI215">
        <v>21.4</v>
      </c>
      <c r="AJ215">
        <v>22.4</v>
      </c>
      <c r="AK215">
        <v>22.9</v>
      </c>
      <c r="AL215">
        <v>19.600000000000001</v>
      </c>
      <c r="AM215">
        <v>17.399999999999999</v>
      </c>
      <c r="AN215">
        <v>16.399999999999999</v>
      </c>
      <c r="AO215">
        <v>15.6</v>
      </c>
    </row>
    <row r="216" spans="4:41" x14ac:dyDescent="0.3">
      <c r="D216" s="18" t="s">
        <v>279</v>
      </c>
      <c r="E216" s="18" t="s">
        <v>278</v>
      </c>
      <c r="F216" s="4" t="s">
        <v>5</v>
      </c>
      <c r="G216" t="s">
        <v>133</v>
      </c>
      <c r="H216" t="s">
        <v>252</v>
      </c>
      <c r="I216" s="14" t="s">
        <v>6</v>
      </c>
      <c r="J216">
        <v>33.299999999999997</v>
      </c>
      <c r="K216">
        <v>30</v>
      </c>
      <c r="L216">
        <v>30.9</v>
      </c>
      <c r="M216">
        <v>31.3</v>
      </c>
      <c r="N216">
        <v>31.9</v>
      </c>
      <c r="O216">
        <v>32.5</v>
      </c>
      <c r="P216">
        <v>33.299999999999997</v>
      </c>
      <c r="Q216">
        <v>34.200000000000003</v>
      </c>
      <c r="R216">
        <v>35.200000000000003</v>
      </c>
      <c r="S216">
        <v>37</v>
      </c>
      <c r="T216">
        <v>38.200000000000003</v>
      </c>
      <c r="U216">
        <v>39.200000000000003</v>
      </c>
      <c r="V216">
        <v>40.299999999999997</v>
      </c>
      <c r="W216">
        <v>41.4</v>
      </c>
      <c r="X216">
        <v>42.7</v>
      </c>
      <c r="Y216">
        <v>44.2</v>
      </c>
      <c r="Z216">
        <v>45.9</v>
      </c>
      <c r="AA216">
        <v>47.4</v>
      </c>
      <c r="AB216">
        <v>48.7</v>
      </c>
      <c r="AC216">
        <v>50.3</v>
      </c>
      <c r="AD216">
        <v>51.8</v>
      </c>
      <c r="AE216">
        <v>53.4</v>
      </c>
      <c r="AF216">
        <v>55</v>
      </c>
      <c r="AG216">
        <v>56.5</v>
      </c>
      <c r="AH216">
        <v>58.2</v>
      </c>
      <c r="AI216">
        <v>60.1</v>
      </c>
      <c r="AJ216">
        <v>62</v>
      </c>
      <c r="AK216">
        <v>63.8</v>
      </c>
      <c r="AL216">
        <v>63.6</v>
      </c>
      <c r="AM216">
        <v>63.2</v>
      </c>
      <c r="AN216">
        <v>62.9</v>
      </c>
      <c r="AO216">
        <v>62.5</v>
      </c>
    </row>
    <row r="217" spans="4:41" x14ac:dyDescent="0.3">
      <c r="D217" s="18" t="s">
        <v>279</v>
      </c>
      <c r="E217" s="18" t="s">
        <v>278</v>
      </c>
      <c r="F217" s="4" t="s">
        <v>5</v>
      </c>
      <c r="G217" t="s">
        <v>133</v>
      </c>
      <c r="H217" t="s">
        <v>253</v>
      </c>
      <c r="I217" s="14" t="s">
        <v>6</v>
      </c>
      <c r="J217">
        <v>38.700000000000003</v>
      </c>
      <c r="K217">
        <v>34.799999999999997</v>
      </c>
      <c r="L217">
        <v>35.9</v>
      </c>
      <c r="M217">
        <v>36.299999999999997</v>
      </c>
      <c r="N217">
        <v>36.9</v>
      </c>
      <c r="O217">
        <v>37.6</v>
      </c>
      <c r="P217">
        <v>38.5</v>
      </c>
      <c r="Q217">
        <v>39.700000000000003</v>
      </c>
      <c r="R217">
        <v>41</v>
      </c>
      <c r="S217">
        <v>43.3</v>
      </c>
      <c r="T217">
        <v>44.7</v>
      </c>
      <c r="U217">
        <v>45.9</v>
      </c>
      <c r="V217">
        <v>47.2</v>
      </c>
      <c r="W217">
        <v>48.6</v>
      </c>
      <c r="X217">
        <v>50.1</v>
      </c>
      <c r="Y217">
        <v>51.8</v>
      </c>
      <c r="Z217">
        <v>53.8</v>
      </c>
      <c r="AA217">
        <v>55.6</v>
      </c>
      <c r="AB217">
        <v>57.2</v>
      </c>
      <c r="AC217">
        <v>59.1</v>
      </c>
      <c r="AD217">
        <v>60.9</v>
      </c>
      <c r="AE217">
        <v>62.9</v>
      </c>
      <c r="AF217">
        <v>64.099999999999994</v>
      </c>
      <c r="AG217">
        <v>65.599999999999994</v>
      </c>
      <c r="AH217">
        <v>67.599999999999994</v>
      </c>
      <c r="AI217">
        <v>69.900000000000006</v>
      </c>
      <c r="AJ217">
        <v>72.3</v>
      </c>
      <c r="AK217">
        <v>74.5</v>
      </c>
      <c r="AL217">
        <v>73.400000000000006</v>
      </c>
      <c r="AM217">
        <v>72.2</v>
      </c>
      <c r="AN217">
        <v>71.5</v>
      </c>
      <c r="AO217">
        <v>70.8</v>
      </c>
    </row>
    <row r="218" spans="4:41" x14ac:dyDescent="0.3">
      <c r="D218" s="18" t="s">
        <v>279</v>
      </c>
      <c r="E218" s="18" t="s">
        <v>278</v>
      </c>
      <c r="F218" s="4" t="s">
        <v>5</v>
      </c>
      <c r="G218" t="s">
        <v>133</v>
      </c>
      <c r="H218" t="s">
        <v>254</v>
      </c>
      <c r="I218" s="14" t="s">
        <v>6</v>
      </c>
      <c r="J218">
        <v>0.3</v>
      </c>
      <c r="K218">
        <v>0.3</v>
      </c>
      <c r="L218">
        <v>0.3</v>
      </c>
      <c r="M218">
        <v>0.3</v>
      </c>
      <c r="N218">
        <v>0.3</v>
      </c>
      <c r="O218">
        <v>0.3</v>
      </c>
      <c r="P218">
        <v>0.3</v>
      </c>
      <c r="Q218">
        <v>0.3</v>
      </c>
      <c r="R218">
        <v>0.3</v>
      </c>
      <c r="S218">
        <v>0.3</v>
      </c>
      <c r="T218">
        <v>0.3</v>
      </c>
      <c r="U218">
        <v>0.3</v>
      </c>
      <c r="V218">
        <v>0.3</v>
      </c>
      <c r="W218">
        <v>0.3</v>
      </c>
      <c r="X218">
        <v>0.3</v>
      </c>
      <c r="Y218">
        <v>0.3</v>
      </c>
      <c r="Z218">
        <v>0.3</v>
      </c>
      <c r="AA218">
        <v>0.3</v>
      </c>
      <c r="AB218">
        <v>0.3</v>
      </c>
      <c r="AC218">
        <v>4.2</v>
      </c>
      <c r="AD218">
        <v>8.4</v>
      </c>
      <c r="AE218">
        <v>12.7</v>
      </c>
      <c r="AF218">
        <v>13.6</v>
      </c>
      <c r="AG218">
        <v>14.6</v>
      </c>
      <c r="AH218">
        <v>15.6</v>
      </c>
      <c r="AI218">
        <v>16.600000000000001</v>
      </c>
      <c r="AJ218">
        <v>17.600000000000001</v>
      </c>
      <c r="AK218">
        <v>17.600000000000001</v>
      </c>
      <c r="AL218">
        <v>17.5</v>
      </c>
      <c r="AM218">
        <v>17.5</v>
      </c>
      <c r="AN218">
        <v>17.399999999999999</v>
      </c>
      <c r="AO218">
        <v>17.399999999999999</v>
      </c>
    </row>
    <row r="219" spans="4:41" x14ac:dyDescent="0.3">
      <c r="D219" s="18" t="s">
        <v>279</v>
      </c>
      <c r="E219" s="18" t="s">
        <v>278</v>
      </c>
      <c r="F219" s="4" t="s">
        <v>5</v>
      </c>
      <c r="G219" t="s">
        <v>133</v>
      </c>
      <c r="H219" t="s">
        <v>255</v>
      </c>
      <c r="I219" s="14" t="s">
        <v>6</v>
      </c>
      <c r="J219">
        <v>0.1</v>
      </c>
      <c r="K219">
        <v>0.1</v>
      </c>
      <c r="L219">
        <v>0.1</v>
      </c>
      <c r="M219">
        <v>0.1</v>
      </c>
      <c r="N219">
        <v>0.1</v>
      </c>
      <c r="O219">
        <v>0.1</v>
      </c>
      <c r="P219">
        <v>0.1</v>
      </c>
      <c r="Q219">
        <v>0.1</v>
      </c>
      <c r="R219">
        <v>0.1</v>
      </c>
      <c r="S219">
        <v>0.1</v>
      </c>
      <c r="T219">
        <v>0.1</v>
      </c>
      <c r="U219">
        <v>0.1</v>
      </c>
      <c r="V219">
        <v>0.1</v>
      </c>
      <c r="W219">
        <v>0.1</v>
      </c>
      <c r="X219">
        <v>0.1</v>
      </c>
      <c r="Y219">
        <v>0.1</v>
      </c>
      <c r="Z219">
        <v>0.1</v>
      </c>
      <c r="AA219">
        <v>0.1</v>
      </c>
      <c r="AB219">
        <v>3.2</v>
      </c>
      <c r="AC219">
        <v>3.2</v>
      </c>
      <c r="AD219">
        <v>1.8</v>
      </c>
      <c r="AE219">
        <v>1.8</v>
      </c>
      <c r="AF219">
        <v>1.8</v>
      </c>
      <c r="AG219">
        <v>1.8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7.5</v>
      </c>
      <c r="AN219">
        <v>7.5</v>
      </c>
      <c r="AO219">
        <v>7.5</v>
      </c>
    </row>
    <row r="220" spans="4:41" x14ac:dyDescent="0.3">
      <c r="D220" s="18" t="s">
        <v>279</v>
      </c>
      <c r="E220" s="18" t="s">
        <v>278</v>
      </c>
      <c r="F220" s="4" t="s">
        <v>5</v>
      </c>
      <c r="G220" t="s">
        <v>133</v>
      </c>
      <c r="H220" t="s">
        <v>256</v>
      </c>
      <c r="I220" s="14" t="s">
        <v>6</v>
      </c>
      <c r="J220">
        <v>9</v>
      </c>
      <c r="K220">
        <v>8.1999999999999993</v>
      </c>
      <c r="L220">
        <v>8.4</v>
      </c>
      <c r="M220">
        <v>8.5</v>
      </c>
      <c r="N220">
        <v>8.6</v>
      </c>
      <c r="O220">
        <v>8.6999999999999993</v>
      </c>
      <c r="P220">
        <v>8.9</v>
      </c>
      <c r="Q220">
        <v>9.1999999999999993</v>
      </c>
      <c r="R220">
        <v>9.6</v>
      </c>
      <c r="S220">
        <v>10.199999999999999</v>
      </c>
      <c r="T220">
        <v>10.6</v>
      </c>
      <c r="U220">
        <v>10.8</v>
      </c>
      <c r="V220">
        <v>11.1</v>
      </c>
      <c r="W220">
        <v>11.5</v>
      </c>
      <c r="X220">
        <v>11.8</v>
      </c>
      <c r="Y220">
        <v>12.3</v>
      </c>
      <c r="Z220">
        <v>12.7</v>
      </c>
      <c r="AA220">
        <v>13.2</v>
      </c>
      <c r="AB220">
        <v>13.6</v>
      </c>
      <c r="AC220">
        <v>14.1</v>
      </c>
      <c r="AD220">
        <v>14.5</v>
      </c>
      <c r="AE220">
        <v>15</v>
      </c>
      <c r="AF220">
        <v>15.1</v>
      </c>
      <c r="AG220">
        <v>15.3</v>
      </c>
      <c r="AH220">
        <v>15.7</v>
      </c>
      <c r="AI220">
        <v>16.2</v>
      </c>
      <c r="AJ220">
        <v>16.8</v>
      </c>
      <c r="AK220">
        <v>17.3</v>
      </c>
      <c r="AL220">
        <v>16.8</v>
      </c>
      <c r="AM220">
        <v>16.3</v>
      </c>
      <c r="AN220">
        <v>16.100000000000001</v>
      </c>
      <c r="AO220">
        <v>15.8</v>
      </c>
    </row>
    <row r="221" spans="4:41" x14ac:dyDescent="0.3">
      <c r="D221" s="18" t="s">
        <v>279</v>
      </c>
      <c r="E221" s="18" t="s">
        <v>278</v>
      </c>
      <c r="F221" s="4" t="s">
        <v>5</v>
      </c>
      <c r="G221" t="s">
        <v>133</v>
      </c>
      <c r="H221" t="s">
        <v>257</v>
      </c>
      <c r="I221" s="14" t="s">
        <v>6</v>
      </c>
      <c r="J221">
        <v>8.8000000000000007</v>
      </c>
      <c r="K221">
        <v>8.3000000000000007</v>
      </c>
      <c r="L221">
        <v>8.6</v>
      </c>
      <c r="M221">
        <v>8.6</v>
      </c>
      <c r="N221">
        <v>8.6999999999999993</v>
      </c>
      <c r="O221">
        <v>8.9</v>
      </c>
      <c r="P221">
        <v>9.1</v>
      </c>
      <c r="Q221">
        <v>9.4</v>
      </c>
      <c r="R221">
        <v>9.8000000000000007</v>
      </c>
      <c r="S221">
        <v>10.4</v>
      </c>
      <c r="T221">
        <v>10.8</v>
      </c>
      <c r="U221">
        <v>11.1</v>
      </c>
      <c r="V221">
        <v>11.4</v>
      </c>
      <c r="W221">
        <v>11.8</v>
      </c>
      <c r="X221">
        <v>12.2</v>
      </c>
      <c r="Y221">
        <v>12.6</v>
      </c>
      <c r="Z221">
        <v>13</v>
      </c>
      <c r="AA221">
        <v>13.5</v>
      </c>
      <c r="AB221">
        <v>14</v>
      </c>
      <c r="AC221">
        <v>14.5</v>
      </c>
      <c r="AD221">
        <v>15</v>
      </c>
      <c r="AE221">
        <v>15.5</v>
      </c>
      <c r="AF221">
        <v>15.6</v>
      </c>
      <c r="AG221">
        <v>15.8</v>
      </c>
      <c r="AH221">
        <v>16.3</v>
      </c>
      <c r="AI221">
        <v>16.8</v>
      </c>
      <c r="AJ221">
        <v>17.399999999999999</v>
      </c>
      <c r="AK221">
        <v>17.899999999999999</v>
      </c>
      <c r="AL221">
        <v>17.3</v>
      </c>
      <c r="AM221">
        <v>16.7</v>
      </c>
      <c r="AN221">
        <v>16.399999999999999</v>
      </c>
      <c r="AO221">
        <v>16.100000000000001</v>
      </c>
    </row>
    <row r="222" spans="4:41" x14ac:dyDescent="0.3">
      <c r="D222" s="18" t="s">
        <v>279</v>
      </c>
      <c r="E222" s="18" t="s">
        <v>278</v>
      </c>
      <c r="F222" s="4" t="s">
        <v>5</v>
      </c>
      <c r="G222" t="s">
        <v>133</v>
      </c>
      <c r="H222" t="s">
        <v>258</v>
      </c>
      <c r="I222" s="14" t="s">
        <v>6</v>
      </c>
      <c r="J222">
        <v>39.6</v>
      </c>
      <c r="K222">
        <v>36.299999999999997</v>
      </c>
      <c r="L222">
        <v>37.4</v>
      </c>
      <c r="M222">
        <v>37.799999999999997</v>
      </c>
      <c r="N222">
        <v>38.4</v>
      </c>
      <c r="O222">
        <v>39.200000000000003</v>
      </c>
      <c r="P222">
        <v>40.200000000000003</v>
      </c>
      <c r="Q222">
        <v>41.6</v>
      </c>
      <c r="R222">
        <v>43.1</v>
      </c>
      <c r="S222">
        <v>45.3</v>
      </c>
      <c r="T222">
        <v>46.9</v>
      </c>
      <c r="U222">
        <v>48.4</v>
      </c>
      <c r="V222">
        <v>50</v>
      </c>
      <c r="W222">
        <v>51.8</v>
      </c>
      <c r="X222">
        <v>53.7</v>
      </c>
      <c r="Y222">
        <v>56</v>
      </c>
      <c r="Z222">
        <v>58.4</v>
      </c>
      <c r="AA222">
        <v>60.8</v>
      </c>
      <c r="AB222">
        <v>63.1</v>
      </c>
      <c r="AC222">
        <v>64.400000000000006</v>
      </c>
      <c r="AD222">
        <v>65.599999999999994</v>
      </c>
      <c r="AE222">
        <v>66.900000000000006</v>
      </c>
      <c r="AF222">
        <v>67.8</v>
      </c>
      <c r="AG222">
        <v>69.2</v>
      </c>
      <c r="AH222">
        <v>71.3</v>
      </c>
      <c r="AI222">
        <v>73.8</v>
      </c>
      <c r="AJ222">
        <v>76.400000000000006</v>
      </c>
      <c r="AK222">
        <v>79.2</v>
      </c>
      <c r="AL222">
        <v>78.099999999999994</v>
      </c>
      <c r="AM222">
        <v>76.400000000000006</v>
      </c>
      <c r="AN222">
        <v>75.400000000000006</v>
      </c>
      <c r="AO222">
        <v>74.400000000000006</v>
      </c>
    </row>
    <row r="223" spans="4:41" x14ac:dyDescent="0.3">
      <c r="D223" s="18" t="s">
        <v>279</v>
      </c>
      <c r="E223" s="18" t="s">
        <v>278</v>
      </c>
      <c r="F223" s="4" t="s">
        <v>5</v>
      </c>
      <c r="G223" t="s">
        <v>133</v>
      </c>
      <c r="H223" t="s">
        <v>259</v>
      </c>
      <c r="I223" s="14" t="s">
        <v>6</v>
      </c>
      <c r="J223">
        <v>7.1</v>
      </c>
      <c r="K223">
        <v>6.1</v>
      </c>
      <c r="L223">
        <v>6.3</v>
      </c>
      <c r="M223">
        <v>6.3</v>
      </c>
      <c r="N223">
        <v>6.3</v>
      </c>
      <c r="O223">
        <v>6.4</v>
      </c>
      <c r="P223">
        <v>6.6</v>
      </c>
      <c r="Q223">
        <v>6.9</v>
      </c>
      <c r="R223">
        <v>7.2</v>
      </c>
      <c r="S223">
        <v>8.1999999999999993</v>
      </c>
      <c r="T223">
        <v>8.6999999999999993</v>
      </c>
      <c r="U223">
        <v>8.9</v>
      </c>
      <c r="V223">
        <v>9.1</v>
      </c>
      <c r="W223">
        <v>9.4</v>
      </c>
      <c r="X223">
        <v>9.6999999999999993</v>
      </c>
      <c r="Y223">
        <v>10</v>
      </c>
      <c r="Z223">
        <v>10.4</v>
      </c>
      <c r="AA223">
        <v>10.8</v>
      </c>
      <c r="AB223">
        <v>11.1</v>
      </c>
      <c r="AC223">
        <v>11.5</v>
      </c>
      <c r="AD223">
        <v>11.8</v>
      </c>
      <c r="AE223">
        <v>12.2</v>
      </c>
      <c r="AF223">
        <v>11.9</v>
      </c>
      <c r="AG223">
        <v>11.9</v>
      </c>
      <c r="AH223">
        <v>12.2</v>
      </c>
      <c r="AI223">
        <v>12.6</v>
      </c>
      <c r="AJ223">
        <v>13.1</v>
      </c>
      <c r="AK223">
        <v>13.5</v>
      </c>
      <c r="AL223">
        <v>12.6</v>
      </c>
      <c r="AM223">
        <v>11.8</v>
      </c>
      <c r="AN223">
        <v>11.4</v>
      </c>
      <c r="AO223">
        <v>11.1</v>
      </c>
    </row>
    <row r="224" spans="4:41" x14ac:dyDescent="0.3">
      <c r="D224" s="18" t="s">
        <v>279</v>
      </c>
      <c r="E224" s="18" t="s">
        <v>278</v>
      </c>
      <c r="F224" s="4" t="s">
        <v>5</v>
      </c>
      <c r="G224" t="s">
        <v>133</v>
      </c>
      <c r="H224" t="s">
        <v>260</v>
      </c>
      <c r="I224" s="14" t="s">
        <v>6</v>
      </c>
      <c r="J224">
        <v>6.1</v>
      </c>
      <c r="K224">
        <v>5.5</v>
      </c>
      <c r="L224">
        <v>5.7</v>
      </c>
      <c r="M224">
        <v>5.8</v>
      </c>
      <c r="N224">
        <v>5.9</v>
      </c>
      <c r="O224">
        <v>6</v>
      </c>
      <c r="P224">
        <v>6.2</v>
      </c>
      <c r="Q224">
        <v>6.4</v>
      </c>
      <c r="R224">
        <v>6.6</v>
      </c>
      <c r="S224">
        <v>7</v>
      </c>
      <c r="T224">
        <v>7.2</v>
      </c>
      <c r="U224">
        <v>7.4</v>
      </c>
      <c r="V224">
        <v>7.7</v>
      </c>
      <c r="W224">
        <v>7.9</v>
      </c>
      <c r="X224">
        <v>8.1999999999999993</v>
      </c>
      <c r="Y224">
        <v>8.5</v>
      </c>
      <c r="Z224">
        <v>8.8000000000000007</v>
      </c>
      <c r="AA224">
        <v>9.1</v>
      </c>
      <c r="AB224">
        <v>9.4</v>
      </c>
      <c r="AC224">
        <v>9.8000000000000007</v>
      </c>
      <c r="AD224">
        <v>10.1</v>
      </c>
      <c r="AE224">
        <v>10.4</v>
      </c>
      <c r="AF224">
        <v>10.7</v>
      </c>
      <c r="AG224">
        <v>11.1</v>
      </c>
      <c r="AH224">
        <v>11.4</v>
      </c>
      <c r="AI224">
        <v>11.7</v>
      </c>
      <c r="AJ224">
        <v>12.1</v>
      </c>
      <c r="AK224">
        <v>12.4</v>
      </c>
      <c r="AL224">
        <v>12.4</v>
      </c>
      <c r="AM224">
        <v>12.3</v>
      </c>
      <c r="AN224">
        <v>12.2</v>
      </c>
      <c r="AO224">
        <v>12.1</v>
      </c>
    </row>
    <row r="225" spans="4:41" x14ac:dyDescent="0.3">
      <c r="D225" s="18" t="s">
        <v>279</v>
      </c>
      <c r="E225" s="18" t="s">
        <v>278</v>
      </c>
      <c r="F225" s="4" t="s">
        <v>5</v>
      </c>
      <c r="G225" t="s">
        <v>133</v>
      </c>
      <c r="H225" t="s">
        <v>261</v>
      </c>
      <c r="I225" s="14" t="s">
        <v>6</v>
      </c>
      <c r="J225">
        <v>25.5</v>
      </c>
      <c r="K225">
        <v>23.3</v>
      </c>
      <c r="L225">
        <v>24.4</v>
      </c>
      <c r="M225">
        <v>24.9</v>
      </c>
      <c r="N225">
        <v>25.5</v>
      </c>
      <c r="O225">
        <v>26.1</v>
      </c>
      <c r="P225">
        <v>26.8</v>
      </c>
      <c r="Q225">
        <v>27.6</v>
      </c>
      <c r="R225">
        <v>28.5</v>
      </c>
      <c r="S225">
        <v>30.1</v>
      </c>
      <c r="T225">
        <v>31.5</v>
      </c>
      <c r="U225">
        <v>32.700000000000003</v>
      </c>
      <c r="V225">
        <v>33.9</v>
      </c>
      <c r="W225">
        <v>35.1</v>
      </c>
      <c r="X225">
        <v>36.299999999999997</v>
      </c>
      <c r="Y225">
        <v>37.6</v>
      </c>
      <c r="Z225">
        <v>38.799999999999997</v>
      </c>
      <c r="AA225">
        <v>40.1</v>
      </c>
      <c r="AB225">
        <v>41.3</v>
      </c>
      <c r="AC225">
        <v>42.5</v>
      </c>
      <c r="AD225">
        <v>43.6</v>
      </c>
      <c r="AE225">
        <v>44.8</v>
      </c>
      <c r="AF225">
        <v>46</v>
      </c>
      <c r="AG225">
        <v>47</v>
      </c>
      <c r="AH225">
        <v>48.1</v>
      </c>
      <c r="AI225">
        <v>49.2</v>
      </c>
      <c r="AJ225">
        <v>50.4</v>
      </c>
      <c r="AK225">
        <v>51.5</v>
      </c>
      <c r="AL225">
        <v>50.6</v>
      </c>
      <c r="AM225">
        <v>49.5</v>
      </c>
      <c r="AN225">
        <v>48.6</v>
      </c>
      <c r="AO225">
        <v>47.6</v>
      </c>
    </row>
    <row r="226" spans="4:41" x14ac:dyDescent="0.3">
      <c r="D226" s="18" t="s">
        <v>279</v>
      </c>
      <c r="E226" s="18" t="s">
        <v>278</v>
      </c>
      <c r="F226" s="4" t="s">
        <v>5</v>
      </c>
      <c r="G226" t="s">
        <v>133</v>
      </c>
      <c r="H226" t="s">
        <v>262</v>
      </c>
      <c r="I226" s="14" t="s">
        <v>6</v>
      </c>
      <c r="J226">
        <v>142.19999999999999</v>
      </c>
      <c r="K226">
        <v>136.80000000000001</v>
      </c>
      <c r="L226">
        <v>141.69999999999999</v>
      </c>
      <c r="M226">
        <v>141.5</v>
      </c>
      <c r="N226">
        <v>138.4</v>
      </c>
      <c r="O226">
        <v>138.1</v>
      </c>
      <c r="P226">
        <v>138.9</v>
      </c>
      <c r="Q226">
        <v>139.9</v>
      </c>
      <c r="R226">
        <v>141.30000000000001</v>
      </c>
      <c r="S226">
        <v>142</v>
      </c>
      <c r="T226">
        <v>143.69999999999999</v>
      </c>
      <c r="U226">
        <v>144.80000000000001</v>
      </c>
      <c r="V226">
        <v>147.80000000000001</v>
      </c>
      <c r="W226">
        <v>151.9</v>
      </c>
      <c r="X226">
        <v>155.30000000000001</v>
      </c>
      <c r="Y226">
        <v>159.5</v>
      </c>
      <c r="Z226">
        <v>160.19999999999999</v>
      </c>
      <c r="AA226">
        <v>163.69999999999999</v>
      </c>
      <c r="AB226">
        <v>174.8</v>
      </c>
      <c r="AC226">
        <v>181.4</v>
      </c>
      <c r="AD226">
        <v>188.5</v>
      </c>
      <c r="AE226">
        <v>195.7</v>
      </c>
      <c r="AF226">
        <v>199.2</v>
      </c>
      <c r="AG226">
        <v>203.3</v>
      </c>
      <c r="AH226">
        <v>208.4</v>
      </c>
      <c r="AI226">
        <v>213.9</v>
      </c>
      <c r="AJ226">
        <v>219.4</v>
      </c>
      <c r="AK226">
        <v>231.6</v>
      </c>
      <c r="AL226">
        <v>242</v>
      </c>
      <c r="AM226">
        <v>250.4</v>
      </c>
      <c r="AN226">
        <v>260</v>
      </c>
      <c r="AO226">
        <v>269.10000000000002</v>
      </c>
    </row>
    <row r="227" spans="4:41" x14ac:dyDescent="0.3">
      <c r="D227" s="18" t="s">
        <v>279</v>
      </c>
      <c r="E227" s="18" t="s">
        <v>278</v>
      </c>
      <c r="F227" s="4" t="s">
        <v>5</v>
      </c>
      <c r="G227" t="s">
        <v>133</v>
      </c>
      <c r="H227" t="s">
        <v>263</v>
      </c>
      <c r="I227" s="14" t="s">
        <v>6</v>
      </c>
      <c r="J227">
        <v>38.1</v>
      </c>
      <c r="K227">
        <v>37.6</v>
      </c>
      <c r="L227">
        <v>38.6</v>
      </c>
      <c r="M227">
        <v>39.200000000000003</v>
      </c>
      <c r="N227">
        <v>40</v>
      </c>
      <c r="O227">
        <v>40.799999999999997</v>
      </c>
      <c r="P227">
        <v>41.9</v>
      </c>
      <c r="Q227">
        <v>43</v>
      </c>
      <c r="R227">
        <v>44.3</v>
      </c>
      <c r="S227">
        <v>45.8</v>
      </c>
      <c r="T227">
        <v>47.1</v>
      </c>
      <c r="U227">
        <v>48.4</v>
      </c>
      <c r="V227">
        <v>50</v>
      </c>
      <c r="W227">
        <v>51.6</v>
      </c>
      <c r="X227">
        <v>53.4</v>
      </c>
      <c r="Y227">
        <v>55.4</v>
      </c>
      <c r="Z227">
        <v>57.4</v>
      </c>
      <c r="AA227">
        <v>59.4</v>
      </c>
      <c r="AB227">
        <v>61.5</v>
      </c>
      <c r="AC227">
        <v>63.5</v>
      </c>
      <c r="AD227">
        <v>65.5</v>
      </c>
      <c r="AE227">
        <v>67.599999999999994</v>
      </c>
      <c r="AF227">
        <v>70.099999999999994</v>
      </c>
      <c r="AG227">
        <v>72.400000000000006</v>
      </c>
      <c r="AH227">
        <v>74.8</v>
      </c>
      <c r="AI227">
        <v>77.400000000000006</v>
      </c>
      <c r="AJ227">
        <v>80.099999999999994</v>
      </c>
      <c r="AK227">
        <v>82.8</v>
      </c>
      <c r="AL227">
        <v>83</v>
      </c>
      <c r="AM227">
        <v>82.9</v>
      </c>
      <c r="AN227">
        <v>83.1</v>
      </c>
      <c r="AO227">
        <v>83.1</v>
      </c>
    </row>
    <row r="228" spans="4:41" x14ac:dyDescent="0.3">
      <c r="D228" s="18" t="s">
        <v>279</v>
      </c>
      <c r="E228" s="18" t="s">
        <v>278</v>
      </c>
      <c r="F228" s="4" t="s">
        <v>5</v>
      </c>
      <c r="G228" t="s">
        <v>133</v>
      </c>
      <c r="H228" t="s">
        <v>264</v>
      </c>
      <c r="I228" s="14" t="s">
        <v>6</v>
      </c>
      <c r="J228">
        <v>140.6</v>
      </c>
      <c r="K228">
        <v>129.4</v>
      </c>
      <c r="L228">
        <v>133.30000000000001</v>
      </c>
      <c r="M228">
        <v>135.9</v>
      </c>
      <c r="N228">
        <v>138.4</v>
      </c>
      <c r="O228">
        <v>141.19999999999999</v>
      </c>
      <c r="P228">
        <v>144.6</v>
      </c>
      <c r="Q228">
        <v>148.4</v>
      </c>
      <c r="R228">
        <v>152.5</v>
      </c>
      <c r="S228">
        <v>157.6</v>
      </c>
      <c r="T228">
        <v>162.30000000000001</v>
      </c>
      <c r="U228">
        <v>166.8</v>
      </c>
      <c r="V228">
        <v>172</v>
      </c>
      <c r="W228">
        <v>177.4</v>
      </c>
      <c r="X228">
        <v>183.2</v>
      </c>
      <c r="Y228">
        <v>189.8</v>
      </c>
      <c r="Z228">
        <v>196.6</v>
      </c>
      <c r="AA228">
        <v>203.4</v>
      </c>
      <c r="AB228">
        <v>210</v>
      </c>
      <c r="AC228">
        <v>216.6</v>
      </c>
      <c r="AD228">
        <v>223.5</v>
      </c>
      <c r="AE228">
        <v>230.2</v>
      </c>
      <c r="AF228">
        <v>236.7</v>
      </c>
      <c r="AG228">
        <v>242.9</v>
      </c>
      <c r="AH228">
        <v>249.9</v>
      </c>
      <c r="AI228">
        <v>257.3</v>
      </c>
      <c r="AJ228">
        <v>265.2</v>
      </c>
      <c r="AK228">
        <v>273</v>
      </c>
      <c r="AL228">
        <v>272.60000000000002</v>
      </c>
      <c r="AM228">
        <v>271.10000000000002</v>
      </c>
      <c r="AN228">
        <v>270.10000000000002</v>
      </c>
      <c r="AO228">
        <v>268.7</v>
      </c>
    </row>
    <row r="229" spans="4:41" x14ac:dyDescent="0.3">
      <c r="D229" s="18" t="s">
        <v>279</v>
      </c>
      <c r="E229" s="18" t="s">
        <v>278</v>
      </c>
      <c r="F229" s="4" t="s">
        <v>5</v>
      </c>
      <c r="G229" t="s">
        <v>133</v>
      </c>
      <c r="H229" t="s">
        <v>265</v>
      </c>
      <c r="I229" s="14" t="s">
        <v>6</v>
      </c>
      <c r="J229">
        <v>482.5</v>
      </c>
      <c r="K229">
        <v>441.1</v>
      </c>
      <c r="L229">
        <v>454.8</v>
      </c>
      <c r="M229">
        <v>465.3</v>
      </c>
      <c r="N229">
        <v>472.2</v>
      </c>
      <c r="O229">
        <v>479.6</v>
      </c>
      <c r="P229">
        <v>488.5</v>
      </c>
      <c r="Q229">
        <v>498.9</v>
      </c>
      <c r="R229">
        <v>510</v>
      </c>
      <c r="S229">
        <v>504.9</v>
      </c>
      <c r="T229">
        <v>512.5</v>
      </c>
      <c r="U229">
        <v>524</v>
      </c>
      <c r="V229">
        <v>537.6</v>
      </c>
      <c r="W229">
        <v>551.79999999999995</v>
      </c>
      <c r="X229">
        <v>567</v>
      </c>
      <c r="Y229">
        <v>584.29999999999995</v>
      </c>
      <c r="Z229">
        <v>601.70000000000005</v>
      </c>
      <c r="AA229">
        <v>619.9</v>
      </c>
      <c r="AB229">
        <v>638.4</v>
      </c>
      <c r="AC229">
        <v>655.4</v>
      </c>
      <c r="AD229">
        <v>671.7</v>
      </c>
      <c r="AE229">
        <v>688.3</v>
      </c>
      <c r="AF229">
        <v>697.7</v>
      </c>
      <c r="AG229">
        <v>707.8</v>
      </c>
      <c r="AH229">
        <v>720.5</v>
      </c>
      <c r="AI229">
        <v>734.6</v>
      </c>
      <c r="AJ229">
        <v>750</v>
      </c>
      <c r="AK229">
        <v>764.7</v>
      </c>
      <c r="AL229">
        <v>756.7</v>
      </c>
      <c r="AM229">
        <v>746.4</v>
      </c>
      <c r="AN229">
        <v>737.8</v>
      </c>
      <c r="AO229">
        <v>728.5</v>
      </c>
    </row>
    <row r="230" spans="4:41" x14ac:dyDescent="0.3">
      <c r="D230" s="18" t="s">
        <v>279</v>
      </c>
      <c r="E230" s="18" t="s">
        <v>278</v>
      </c>
      <c r="F230" s="4" t="s">
        <v>5</v>
      </c>
      <c r="G230" t="s">
        <v>133</v>
      </c>
      <c r="H230" t="s">
        <v>266</v>
      </c>
      <c r="I230" s="14" t="s">
        <v>6</v>
      </c>
      <c r="J230">
        <v>37.700000000000003</v>
      </c>
      <c r="K230">
        <v>35.200000000000003</v>
      </c>
      <c r="L230">
        <v>36.799999999999997</v>
      </c>
      <c r="M230">
        <v>37.700000000000003</v>
      </c>
      <c r="N230">
        <v>38.6</v>
      </c>
      <c r="O230">
        <v>39.6</v>
      </c>
      <c r="P230">
        <v>40.700000000000003</v>
      </c>
      <c r="Q230">
        <v>41.9</v>
      </c>
      <c r="R230">
        <v>43.2</v>
      </c>
      <c r="S230">
        <v>45.2</v>
      </c>
      <c r="T230">
        <v>46.9</v>
      </c>
      <c r="U230">
        <v>48.4</v>
      </c>
      <c r="V230">
        <v>50.1</v>
      </c>
      <c r="W230">
        <v>51.8</v>
      </c>
      <c r="X230">
        <v>53.7</v>
      </c>
      <c r="Y230">
        <v>55.9</v>
      </c>
      <c r="Z230">
        <v>57.9</v>
      </c>
      <c r="AA230">
        <v>60.1</v>
      </c>
      <c r="AB230">
        <v>62.5</v>
      </c>
      <c r="AC230">
        <v>64.8</v>
      </c>
      <c r="AD230">
        <v>67.099999999999994</v>
      </c>
      <c r="AE230">
        <v>69.400000000000006</v>
      </c>
      <c r="AF230">
        <v>72.3</v>
      </c>
      <c r="AG230">
        <v>74.8</v>
      </c>
      <c r="AH230">
        <v>77.2</v>
      </c>
      <c r="AI230">
        <v>79.7</v>
      </c>
      <c r="AJ230">
        <v>82.3</v>
      </c>
      <c r="AK230">
        <v>85</v>
      </c>
      <c r="AL230">
        <v>85.4</v>
      </c>
      <c r="AM230">
        <v>85.3</v>
      </c>
      <c r="AN230">
        <v>85.1</v>
      </c>
      <c r="AO230">
        <v>84.7</v>
      </c>
    </row>
    <row r="231" spans="4:41" x14ac:dyDescent="0.3">
      <c r="D231" s="18" t="s">
        <v>279</v>
      </c>
      <c r="E231" s="18" t="s">
        <v>278</v>
      </c>
      <c r="F231" s="4" t="s">
        <v>5</v>
      </c>
      <c r="G231" t="s">
        <v>133</v>
      </c>
      <c r="H231" t="s">
        <v>267</v>
      </c>
      <c r="I231" s="14" t="s">
        <v>6</v>
      </c>
      <c r="J231">
        <v>60.7</v>
      </c>
      <c r="K231">
        <v>58.2</v>
      </c>
      <c r="L231">
        <v>59.7</v>
      </c>
      <c r="M231">
        <v>60.7</v>
      </c>
      <c r="N231">
        <v>61.8</v>
      </c>
      <c r="O231">
        <v>62.9</v>
      </c>
      <c r="P231">
        <v>64.2</v>
      </c>
      <c r="Q231">
        <v>65.7</v>
      </c>
      <c r="R231">
        <v>67.5</v>
      </c>
      <c r="S231">
        <v>69.900000000000006</v>
      </c>
      <c r="T231">
        <v>72.3</v>
      </c>
      <c r="U231">
        <v>74.400000000000006</v>
      </c>
      <c r="V231">
        <v>77</v>
      </c>
      <c r="W231">
        <v>79.7</v>
      </c>
      <c r="X231">
        <v>82.5</v>
      </c>
      <c r="Y231">
        <v>85.7</v>
      </c>
      <c r="Z231">
        <v>88.7</v>
      </c>
      <c r="AA231">
        <v>91.8</v>
      </c>
      <c r="AB231">
        <v>95.1</v>
      </c>
      <c r="AC231">
        <v>98.1</v>
      </c>
      <c r="AD231">
        <v>100.9</v>
      </c>
      <c r="AE231">
        <v>103.8</v>
      </c>
      <c r="AF231">
        <v>107</v>
      </c>
      <c r="AG231">
        <v>109.7</v>
      </c>
      <c r="AH231">
        <v>112.2</v>
      </c>
      <c r="AI231">
        <v>114.7</v>
      </c>
      <c r="AJ231">
        <v>117.3</v>
      </c>
      <c r="AK231">
        <v>119.6</v>
      </c>
      <c r="AL231">
        <v>118.6</v>
      </c>
      <c r="AM231">
        <v>117.4</v>
      </c>
      <c r="AN231">
        <v>116.4</v>
      </c>
      <c r="AO231">
        <v>115.3</v>
      </c>
    </row>
    <row r="232" spans="4:41" x14ac:dyDescent="0.3">
      <c r="D232" s="18" t="s">
        <v>279</v>
      </c>
      <c r="E232" s="18" t="s">
        <v>278</v>
      </c>
      <c r="F232" s="4" t="s">
        <v>5</v>
      </c>
      <c r="G232" t="s">
        <v>133</v>
      </c>
      <c r="H232" t="s">
        <v>268</v>
      </c>
      <c r="I232" s="14" t="s">
        <v>6</v>
      </c>
      <c r="J232">
        <v>247.4</v>
      </c>
      <c r="K232">
        <v>234</v>
      </c>
      <c r="L232">
        <v>239.6</v>
      </c>
      <c r="M232">
        <v>244.2</v>
      </c>
      <c r="N232">
        <v>248.5</v>
      </c>
      <c r="O232">
        <v>252.6</v>
      </c>
      <c r="P232">
        <v>257.3</v>
      </c>
      <c r="Q232">
        <v>262.2</v>
      </c>
      <c r="R232">
        <v>268.60000000000002</v>
      </c>
      <c r="S232">
        <v>276.8</v>
      </c>
      <c r="T232">
        <v>285.5</v>
      </c>
      <c r="U232">
        <v>295.2</v>
      </c>
      <c r="V232">
        <v>305.39999999999998</v>
      </c>
      <c r="W232">
        <v>314.39999999999998</v>
      </c>
      <c r="X232">
        <v>323.5</v>
      </c>
      <c r="Y232">
        <v>336.2</v>
      </c>
      <c r="Z232">
        <v>347.9</v>
      </c>
      <c r="AA232">
        <v>358.7</v>
      </c>
      <c r="AB232">
        <v>370.4</v>
      </c>
      <c r="AC232">
        <v>382.8</v>
      </c>
      <c r="AD232">
        <v>396.8</v>
      </c>
      <c r="AE232">
        <v>411.4</v>
      </c>
      <c r="AF232">
        <v>425.9</v>
      </c>
      <c r="AG232">
        <v>440.2</v>
      </c>
      <c r="AH232">
        <v>453.5</v>
      </c>
      <c r="AI232">
        <v>467</v>
      </c>
      <c r="AJ232">
        <v>478.8</v>
      </c>
      <c r="AK232">
        <v>489.5</v>
      </c>
      <c r="AL232">
        <v>486.7</v>
      </c>
      <c r="AM232">
        <v>483</v>
      </c>
      <c r="AN232">
        <v>480.5</v>
      </c>
      <c r="AO232">
        <v>477.6</v>
      </c>
    </row>
    <row r="233" spans="4:41" x14ac:dyDescent="0.3">
      <c r="D233" s="18" t="s">
        <v>279</v>
      </c>
      <c r="E233" s="18" t="s">
        <v>278</v>
      </c>
      <c r="F233" s="4" t="s">
        <v>5</v>
      </c>
      <c r="G233" t="s">
        <v>133</v>
      </c>
      <c r="H233" t="s">
        <v>269</v>
      </c>
      <c r="I233" s="14" t="s">
        <v>6</v>
      </c>
      <c r="J233">
        <v>8.1</v>
      </c>
      <c r="K233">
        <v>8</v>
      </c>
      <c r="L233">
        <v>8.4</v>
      </c>
      <c r="M233">
        <v>8.8000000000000007</v>
      </c>
      <c r="N233">
        <v>9.1999999999999993</v>
      </c>
      <c r="O233">
        <v>9.6</v>
      </c>
      <c r="P233">
        <v>9.9</v>
      </c>
      <c r="Q233">
        <v>10.3</v>
      </c>
      <c r="R233">
        <v>10.6</v>
      </c>
      <c r="S233">
        <v>10.7</v>
      </c>
      <c r="T233">
        <v>10.9</v>
      </c>
      <c r="U233">
        <v>11.1</v>
      </c>
      <c r="V233">
        <v>11.4</v>
      </c>
      <c r="W233">
        <v>11.7</v>
      </c>
      <c r="X233">
        <v>12</v>
      </c>
      <c r="Y233">
        <v>12.3</v>
      </c>
      <c r="Z233">
        <v>12.6</v>
      </c>
      <c r="AA233">
        <v>12.9</v>
      </c>
      <c r="AB233">
        <v>13.2</v>
      </c>
      <c r="AC233">
        <v>13.4</v>
      </c>
      <c r="AD233">
        <v>13.6</v>
      </c>
      <c r="AE233">
        <v>13.8</v>
      </c>
      <c r="AF233">
        <v>14</v>
      </c>
      <c r="AG233">
        <v>14.1</v>
      </c>
      <c r="AH233">
        <v>14.2</v>
      </c>
      <c r="AI233">
        <v>14.4</v>
      </c>
      <c r="AJ233">
        <v>14.6</v>
      </c>
      <c r="AK233">
        <v>14.8</v>
      </c>
      <c r="AL233">
        <v>14.7</v>
      </c>
      <c r="AM233">
        <v>14.6</v>
      </c>
      <c r="AN233">
        <v>14.6</v>
      </c>
      <c r="AO233">
        <v>14.5</v>
      </c>
    </row>
    <row r="234" spans="4:41" x14ac:dyDescent="0.3">
      <c r="D234" s="18" t="s">
        <v>279</v>
      </c>
      <c r="E234" s="18" t="s">
        <v>278</v>
      </c>
      <c r="F234" s="4" t="s">
        <v>5</v>
      </c>
      <c r="G234" t="s">
        <v>133</v>
      </c>
      <c r="H234" t="s">
        <v>270</v>
      </c>
      <c r="I234" s="14" t="s">
        <v>6</v>
      </c>
      <c r="J234">
        <v>7.3</v>
      </c>
      <c r="K234">
        <v>7</v>
      </c>
      <c r="L234">
        <v>7.2</v>
      </c>
      <c r="M234">
        <v>7.4</v>
      </c>
      <c r="N234">
        <v>7.6</v>
      </c>
      <c r="O234">
        <v>7.8</v>
      </c>
      <c r="P234">
        <v>7.9</v>
      </c>
      <c r="Q234">
        <v>8.1</v>
      </c>
      <c r="R234">
        <v>8.3000000000000007</v>
      </c>
      <c r="S234">
        <v>8.5</v>
      </c>
      <c r="T234">
        <v>8.6999999999999993</v>
      </c>
      <c r="U234">
        <v>9</v>
      </c>
      <c r="V234">
        <v>9.1999999999999993</v>
      </c>
      <c r="W234">
        <v>9.5</v>
      </c>
      <c r="X234">
        <v>9.6999999999999993</v>
      </c>
      <c r="Y234">
        <v>10</v>
      </c>
      <c r="Z234">
        <v>10.3</v>
      </c>
      <c r="AA234">
        <v>10.6</v>
      </c>
      <c r="AB234">
        <v>10.9</v>
      </c>
      <c r="AC234">
        <v>11.2</v>
      </c>
      <c r="AD234">
        <v>11.5</v>
      </c>
      <c r="AE234">
        <v>11.8</v>
      </c>
      <c r="AF234">
        <v>12.1</v>
      </c>
      <c r="AG234">
        <v>12.5</v>
      </c>
      <c r="AH234">
        <v>12.8</v>
      </c>
      <c r="AI234">
        <v>13.1</v>
      </c>
      <c r="AJ234">
        <v>13.3</v>
      </c>
      <c r="AK234">
        <v>13.6</v>
      </c>
      <c r="AL234">
        <v>13.5</v>
      </c>
      <c r="AM234">
        <v>13.4</v>
      </c>
      <c r="AN234">
        <v>13.3</v>
      </c>
      <c r="AO234">
        <v>13.3</v>
      </c>
    </row>
    <row r="235" spans="4:41" x14ac:dyDescent="0.3">
      <c r="D235" s="18" t="s">
        <v>279</v>
      </c>
      <c r="E235" s="18" t="s">
        <v>278</v>
      </c>
      <c r="F235" s="4" t="s">
        <v>5</v>
      </c>
      <c r="G235" t="s">
        <v>133</v>
      </c>
      <c r="H235" t="s">
        <v>271</v>
      </c>
      <c r="I235" s="14" t="s">
        <v>6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4:41" x14ac:dyDescent="0.3">
      <c r="D236" s="18" t="s">
        <v>279</v>
      </c>
      <c r="E236" s="18" t="s">
        <v>278</v>
      </c>
      <c r="F236" s="4" t="s">
        <v>5</v>
      </c>
      <c r="G236" t="s">
        <v>133</v>
      </c>
      <c r="H236" t="s">
        <v>272</v>
      </c>
      <c r="I236" s="14" t="s">
        <v>6</v>
      </c>
      <c r="J236">
        <v>54.9</v>
      </c>
      <c r="K236">
        <v>50.4</v>
      </c>
      <c r="L236">
        <v>51.7</v>
      </c>
      <c r="M236">
        <v>52.4</v>
      </c>
      <c r="N236">
        <v>53.1</v>
      </c>
      <c r="O236">
        <v>54</v>
      </c>
      <c r="P236">
        <v>55</v>
      </c>
      <c r="Q236">
        <v>55.8</v>
      </c>
      <c r="R236">
        <v>56.8</v>
      </c>
      <c r="S236">
        <v>58.1</v>
      </c>
      <c r="T236">
        <v>59.2</v>
      </c>
      <c r="U236">
        <v>60</v>
      </c>
      <c r="V236">
        <v>61.2</v>
      </c>
      <c r="W236">
        <v>62.8</v>
      </c>
      <c r="X236">
        <v>64.400000000000006</v>
      </c>
      <c r="Y236">
        <v>66.2</v>
      </c>
      <c r="Z236">
        <v>67.900000000000006</v>
      </c>
      <c r="AA236">
        <v>69.8</v>
      </c>
      <c r="AB236">
        <v>71.7</v>
      </c>
      <c r="AC236">
        <v>73.5</v>
      </c>
      <c r="AD236">
        <v>75.400000000000006</v>
      </c>
      <c r="AE236">
        <v>77.3</v>
      </c>
      <c r="AF236">
        <v>80.599999999999994</v>
      </c>
      <c r="AG236">
        <v>83.8</v>
      </c>
      <c r="AH236">
        <v>87</v>
      </c>
      <c r="AI236">
        <v>90.4</v>
      </c>
      <c r="AJ236">
        <v>93.9</v>
      </c>
      <c r="AK236">
        <v>97.2</v>
      </c>
      <c r="AL236">
        <v>98.4</v>
      </c>
      <c r="AM236">
        <v>99.3</v>
      </c>
      <c r="AN236">
        <v>100.1</v>
      </c>
      <c r="AO236">
        <v>100.8</v>
      </c>
    </row>
    <row r="237" spans="4:41" x14ac:dyDescent="0.3">
      <c r="D237" s="18" t="s">
        <v>279</v>
      </c>
      <c r="E237" s="18" t="s">
        <v>278</v>
      </c>
      <c r="F237" s="4" t="s">
        <v>5</v>
      </c>
      <c r="G237" t="s">
        <v>133</v>
      </c>
      <c r="H237" t="s">
        <v>273</v>
      </c>
      <c r="I237" s="14" t="s">
        <v>6</v>
      </c>
      <c r="J237">
        <v>84.1</v>
      </c>
      <c r="K237">
        <v>79.7</v>
      </c>
      <c r="L237">
        <v>82.1</v>
      </c>
      <c r="M237">
        <v>83.6</v>
      </c>
      <c r="N237">
        <v>85.1</v>
      </c>
      <c r="O237">
        <v>86.8</v>
      </c>
      <c r="P237">
        <v>88.9</v>
      </c>
      <c r="Q237">
        <v>91.2</v>
      </c>
      <c r="R237">
        <v>93.7</v>
      </c>
      <c r="S237">
        <v>97.1</v>
      </c>
      <c r="T237">
        <v>100</v>
      </c>
      <c r="U237">
        <v>102.8</v>
      </c>
      <c r="V237">
        <v>106.1</v>
      </c>
      <c r="W237">
        <v>109.5</v>
      </c>
      <c r="X237">
        <v>113.3</v>
      </c>
      <c r="Y237">
        <v>117.5</v>
      </c>
      <c r="Z237">
        <v>121.6</v>
      </c>
      <c r="AA237">
        <v>126</v>
      </c>
      <c r="AB237">
        <v>130.69999999999999</v>
      </c>
      <c r="AC237">
        <v>135.19999999999999</v>
      </c>
      <c r="AD237">
        <v>139.80000000000001</v>
      </c>
      <c r="AE237">
        <v>144.5</v>
      </c>
      <c r="AF237">
        <v>149.30000000000001</v>
      </c>
      <c r="AG237">
        <v>153.6</v>
      </c>
      <c r="AH237">
        <v>158.1</v>
      </c>
      <c r="AI237">
        <v>162.9</v>
      </c>
      <c r="AJ237">
        <v>167.9</v>
      </c>
      <c r="AK237">
        <v>172.9</v>
      </c>
      <c r="AL237">
        <v>173.2</v>
      </c>
      <c r="AM237">
        <v>172.6</v>
      </c>
      <c r="AN237">
        <v>172.1</v>
      </c>
      <c r="AO237">
        <v>171.3</v>
      </c>
    </row>
    <row r="238" spans="4:41" x14ac:dyDescent="0.3">
      <c r="D238" s="18" t="s">
        <v>279</v>
      </c>
      <c r="E238" s="18" t="s">
        <v>278</v>
      </c>
      <c r="F238" s="4" t="s">
        <v>5</v>
      </c>
      <c r="G238" t="s">
        <v>133</v>
      </c>
      <c r="H238" t="s">
        <v>274</v>
      </c>
      <c r="I238" s="14" t="s">
        <v>6</v>
      </c>
      <c r="J238">
        <v>413.4</v>
      </c>
      <c r="K238">
        <v>391.2</v>
      </c>
      <c r="L238">
        <v>404.9</v>
      </c>
      <c r="M238">
        <v>412.5</v>
      </c>
      <c r="N238">
        <v>420.6</v>
      </c>
      <c r="O238">
        <v>429.8</v>
      </c>
      <c r="P238">
        <v>440.3</v>
      </c>
      <c r="Q238">
        <v>451.7</v>
      </c>
      <c r="R238">
        <v>464.2</v>
      </c>
      <c r="S238">
        <v>481.6</v>
      </c>
      <c r="T238">
        <v>496.7</v>
      </c>
      <c r="U238">
        <v>511.3</v>
      </c>
      <c r="V238">
        <v>528.1</v>
      </c>
      <c r="W238">
        <v>546</v>
      </c>
      <c r="X238">
        <v>565.4</v>
      </c>
      <c r="Y238">
        <v>587.20000000000005</v>
      </c>
      <c r="Z238">
        <v>608.4</v>
      </c>
      <c r="AA238">
        <v>631.5</v>
      </c>
      <c r="AB238">
        <v>656.8</v>
      </c>
      <c r="AC238">
        <v>681.5</v>
      </c>
      <c r="AD238">
        <v>706.8</v>
      </c>
      <c r="AE238">
        <v>732.5</v>
      </c>
      <c r="AF238">
        <v>762.1</v>
      </c>
      <c r="AG238">
        <v>789.6</v>
      </c>
      <c r="AH238">
        <v>816.5</v>
      </c>
      <c r="AI238">
        <v>843.4</v>
      </c>
      <c r="AJ238">
        <v>871.7</v>
      </c>
      <c r="AK238">
        <v>901</v>
      </c>
      <c r="AL238">
        <v>911.2</v>
      </c>
      <c r="AM238">
        <v>915.8</v>
      </c>
      <c r="AN238">
        <v>917.8</v>
      </c>
      <c r="AO238">
        <v>917.3</v>
      </c>
    </row>
    <row r="239" spans="4:41" x14ac:dyDescent="0.3">
      <c r="D239" s="18" t="s">
        <v>279</v>
      </c>
      <c r="E239" s="18" t="s">
        <v>278</v>
      </c>
      <c r="F239" s="4" t="s">
        <v>5</v>
      </c>
      <c r="G239" t="s">
        <v>133</v>
      </c>
      <c r="H239" t="s">
        <v>275</v>
      </c>
      <c r="I239" s="14" t="s">
        <v>6</v>
      </c>
      <c r="J239">
        <v>367.5</v>
      </c>
      <c r="K239">
        <v>348.3</v>
      </c>
      <c r="L239">
        <v>359.3</v>
      </c>
      <c r="M239">
        <v>365.8</v>
      </c>
      <c r="N239">
        <v>372.7</v>
      </c>
      <c r="O239">
        <v>380.4</v>
      </c>
      <c r="P239">
        <v>389.5</v>
      </c>
      <c r="Q239">
        <v>399.5</v>
      </c>
      <c r="R239">
        <v>410.5</v>
      </c>
      <c r="S239">
        <v>424.4</v>
      </c>
      <c r="T239">
        <v>437.3</v>
      </c>
      <c r="U239">
        <v>449.7</v>
      </c>
      <c r="V239">
        <v>464.3</v>
      </c>
      <c r="W239">
        <v>479.4</v>
      </c>
      <c r="X239">
        <v>495.9</v>
      </c>
      <c r="Y239">
        <v>514.4</v>
      </c>
      <c r="Z239">
        <v>532.5</v>
      </c>
      <c r="AA239">
        <v>551.9</v>
      </c>
      <c r="AB239">
        <v>572.6</v>
      </c>
      <c r="AC239">
        <v>592.6</v>
      </c>
      <c r="AD239">
        <v>613</v>
      </c>
      <c r="AE239">
        <v>633.70000000000005</v>
      </c>
      <c r="AF239">
        <v>656</v>
      </c>
      <c r="AG239">
        <v>676.2</v>
      </c>
      <c r="AH239">
        <v>696.3</v>
      </c>
      <c r="AI239">
        <v>717.2</v>
      </c>
      <c r="AJ239">
        <v>739.3</v>
      </c>
      <c r="AK239">
        <v>761.7</v>
      </c>
      <c r="AL239">
        <v>764.8</v>
      </c>
      <c r="AM239">
        <v>764.2</v>
      </c>
      <c r="AN239">
        <v>762.9</v>
      </c>
      <c r="AO239">
        <v>760</v>
      </c>
    </row>
    <row r="240" spans="4:41" x14ac:dyDescent="0.3">
      <c r="D240" s="18" t="s">
        <v>279</v>
      </c>
      <c r="E240" s="18" t="s">
        <v>278</v>
      </c>
      <c r="F240" s="4" t="s">
        <v>5</v>
      </c>
      <c r="G240" t="s">
        <v>133</v>
      </c>
      <c r="H240" t="s">
        <v>276</v>
      </c>
      <c r="I240" s="14" t="s">
        <v>6</v>
      </c>
      <c r="J240">
        <v>789.4</v>
      </c>
      <c r="K240">
        <v>739.2</v>
      </c>
      <c r="L240">
        <v>760.6</v>
      </c>
      <c r="M240">
        <v>776.4</v>
      </c>
      <c r="N240">
        <v>791.7</v>
      </c>
      <c r="O240">
        <v>807</v>
      </c>
      <c r="P240">
        <v>823.4</v>
      </c>
      <c r="Q240">
        <v>840.3</v>
      </c>
      <c r="R240">
        <v>859.7</v>
      </c>
      <c r="S240">
        <v>887.8</v>
      </c>
      <c r="T240">
        <v>913.1</v>
      </c>
      <c r="U240">
        <v>938</v>
      </c>
      <c r="V240">
        <v>966.6</v>
      </c>
      <c r="W240">
        <v>996.7</v>
      </c>
      <c r="X240">
        <v>1028.8</v>
      </c>
      <c r="Y240">
        <v>1064.4000000000001</v>
      </c>
      <c r="Z240">
        <v>1099.2</v>
      </c>
      <c r="AA240">
        <v>1136.2</v>
      </c>
      <c r="AB240">
        <v>1175.9000000000001</v>
      </c>
      <c r="AC240">
        <v>1215.5</v>
      </c>
      <c r="AD240">
        <v>1257.4000000000001</v>
      </c>
      <c r="AE240">
        <v>1298.5</v>
      </c>
      <c r="AF240">
        <v>1347.5</v>
      </c>
      <c r="AG240">
        <v>1393.1</v>
      </c>
      <c r="AH240">
        <v>1436.3</v>
      </c>
      <c r="AI240">
        <v>1480.3</v>
      </c>
      <c r="AJ240">
        <v>1525.3</v>
      </c>
      <c r="AK240">
        <v>1573.4</v>
      </c>
      <c r="AL240">
        <v>1607.6</v>
      </c>
      <c r="AM240">
        <v>1632.4</v>
      </c>
      <c r="AN240">
        <v>1649.2</v>
      </c>
      <c r="AO240">
        <v>1659.6</v>
      </c>
    </row>
    <row r="241" spans="4:41" x14ac:dyDescent="0.3">
      <c r="D241" s="18" t="s">
        <v>279</v>
      </c>
      <c r="E241" s="18" t="s">
        <v>278</v>
      </c>
      <c r="F241" s="4" t="s">
        <v>5</v>
      </c>
      <c r="G241" t="s">
        <v>133</v>
      </c>
      <c r="H241" t="s">
        <v>277</v>
      </c>
      <c r="I241" s="14" t="s">
        <v>6</v>
      </c>
      <c r="J241">
        <v>475.1</v>
      </c>
      <c r="K241">
        <v>430.1</v>
      </c>
      <c r="L241">
        <v>447.5</v>
      </c>
      <c r="M241">
        <v>458</v>
      </c>
      <c r="N241">
        <v>468.1</v>
      </c>
      <c r="O241">
        <v>478.8</v>
      </c>
      <c r="P241">
        <v>490.9</v>
      </c>
      <c r="Q241">
        <v>503.9</v>
      </c>
      <c r="R241">
        <v>518</v>
      </c>
      <c r="S241">
        <v>535.5</v>
      </c>
      <c r="T241">
        <v>551.9</v>
      </c>
      <c r="U241">
        <v>567.79999999999995</v>
      </c>
      <c r="V241">
        <v>586.20000000000005</v>
      </c>
      <c r="W241">
        <v>605.20000000000005</v>
      </c>
      <c r="X241">
        <v>625.70000000000005</v>
      </c>
      <c r="Y241">
        <v>649.20000000000005</v>
      </c>
      <c r="Z241">
        <v>671.8</v>
      </c>
      <c r="AA241">
        <v>696.1</v>
      </c>
      <c r="AB241">
        <v>722.2</v>
      </c>
      <c r="AC241">
        <v>747.4</v>
      </c>
      <c r="AD241">
        <v>773.2</v>
      </c>
      <c r="AE241">
        <v>799.3</v>
      </c>
      <c r="AF241">
        <v>827.6</v>
      </c>
      <c r="AG241">
        <v>853.7</v>
      </c>
      <c r="AH241">
        <v>879.6</v>
      </c>
      <c r="AI241">
        <v>906</v>
      </c>
      <c r="AJ241">
        <v>933.6</v>
      </c>
      <c r="AK241">
        <v>961.6</v>
      </c>
      <c r="AL241">
        <v>963.8</v>
      </c>
      <c r="AM241">
        <v>961.9</v>
      </c>
      <c r="AN241">
        <v>959.4</v>
      </c>
      <c r="AO241">
        <v>955</v>
      </c>
    </row>
    <row r="242" spans="4:41" x14ac:dyDescent="0.3">
      <c r="D242" s="18" t="s">
        <v>282</v>
      </c>
      <c r="E242" s="18" t="s">
        <v>281</v>
      </c>
      <c r="F242" s="4" t="s">
        <v>5</v>
      </c>
      <c r="G242" t="s">
        <v>280</v>
      </c>
      <c r="H242" t="s">
        <v>201</v>
      </c>
      <c r="I242" s="14" t="s">
        <v>6</v>
      </c>
      <c r="J242">
        <v>1</v>
      </c>
      <c r="K242">
        <v>0.94</v>
      </c>
      <c r="L242">
        <v>0.95</v>
      </c>
      <c r="M242">
        <v>0.97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1.03</v>
      </c>
      <c r="T242">
        <v>1.02</v>
      </c>
      <c r="U242">
        <v>1.01</v>
      </c>
      <c r="V242">
        <v>1.01</v>
      </c>
      <c r="W242">
        <v>1.01</v>
      </c>
      <c r="X242">
        <v>1.01</v>
      </c>
      <c r="Y242">
        <v>1.02</v>
      </c>
      <c r="Z242">
        <v>1.02</v>
      </c>
      <c r="AA242">
        <v>1.02</v>
      </c>
      <c r="AB242">
        <v>1.02</v>
      </c>
      <c r="AC242">
        <v>1.02</v>
      </c>
      <c r="AD242">
        <v>1.02</v>
      </c>
      <c r="AE242">
        <v>1.02</v>
      </c>
      <c r="AF242">
        <v>1.03</v>
      </c>
      <c r="AG242">
        <v>1.04</v>
      </c>
      <c r="AH242">
        <v>1.04</v>
      </c>
      <c r="AI242">
        <v>1.05</v>
      </c>
      <c r="AJ242">
        <v>1.05</v>
      </c>
      <c r="AK242">
        <v>1.05</v>
      </c>
      <c r="AL242">
        <v>1.03</v>
      </c>
      <c r="AM242">
        <v>1.02</v>
      </c>
      <c r="AN242">
        <v>1.01</v>
      </c>
      <c r="AO242">
        <v>1</v>
      </c>
    </row>
    <row r="243" spans="4:41" x14ac:dyDescent="0.3">
      <c r="D243" s="18" t="s">
        <v>282</v>
      </c>
      <c r="E243" s="18" t="s">
        <v>281</v>
      </c>
      <c r="F243" s="4" t="s">
        <v>5</v>
      </c>
      <c r="G243" t="s">
        <v>280</v>
      </c>
      <c r="H243" t="s">
        <v>202</v>
      </c>
      <c r="I243" s="14" t="s">
        <v>6</v>
      </c>
      <c r="J243">
        <v>1</v>
      </c>
      <c r="K243">
        <v>0.95</v>
      </c>
      <c r="L243">
        <v>0.97</v>
      </c>
      <c r="M243">
        <v>1</v>
      </c>
      <c r="N243">
        <v>1.03</v>
      </c>
      <c r="O243">
        <v>1.04</v>
      </c>
      <c r="P243">
        <v>1.04</v>
      </c>
      <c r="Q243">
        <v>1.04</v>
      </c>
      <c r="R243">
        <v>1.04</v>
      </c>
      <c r="S243">
        <v>1.0900000000000001</v>
      </c>
      <c r="T243">
        <v>1.08</v>
      </c>
      <c r="U243">
        <v>1.07</v>
      </c>
      <c r="V243">
        <v>1.06</v>
      </c>
      <c r="W243">
        <v>1.06</v>
      </c>
      <c r="X243">
        <v>1.06</v>
      </c>
      <c r="Y243">
        <v>1.06</v>
      </c>
      <c r="Z243">
        <v>1.05</v>
      </c>
      <c r="AA243">
        <v>1.05</v>
      </c>
      <c r="AB243">
        <v>1.05</v>
      </c>
      <c r="AC243">
        <v>1.05</v>
      </c>
      <c r="AD243">
        <v>1.05</v>
      </c>
      <c r="AE243">
        <v>1.05</v>
      </c>
      <c r="AF243">
        <v>1.06</v>
      </c>
      <c r="AG243">
        <v>1.07</v>
      </c>
      <c r="AH243">
        <v>1.07</v>
      </c>
      <c r="AI243">
        <v>1.07</v>
      </c>
      <c r="AJ243">
        <v>1.07</v>
      </c>
      <c r="AK243">
        <v>1.06</v>
      </c>
      <c r="AL243">
        <v>1.03</v>
      </c>
      <c r="AM243">
        <v>0.99</v>
      </c>
      <c r="AN243">
        <v>0.97</v>
      </c>
      <c r="AO243">
        <v>0.95</v>
      </c>
    </row>
    <row r="244" spans="4:41" x14ac:dyDescent="0.3">
      <c r="D244" s="18" t="s">
        <v>282</v>
      </c>
      <c r="E244" s="18" t="s">
        <v>281</v>
      </c>
      <c r="F244" s="4" t="s">
        <v>5</v>
      </c>
      <c r="G244" t="s">
        <v>280</v>
      </c>
      <c r="H244" t="s">
        <v>203</v>
      </c>
      <c r="I244" s="14" t="s">
        <v>6</v>
      </c>
      <c r="J244">
        <v>1</v>
      </c>
      <c r="K244">
        <v>0.93</v>
      </c>
      <c r="L244">
        <v>0.96</v>
      </c>
      <c r="M244">
        <v>1</v>
      </c>
      <c r="N244">
        <v>1.04</v>
      </c>
      <c r="O244">
        <v>1.05</v>
      </c>
      <c r="P244">
        <v>1.06</v>
      </c>
      <c r="Q244">
        <v>1.06</v>
      </c>
      <c r="R244">
        <v>1.07</v>
      </c>
      <c r="S244">
        <v>1.1299999999999999</v>
      </c>
      <c r="T244">
        <v>1.1299999999999999</v>
      </c>
      <c r="U244">
        <v>1.1200000000000001</v>
      </c>
      <c r="V244">
        <v>1.1299999999999999</v>
      </c>
      <c r="W244">
        <v>1.1299999999999999</v>
      </c>
      <c r="X244">
        <v>1.1299999999999999</v>
      </c>
      <c r="Y244">
        <v>1.1399999999999999</v>
      </c>
      <c r="Z244">
        <v>1.1399999999999999</v>
      </c>
      <c r="AA244">
        <v>1.1399999999999999</v>
      </c>
      <c r="AB244">
        <v>1.1499999999999999</v>
      </c>
      <c r="AC244">
        <v>1.1499999999999999</v>
      </c>
      <c r="AD244">
        <v>1.1599999999999999</v>
      </c>
      <c r="AE244">
        <v>1.1599999999999999</v>
      </c>
      <c r="AF244">
        <v>1.19</v>
      </c>
      <c r="AG244">
        <v>1.2</v>
      </c>
      <c r="AH244">
        <v>1.21</v>
      </c>
      <c r="AI244">
        <v>1.21</v>
      </c>
      <c r="AJ244">
        <v>1.22</v>
      </c>
      <c r="AK244">
        <v>1.22</v>
      </c>
      <c r="AL244">
        <v>1.19</v>
      </c>
      <c r="AM244">
        <v>1.1599999999999999</v>
      </c>
      <c r="AN244">
        <v>1.1299999999999999</v>
      </c>
      <c r="AO244">
        <v>1.1100000000000001</v>
      </c>
    </row>
    <row r="245" spans="4:41" x14ac:dyDescent="0.3">
      <c r="D245" s="18" t="s">
        <v>282</v>
      </c>
      <c r="E245" s="18" t="s">
        <v>281</v>
      </c>
      <c r="F245" s="4" t="s">
        <v>5</v>
      </c>
      <c r="G245" t="s">
        <v>280</v>
      </c>
      <c r="H245" t="s">
        <v>204</v>
      </c>
      <c r="I245" s="14" t="s">
        <v>6</v>
      </c>
      <c r="J245">
        <v>1</v>
      </c>
      <c r="K245">
        <v>1</v>
      </c>
      <c r="L245">
        <v>0.99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0.99</v>
      </c>
      <c r="U245">
        <v>0.99</v>
      </c>
      <c r="V245">
        <v>0.99</v>
      </c>
      <c r="W245">
        <v>0.99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0.99</v>
      </c>
      <c r="AH245">
        <v>0.99</v>
      </c>
      <c r="AI245">
        <v>1</v>
      </c>
      <c r="AJ245">
        <v>1</v>
      </c>
      <c r="AK245">
        <v>1</v>
      </c>
      <c r="AL245">
        <v>0.98</v>
      </c>
      <c r="AM245">
        <v>0.97</v>
      </c>
      <c r="AN245">
        <v>0.96</v>
      </c>
      <c r="AO245">
        <v>0.96</v>
      </c>
    </row>
    <row r="246" spans="4:41" x14ac:dyDescent="0.3">
      <c r="D246" s="18" t="s">
        <v>282</v>
      </c>
      <c r="E246" s="18" t="s">
        <v>281</v>
      </c>
      <c r="F246" s="4" t="s">
        <v>5</v>
      </c>
      <c r="G246" t="s">
        <v>280</v>
      </c>
      <c r="H246" t="s">
        <v>205</v>
      </c>
      <c r="I246" s="14" t="s">
        <v>6</v>
      </c>
      <c r="J246">
        <v>1</v>
      </c>
      <c r="K246">
        <v>1.01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1.02</v>
      </c>
      <c r="T246">
        <v>1.02</v>
      </c>
      <c r="U246">
        <v>1.01</v>
      </c>
      <c r="V246">
        <v>1.01</v>
      </c>
      <c r="W246">
        <v>1.01</v>
      </c>
      <c r="X246">
        <v>1.01</v>
      </c>
      <c r="Y246">
        <v>1.01</v>
      </c>
      <c r="Z246">
        <v>1.01</v>
      </c>
      <c r="AA246">
        <v>1.01</v>
      </c>
      <c r="AB246">
        <v>1.01</v>
      </c>
      <c r="AC246">
        <v>1</v>
      </c>
      <c r="AD246">
        <v>1</v>
      </c>
      <c r="AE246">
        <v>1</v>
      </c>
      <c r="AF246">
        <v>1.01</v>
      </c>
      <c r="AG246">
        <v>1</v>
      </c>
      <c r="AH246">
        <v>1.01</v>
      </c>
      <c r="AI246">
        <v>1.01</v>
      </c>
      <c r="AJ246">
        <v>1.01</v>
      </c>
      <c r="AK246">
        <v>1.01</v>
      </c>
      <c r="AL246">
        <v>0.99</v>
      </c>
      <c r="AM246">
        <v>0.97</v>
      </c>
      <c r="AN246">
        <v>0.97</v>
      </c>
      <c r="AO246">
        <v>0.96</v>
      </c>
    </row>
    <row r="247" spans="4:41" x14ac:dyDescent="0.3">
      <c r="D247" s="18" t="s">
        <v>282</v>
      </c>
      <c r="E247" s="18" t="s">
        <v>281</v>
      </c>
      <c r="F247" s="4" t="s">
        <v>5</v>
      </c>
      <c r="G247" t="s">
        <v>280</v>
      </c>
      <c r="H247" t="s">
        <v>206</v>
      </c>
      <c r="I247" s="14" t="s">
        <v>6</v>
      </c>
      <c r="J247">
        <v>1</v>
      </c>
      <c r="K247">
        <v>1.03</v>
      </c>
      <c r="L247">
        <v>1.03</v>
      </c>
      <c r="M247">
        <v>1.02</v>
      </c>
      <c r="N247">
        <v>1.02</v>
      </c>
      <c r="O247">
        <v>1.03</v>
      </c>
      <c r="P247">
        <v>1.03</v>
      </c>
      <c r="Q247">
        <v>1.03</v>
      </c>
      <c r="R247">
        <v>1.04</v>
      </c>
      <c r="S247">
        <v>1.06</v>
      </c>
      <c r="T247">
        <v>1.06</v>
      </c>
      <c r="U247">
        <v>1.06</v>
      </c>
      <c r="V247">
        <v>1.05</v>
      </c>
      <c r="W247">
        <v>1.05</v>
      </c>
      <c r="X247">
        <v>1.06</v>
      </c>
      <c r="Y247">
        <v>1.06</v>
      </c>
      <c r="Z247">
        <v>1.06</v>
      </c>
      <c r="AA247">
        <v>1.06</v>
      </c>
      <c r="AB247">
        <v>1.06</v>
      </c>
      <c r="AC247">
        <v>1.06</v>
      </c>
      <c r="AD247">
        <v>1.06</v>
      </c>
      <c r="AE247">
        <v>1.06</v>
      </c>
      <c r="AF247">
        <v>1.06</v>
      </c>
      <c r="AG247">
        <v>1.06</v>
      </c>
      <c r="AH247">
        <v>1.06</v>
      </c>
      <c r="AI247">
        <v>1.06</v>
      </c>
      <c r="AJ247">
        <v>1.06</v>
      </c>
      <c r="AK247">
        <v>1.05</v>
      </c>
      <c r="AL247">
        <v>1.03</v>
      </c>
      <c r="AM247">
        <v>1.01</v>
      </c>
      <c r="AN247">
        <v>1</v>
      </c>
      <c r="AO247">
        <v>0.99</v>
      </c>
    </row>
    <row r="248" spans="4:41" x14ac:dyDescent="0.3">
      <c r="D248" s="18" t="s">
        <v>282</v>
      </c>
      <c r="E248" s="18" t="s">
        <v>281</v>
      </c>
      <c r="F248" s="4" t="s">
        <v>5</v>
      </c>
      <c r="G248" t="s">
        <v>280</v>
      </c>
      <c r="H248" t="s">
        <v>207</v>
      </c>
      <c r="I248" s="14" t="s">
        <v>6</v>
      </c>
      <c r="J248">
        <v>1</v>
      </c>
      <c r="K248">
        <v>0.92</v>
      </c>
      <c r="L248">
        <v>0.94</v>
      </c>
      <c r="M248">
        <v>0.98</v>
      </c>
      <c r="N248">
        <v>1.01</v>
      </c>
      <c r="O248">
        <v>1.02</v>
      </c>
      <c r="P248">
        <v>1.03</v>
      </c>
      <c r="Q248">
        <v>1.03</v>
      </c>
      <c r="R248">
        <v>1.03</v>
      </c>
      <c r="S248">
        <v>1.05</v>
      </c>
      <c r="T248">
        <v>1.05</v>
      </c>
      <c r="U248">
        <v>1.05</v>
      </c>
      <c r="V248">
        <v>1.06</v>
      </c>
      <c r="W248">
        <v>1.07</v>
      </c>
      <c r="X248">
        <v>1.08</v>
      </c>
      <c r="Y248">
        <v>1.08</v>
      </c>
      <c r="Z248">
        <v>1.0900000000000001</v>
      </c>
      <c r="AA248">
        <v>1.0900000000000001</v>
      </c>
      <c r="AB248">
        <v>1.1000000000000001</v>
      </c>
      <c r="AC248">
        <v>1.1000000000000001</v>
      </c>
      <c r="AD248">
        <v>1.1100000000000001</v>
      </c>
      <c r="AE248">
        <v>1.1200000000000001</v>
      </c>
      <c r="AF248">
        <v>1.1299999999999999</v>
      </c>
      <c r="AG248">
        <v>1.1399999999999999</v>
      </c>
      <c r="AH248">
        <v>1.1399999999999999</v>
      </c>
      <c r="AI248">
        <v>1.1499999999999999</v>
      </c>
      <c r="AJ248">
        <v>1.17</v>
      </c>
      <c r="AK248">
        <v>1.17</v>
      </c>
      <c r="AL248">
        <v>1.1399999999999999</v>
      </c>
      <c r="AM248">
        <v>1.1299999999999999</v>
      </c>
      <c r="AN248">
        <v>1.1100000000000001</v>
      </c>
      <c r="AO248">
        <v>1.1000000000000001</v>
      </c>
    </row>
    <row r="249" spans="4:41" x14ac:dyDescent="0.3">
      <c r="D249" s="18" t="s">
        <v>282</v>
      </c>
      <c r="E249" s="18" t="s">
        <v>281</v>
      </c>
      <c r="F249" s="4" t="s">
        <v>5</v>
      </c>
      <c r="G249" t="s">
        <v>280</v>
      </c>
      <c r="H249" t="s">
        <v>208</v>
      </c>
      <c r="I249" s="14" t="s">
        <v>6</v>
      </c>
      <c r="J249">
        <v>1</v>
      </c>
      <c r="K249">
        <v>0.98</v>
      </c>
      <c r="L249">
        <v>0.97</v>
      </c>
      <c r="M249">
        <v>0.98</v>
      </c>
      <c r="N249">
        <v>0.99</v>
      </c>
      <c r="O249">
        <v>0.98</v>
      </c>
      <c r="P249">
        <v>0.98</v>
      </c>
      <c r="Q249">
        <v>0.98</v>
      </c>
      <c r="R249">
        <v>0.98</v>
      </c>
      <c r="S249">
        <v>0.98</v>
      </c>
      <c r="T249">
        <v>0.98</v>
      </c>
      <c r="U249">
        <v>0.98</v>
      </c>
      <c r="V249">
        <v>0.98</v>
      </c>
      <c r="W249">
        <v>0.98</v>
      </c>
      <c r="X249">
        <v>0.98</v>
      </c>
      <c r="Y249">
        <v>0.98</v>
      </c>
      <c r="Z249">
        <v>0.98</v>
      </c>
      <c r="AA249">
        <v>0.98</v>
      </c>
      <c r="AB249">
        <v>0.98</v>
      </c>
      <c r="AC249">
        <v>0.98</v>
      </c>
      <c r="AD249">
        <v>0.98</v>
      </c>
      <c r="AE249">
        <v>0.98</v>
      </c>
      <c r="AF249">
        <v>0.98</v>
      </c>
      <c r="AG249">
        <v>0.98</v>
      </c>
      <c r="AH249">
        <v>0.98</v>
      </c>
      <c r="AI249">
        <v>0.98</v>
      </c>
      <c r="AJ249">
        <v>0.99</v>
      </c>
      <c r="AK249">
        <v>0.98</v>
      </c>
      <c r="AL249">
        <v>0.96</v>
      </c>
      <c r="AM249">
        <v>0.95</v>
      </c>
      <c r="AN249">
        <v>0.95</v>
      </c>
      <c r="AO249">
        <v>0.94</v>
      </c>
    </row>
    <row r="250" spans="4:41" x14ac:dyDescent="0.3">
      <c r="D250" s="18" t="s">
        <v>282</v>
      </c>
      <c r="E250" s="18" t="s">
        <v>281</v>
      </c>
      <c r="F250" s="4" t="s">
        <v>5</v>
      </c>
      <c r="G250" t="s">
        <v>280</v>
      </c>
      <c r="H250" t="s">
        <v>209</v>
      </c>
      <c r="I250" s="14" t="s">
        <v>6</v>
      </c>
      <c r="J250">
        <v>1</v>
      </c>
      <c r="K250">
        <v>0.95</v>
      </c>
      <c r="L250">
        <v>0.94</v>
      </c>
      <c r="M250">
        <v>0.96</v>
      </c>
      <c r="N250">
        <v>0.98</v>
      </c>
      <c r="O250">
        <v>0.98</v>
      </c>
      <c r="P250">
        <v>0.98</v>
      </c>
      <c r="Q250">
        <v>0.97</v>
      </c>
      <c r="R250">
        <v>0.97</v>
      </c>
      <c r="S250">
        <v>0.96</v>
      </c>
      <c r="T250">
        <v>0.96</v>
      </c>
      <c r="U250">
        <v>0.95</v>
      </c>
      <c r="V250">
        <v>0.96</v>
      </c>
      <c r="W250">
        <v>0.96</v>
      </c>
      <c r="X250">
        <v>0.96</v>
      </c>
      <c r="Y250">
        <v>0.96</v>
      </c>
      <c r="Z250">
        <v>0.96</v>
      </c>
      <c r="AA250">
        <v>0.96</v>
      </c>
      <c r="AB250">
        <v>0.96</v>
      </c>
      <c r="AC250">
        <v>0.96</v>
      </c>
      <c r="AD250">
        <v>0.97</v>
      </c>
      <c r="AE250">
        <v>0.97</v>
      </c>
      <c r="AF250">
        <v>0.97</v>
      </c>
      <c r="AG250">
        <v>0.97</v>
      </c>
      <c r="AH250">
        <v>0.97</v>
      </c>
      <c r="AI250">
        <v>0.98</v>
      </c>
      <c r="AJ250">
        <v>0.99</v>
      </c>
      <c r="AK250">
        <v>0.99</v>
      </c>
      <c r="AL250">
        <v>0.98</v>
      </c>
      <c r="AM250">
        <v>0.98</v>
      </c>
      <c r="AN250">
        <v>0.98</v>
      </c>
      <c r="AO250">
        <v>0.98</v>
      </c>
    </row>
    <row r="251" spans="4:41" x14ac:dyDescent="0.3">
      <c r="D251" s="18" t="s">
        <v>282</v>
      </c>
      <c r="E251" s="18" t="s">
        <v>281</v>
      </c>
      <c r="F251" s="4" t="s">
        <v>5</v>
      </c>
      <c r="G251" t="s">
        <v>280</v>
      </c>
      <c r="H251" t="s">
        <v>210</v>
      </c>
      <c r="I251" s="14" t="s">
        <v>6</v>
      </c>
      <c r="J251">
        <v>1</v>
      </c>
      <c r="K251">
        <v>0.98</v>
      </c>
      <c r="L251">
        <v>0.97</v>
      </c>
      <c r="M251">
        <v>0.98</v>
      </c>
      <c r="N251">
        <v>0.99</v>
      </c>
      <c r="O251">
        <v>0.99</v>
      </c>
      <c r="P251">
        <v>0.99</v>
      </c>
      <c r="Q251">
        <v>0.98</v>
      </c>
      <c r="R251">
        <v>0.98</v>
      </c>
      <c r="S251">
        <v>1</v>
      </c>
      <c r="T251">
        <v>0.99</v>
      </c>
      <c r="U251">
        <v>0.98</v>
      </c>
      <c r="V251">
        <v>0.98</v>
      </c>
      <c r="W251">
        <v>0.98</v>
      </c>
      <c r="X251">
        <v>0.98</v>
      </c>
      <c r="Y251">
        <v>0.98</v>
      </c>
      <c r="Z251">
        <v>0.97</v>
      </c>
      <c r="AA251">
        <v>0.97</v>
      </c>
      <c r="AB251">
        <v>0.98</v>
      </c>
      <c r="AC251">
        <v>0.97</v>
      </c>
      <c r="AD251">
        <v>0.97</v>
      </c>
      <c r="AE251">
        <v>0.97</v>
      </c>
      <c r="AF251">
        <v>0.97</v>
      </c>
      <c r="AG251">
        <v>0.97</v>
      </c>
      <c r="AH251">
        <v>0.97</v>
      </c>
      <c r="AI251">
        <v>0.97</v>
      </c>
      <c r="AJ251">
        <v>0.97</v>
      </c>
      <c r="AK251">
        <v>0.97</v>
      </c>
      <c r="AL251">
        <v>0.96</v>
      </c>
      <c r="AM251">
        <v>0.95</v>
      </c>
      <c r="AN251">
        <v>0.95</v>
      </c>
      <c r="AO251">
        <v>0.95</v>
      </c>
    </row>
    <row r="252" spans="4:41" x14ac:dyDescent="0.3">
      <c r="D252" s="18" t="s">
        <v>282</v>
      </c>
      <c r="E252" s="18" t="s">
        <v>281</v>
      </c>
      <c r="F252" s="4" t="s">
        <v>5</v>
      </c>
      <c r="G252" t="s">
        <v>280</v>
      </c>
      <c r="H252" t="s">
        <v>211</v>
      </c>
      <c r="I252" s="14" t="s">
        <v>6</v>
      </c>
      <c r="J252">
        <v>1</v>
      </c>
      <c r="K252">
        <v>0.93</v>
      </c>
      <c r="L252">
        <v>0.96</v>
      </c>
      <c r="M252">
        <v>0.98</v>
      </c>
      <c r="N252">
        <v>1</v>
      </c>
      <c r="O252">
        <v>1.02</v>
      </c>
      <c r="P252">
        <v>1.05</v>
      </c>
      <c r="Q252">
        <v>1.07</v>
      </c>
      <c r="R252">
        <v>1.1000000000000001</v>
      </c>
      <c r="S252">
        <v>1.19</v>
      </c>
      <c r="T252">
        <v>1.21</v>
      </c>
      <c r="U252">
        <v>1.22</v>
      </c>
      <c r="V252">
        <v>1.24</v>
      </c>
      <c r="W252">
        <v>1.26</v>
      </c>
      <c r="X252">
        <v>1.28</v>
      </c>
      <c r="Y252">
        <v>1.31</v>
      </c>
      <c r="Z252">
        <v>1.34</v>
      </c>
      <c r="AA252">
        <v>1.37</v>
      </c>
      <c r="AB252">
        <v>1.42</v>
      </c>
      <c r="AC252">
        <v>1.45</v>
      </c>
      <c r="AD252">
        <v>1.48</v>
      </c>
      <c r="AE252">
        <v>1.51</v>
      </c>
      <c r="AF252">
        <v>1.55</v>
      </c>
      <c r="AG252">
        <v>1.58</v>
      </c>
      <c r="AH252">
        <v>1.6</v>
      </c>
      <c r="AI252">
        <v>1.63</v>
      </c>
      <c r="AJ252">
        <v>1.66</v>
      </c>
      <c r="AK252">
        <v>1.68</v>
      </c>
      <c r="AL252">
        <v>1.64</v>
      </c>
      <c r="AM252">
        <v>1.58</v>
      </c>
      <c r="AN252">
        <v>1.53</v>
      </c>
      <c r="AO252">
        <v>1.47</v>
      </c>
    </row>
    <row r="253" spans="4:41" x14ac:dyDescent="0.3">
      <c r="D253" s="18" t="s">
        <v>282</v>
      </c>
      <c r="E253" s="18" t="s">
        <v>281</v>
      </c>
      <c r="F253" s="4" t="s">
        <v>5</v>
      </c>
      <c r="G253" t="s">
        <v>280</v>
      </c>
      <c r="H253" t="s">
        <v>212</v>
      </c>
      <c r="I253" s="14" t="s">
        <v>6</v>
      </c>
      <c r="J253">
        <v>1</v>
      </c>
      <c r="K253">
        <v>0.8</v>
      </c>
      <c r="L253">
        <v>0.86</v>
      </c>
      <c r="M253">
        <v>0.88</v>
      </c>
      <c r="N253">
        <v>0.9</v>
      </c>
      <c r="O253">
        <v>0.91</v>
      </c>
      <c r="P253">
        <v>0.9</v>
      </c>
      <c r="Q253">
        <v>0.9</v>
      </c>
      <c r="R253">
        <v>0.9</v>
      </c>
      <c r="S253">
        <v>0.95</v>
      </c>
      <c r="T253">
        <v>0.94</v>
      </c>
      <c r="U253">
        <v>0.92</v>
      </c>
      <c r="V253">
        <v>0.92</v>
      </c>
      <c r="W253">
        <v>0.92</v>
      </c>
      <c r="X253">
        <v>0.92</v>
      </c>
      <c r="Y253">
        <v>0.92</v>
      </c>
      <c r="Z253">
        <v>0.92</v>
      </c>
      <c r="AA253">
        <v>0.93</v>
      </c>
      <c r="AB253">
        <v>0.93</v>
      </c>
      <c r="AC253">
        <v>0.93</v>
      </c>
      <c r="AD253">
        <v>0.93</v>
      </c>
      <c r="AE253">
        <v>0.93</v>
      </c>
      <c r="AF253">
        <v>0.95</v>
      </c>
      <c r="AG253">
        <v>0.95</v>
      </c>
      <c r="AH253">
        <v>0.95</v>
      </c>
      <c r="AI253">
        <v>0.95</v>
      </c>
      <c r="AJ253">
        <v>0.95</v>
      </c>
      <c r="AK253">
        <v>0.95</v>
      </c>
      <c r="AL253">
        <v>0.98</v>
      </c>
      <c r="AM253">
        <v>1</v>
      </c>
      <c r="AN253">
        <v>1</v>
      </c>
      <c r="AO253">
        <v>1</v>
      </c>
    </row>
    <row r="254" spans="4:41" x14ac:dyDescent="0.3">
      <c r="D254" s="18" t="s">
        <v>282</v>
      </c>
      <c r="E254" s="18" t="s">
        <v>281</v>
      </c>
      <c r="F254" s="4" t="s">
        <v>5</v>
      </c>
      <c r="G254" t="s">
        <v>280</v>
      </c>
      <c r="H254" t="s">
        <v>213</v>
      </c>
      <c r="I254" s="14" t="s">
        <v>6</v>
      </c>
      <c r="J254">
        <v>1</v>
      </c>
      <c r="K254">
        <v>0.96</v>
      </c>
      <c r="L254">
        <v>0.95</v>
      </c>
      <c r="M254">
        <v>0.96</v>
      </c>
      <c r="N254">
        <v>0.96</v>
      </c>
      <c r="O254">
        <v>0.96</v>
      </c>
      <c r="P254">
        <v>0.96</v>
      </c>
      <c r="Q254">
        <v>0.95</v>
      </c>
      <c r="R254">
        <v>0.96</v>
      </c>
      <c r="S254">
        <v>0.97</v>
      </c>
      <c r="T254">
        <v>0.97</v>
      </c>
      <c r="U254">
        <v>0.96</v>
      </c>
      <c r="V254">
        <v>0.96</v>
      </c>
      <c r="W254">
        <v>0.96</v>
      </c>
      <c r="X254">
        <v>0.95</v>
      </c>
      <c r="Y254">
        <v>0.96</v>
      </c>
      <c r="Z254">
        <v>0.96</v>
      </c>
      <c r="AA254">
        <v>0.97</v>
      </c>
      <c r="AB254">
        <v>0.98</v>
      </c>
      <c r="AC254">
        <v>0.98</v>
      </c>
      <c r="AD254">
        <v>0.98</v>
      </c>
      <c r="AE254">
        <v>0.98</v>
      </c>
      <c r="AF254">
        <v>0.98</v>
      </c>
      <c r="AG254">
        <v>0.97</v>
      </c>
      <c r="AH254">
        <v>0.97</v>
      </c>
      <c r="AI254">
        <v>0.97</v>
      </c>
      <c r="AJ254">
        <v>0.98</v>
      </c>
      <c r="AK254">
        <v>0.97</v>
      </c>
      <c r="AL254">
        <v>0.96</v>
      </c>
      <c r="AM254">
        <v>0.96</v>
      </c>
      <c r="AN254">
        <v>0.95</v>
      </c>
      <c r="AO254">
        <v>0.95</v>
      </c>
    </row>
    <row r="255" spans="4:41" x14ac:dyDescent="0.3">
      <c r="D255" s="18" t="s">
        <v>282</v>
      </c>
      <c r="E255" s="18" t="s">
        <v>281</v>
      </c>
      <c r="F255" s="4" t="s">
        <v>5</v>
      </c>
      <c r="G255" t="s">
        <v>280</v>
      </c>
      <c r="H255" t="s">
        <v>214</v>
      </c>
      <c r="I255" s="14" t="s">
        <v>6</v>
      </c>
      <c r="J255">
        <v>1</v>
      </c>
      <c r="K255">
        <v>0.93</v>
      </c>
      <c r="L255">
        <v>0.94</v>
      </c>
      <c r="M255">
        <v>0.93</v>
      </c>
      <c r="N255">
        <v>0.94</v>
      </c>
      <c r="O255">
        <v>0.93</v>
      </c>
      <c r="P255">
        <v>0.93</v>
      </c>
      <c r="Q255">
        <v>0.93</v>
      </c>
      <c r="R255">
        <v>0.93</v>
      </c>
      <c r="S255">
        <v>0.97</v>
      </c>
      <c r="T255">
        <v>0.97</v>
      </c>
      <c r="U255">
        <v>0.96</v>
      </c>
      <c r="V255">
        <v>0.95</v>
      </c>
      <c r="W255">
        <v>0.95</v>
      </c>
      <c r="X255">
        <v>0.95</v>
      </c>
      <c r="Y255">
        <v>0.95</v>
      </c>
      <c r="Z255">
        <v>0.95</v>
      </c>
      <c r="AA255">
        <v>0.95</v>
      </c>
      <c r="AB255">
        <v>0.95</v>
      </c>
      <c r="AC255">
        <v>0.95</v>
      </c>
      <c r="AD255">
        <v>0.95</v>
      </c>
      <c r="AE255">
        <v>0.96</v>
      </c>
      <c r="AF255">
        <v>0.97</v>
      </c>
      <c r="AG255">
        <v>0.97</v>
      </c>
      <c r="AH255">
        <v>0.97</v>
      </c>
      <c r="AI255">
        <v>0.97</v>
      </c>
      <c r="AJ255">
        <v>0.97</v>
      </c>
      <c r="AK255">
        <v>0.97</v>
      </c>
      <c r="AL255">
        <v>0.99</v>
      </c>
      <c r="AM255">
        <v>0.99</v>
      </c>
      <c r="AN255">
        <v>0.99</v>
      </c>
      <c r="AO255">
        <v>0.99</v>
      </c>
    </row>
    <row r="256" spans="4:41" x14ac:dyDescent="0.3">
      <c r="D256" s="18" t="s">
        <v>282</v>
      </c>
      <c r="E256" s="18" t="s">
        <v>281</v>
      </c>
      <c r="F256" s="4" t="s">
        <v>5</v>
      </c>
      <c r="G256" t="s">
        <v>280</v>
      </c>
      <c r="H256" t="s">
        <v>215</v>
      </c>
      <c r="I256" s="14" t="s">
        <v>6</v>
      </c>
      <c r="J256">
        <v>1</v>
      </c>
      <c r="K256">
        <v>1.03</v>
      </c>
      <c r="L256">
        <v>1.05</v>
      </c>
      <c r="M256">
        <v>1.04</v>
      </c>
      <c r="N256">
        <v>1.05</v>
      </c>
      <c r="O256">
        <v>1.04</v>
      </c>
      <c r="P256">
        <v>1.05</v>
      </c>
      <c r="Q256">
        <v>1.06</v>
      </c>
      <c r="R256">
        <v>1.06</v>
      </c>
      <c r="S256">
        <v>1.1100000000000001</v>
      </c>
      <c r="T256">
        <v>1.1299999999999999</v>
      </c>
      <c r="U256">
        <v>1.1399999999999999</v>
      </c>
      <c r="V256">
        <v>1.1499999999999999</v>
      </c>
      <c r="W256">
        <v>1.1499999999999999</v>
      </c>
      <c r="X256">
        <v>1.1599999999999999</v>
      </c>
      <c r="Y256">
        <v>1.17</v>
      </c>
      <c r="Z256">
        <v>1.17</v>
      </c>
      <c r="AA256">
        <v>1.18</v>
      </c>
      <c r="AB256">
        <v>1.18</v>
      </c>
      <c r="AC256">
        <v>1.19</v>
      </c>
      <c r="AD256">
        <v>1.2</v>
      </c>
      <c r="AE256">
        <v>1.22</v>
      </c>
      <c r="AF256">
        <v>1.24</v>
      </c>
      <c r="AG256">
        <v>1.26</v>
      </c>
      <c r="AH256">
        <v>1.28</v>
      </c>
      <c r="AI256">
        <v>1.3</v>
      </c>
      <c r="AJ256">
        <v>1.32</v>
      </c>
      <c r="AK256">
        <v>1.35</v>
      </c>
      <c r="AL256">
        <v>1.39</v>
      </c>
      <c r="AM256">
        <v>1.44</v>
      </c>
      <c r="AN256">
        <v>1.52</v>
      </c>
      <c r="AO256">
        <v>1.69</v>
      </c>
    </row>
    <row r="257" spans="4:41" x14ac:dyDescent="0.3">
      <c r="D257" s="18" t="s">
        <v>282</v>
      </c>
      <c r="E257" s="18" t="s">
        <v>281</v>
      </c>
      <c r="F257" s="4" t="s">
        <v>5</v>
      </c>
      <c r="G257" t="s">
        <v>280</v>
      </c>
      <c r="H257" t="s">
        <v>216</v>
      </c>
      <c r="I257" s="14" t="s">
        <v>6</v>
      </c>
      <c r="J257">
        <v>1</v>
      </c>
      <c r="K257">
        <v>0.98</v>
      </c>
      <c r="L257">
        <v>1</v>
      </c>
      <c r="M257">
        <v>1</v>
      </c>
      <c r="N257">
        <v>1.01</v>
      </c>
      <c r="O257">
        <v>1.02</v>
      </c>
      <c r="P257">
        <v>1.03</v>
      </c>
      <c r="Q257">
        <v>1.06</v>
      </c>
      <c r="R257">
        <v>1.08</v>
      </c>
      <c r="S257">
        <v>1.1599999999999999</v>
      </c>
      <c r="T257">
        <v>1.19</v>
      </c>
      <c r="U257">
        <v>1.21</v>
      </c>
      <c r="V257">
        <v>1.22</v>
      </c>
      <c r="W257">
        <v>1.23</v>
      </c>
      <c r="X257">
        <v>1.24</v>
      </c>
      <c r="Y257">
        <v>1.26</v>
      </c>
      <c r="Z257">
        <v>1.27</v>
      </c>
      <c r="AA257">
        <v>1.29</v>
      </c>
      <c r="AB257">
        <v>1.31</v>
      </c>
      <c r="AC257">
        <v>1.33</v>
      </c>
      <c r="AD257">
        <v>1.33</v>
      </c>
      <c r="AE257">
        <v>1.35</v>
      </c>
      <c r="AF257">
        <v>1.37</v>
      </c>
      <c r="AG257">
        <v>1.39</v>
      </c>
      <c r="AH257">
        <v>1.39</v>
      </c>
      <c r="AI257">
        <v>1.4</v>
      </c>
      <c r="AJ257">
        <v>1.41</v>
      </c>
      <c r="AK257">
        <v>1.37</v>
      </c>
      <c r="AL257">
        <v>1.31</v>
      </c>
      <c r="AM257">
        <v>1.23</v>
      </c>
      <c r="AN257">
        <v>1.1499999999999999</v>
      </c>
      <c r="AO257">
        <v>1.07</v>
      </c>
    </row>
    <row r="258" spans="4:41" x14ac:dyDescent="0.3">
      <c r="D258" s="18" t="s">
        <v>282</v>
      </c>
      <c r="E258" s="18" t="s">
        <v>281</v>
      </c>
      <c r="F258" s="4" t="s">
        <v>5</v>
      </c>
      <c r="G258" t="s">
        <v>280</v>
      </c>
      <c r="H258" t="s">
        <v>217</v>
      </c>
      <c r="I258" s="14" t="s">
        <v>6</v>
      </c>
      <c r="J258">
        <v>1</v>
      </c>
      <c r="K258">
        <v>1.05</v>
      </c>
      <c r="L258">
        <v>1.06</v>
      </c>
      <c r="M258">
        <v>1.05</v>
      </c>
      <c r="N258">
        <v>1.06</v>
      </c>
      <c r="O258">
        <v>1.06</v>
      </c>
      <c r="P258">
        <v>1.07</v>
      </c>
      <c r="Q258">
        <v>1.08</v>
      </c>
      <c r="R258">
        <v>1.1000000000000001</v>
      </c>
      <c r="S258">
        <v>1.17</v>
      </c>
      <c r="T258">
        <v>1.19</v>
      </c>
      <c r="U258">
        <v>1.19</v>
      </c>
      <c r="V258">
        <v>1.19</v>
      </c>
      <c r="W258">
        <v>1.2</v>
      </c>
      <c r="X258">
        <v>1.2</v>
      </c>
      <c r="Y258">
        <v>1.21</v>
      </c>
      <c r="Z258">
        <v>1.21</v>
      </c>
      <c r="AA258">
        <v>1.22</v>
      </c>
      <c r="AB258">
        <v>1.23</v>
      </c>
      <c r="AC258">
        <v>1.23</v>
      </c>
      <c r="AD258">
        <v>1.23</v>
      </c>
      <c r="AE258">
        <v>1.23</v>
      </c>
      <c r="AF258">
        <v>1.25</v>
      </c>
      <c r="AG258">
        <v>1.25</v>
      </c>
      <c r="AH258">
        <v>1.26</v>
      </c>
      <c r="AI258">
        <v>1.26</v>
      </c>
      <c r="AJ258">
        <v>1.26</v>
      </c>
      <c r="AK258">
        <v>1.26</v>
      </c>
      <c r="AL258">
        <v>1.25</v>
      </c>
      <c r="AM258">
        <v>1.23</v>
      </c>
      <c r="AN258">
        <v>1.21</v>
      </c>
      <c r="AO258">
        <v>1.18</v>
      </c>
    </row>
    <row r="259" spans="4:41" x14ac:dyDescent="0.3">
      <c r="D259" s="18" t="s">
        <v>282</v>
      </c>
      <c r="E259" s="18" t="s">
        <v>281</v>
      </c>
      <c r="F259" s="4" t="s">
        <v>5</v>
      </c>
      <c r="G259" t="s">
        <v>280</v>
      </c>
      <c r="H259" t="s">
        <v>218</v>
      </c>
      <c r="I259" s="14" t="s">
        <v>6</v>
      </c>
      <c r="J259">
        <v>1</v>
      </c>
      <c r="K259">
        <v>0.69</v>
      </c>
      <c r="L259">
        <v>0.83</v>
      </c>
      <c r="M259">
        <v>0.95</v>
      </c>
      <c r="N259">
        <v>1.04</v>
      </c>
      <c r="O259">
        <v>1.08</v>
      </c>
      <c r="P259">
        <v>1.0900000000000001</v>
      </c>
      <c r="Q259">
        <v>1.01</v>
      </c>
      <c r="R259">
        <v>0.97</v>
      </c>
      <c r="S259">
        <v>0.95</v>
      </c>
      <c r="T259">
        <v>0.94</v>
      </c>
      <c r="U259">
        <v>0.94</v>
      </c>
      <c r="V259">
        <v>0.96</v>
      </c>
      <c r="W259">
        <v>0.98</v>
      </c>
      <c r="X259">
        <v>0.99</v>
      </c>
      <c r="Y259">
        <v>0.99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1.39</v>
      </c>
      <c r="AG259">
        <v>1.53</v>
      </c>
      <c r="AH259">
        <v>1.5</v>
      </c>
      <c r="AI259">
        <v>1.45</v>
      </c>
      <c r="AJ259">
        <v>1.4</v>
      </c>
      <c r="AK259">
        <v>1.36</v>
      </c>
      <c r="AL259">
        <v>1.55</v>
      </c>
      <c r="AM259">
        <v>1.67</v>
      </c>
      <c r="AN259">
        <v>1.69</v>
      </c>
      <c r="AO259">
        <v>1.67</v>
      </c>
    </row>
    <row r="260" spans="4:41" x14ac:dyDescent="0.3">
      <c r="D260" s="18" t="s">
        <v>282</v>
      </c>
      <c r="E260" s="18" t="s">
        <v>281</v>
      </c>
      <c r="F260" s="4" t="s">
        <v>5</v>
      </c>
      <c r="G260" t="s">
        <v>280</v>
      </c>
      <c r="H260" t="s">
        <v>219</v>
      </c>
      <c r="I260" s="14" t="s">
        <v>6</v>
      </c>
      <c r="J260">
        <v>1</v>
      </c>
      <c r="K260">
        <v>1.06</v>
      </c>
      <c r="L260">
        <v>1.07</v>
      </c>
      <c r="M260">
        <v>1.06</v>
      </c>
      <c r="N260">
        <v>1.05</v>
      </c>
      <c r="O260">
        <v>1.05</v>
      </c>
      <c r="P260">
        <v>1.05</v>
      </c>
      <c r="Q260">
        <v>1.06</v>
      </c>
      <c r="R260">
        <v>1.06</v>
      </c>
      <c r="S260">
        <v>1.0900000000000001</v>
      </c>
      <c r="T260">
        <v>1.0900000000000001</v>
      </c>
      <c r="U260">
        <v>1.0900000000000001</v>
      </c>
      <c r="V260">
        <v>1.08</v>
      </c>
      <c r="W260">
        <v>1.07</v>
      </c>
      <c r="X260">
        <v>1.07</v>
      </c>
      <c r="Y260">
        <v>1.06</v>
      </c>
      <c r="Z260">
        <v>1.06</v>
      </c>
      <c r="AA260">
        <v>1.06</v>
      </c>
      <c r="AB260">
        <v>1.06</v>
      </c>
      <c r="AC260">
        <v>1.06</v>
      </c>
      <c r="AD260">
        <v>1.05</v>
      </c>
      <c r="AE260">
        <v>1.05</v>
      </c>
      <c r="AF260">
        <v>1.05</v>
      </c>
      <c r="AG260">
        <v>1.04</v>
      </c>
      <c r="AH260">
        <v>1.04</v>
      </c>
      <c r="AI260">
        <v>1.04</v>
      </c>
      <c r="AJ260">
        <v>1.04</v>
      </c>
      <c r="AK260">
        <v>1.03</v>
      </c>
      <c r="AL260">
        <v>1.01</v>
      </c>
      <c r="AM260">
        <v>0.99</v>
      </c>
      <c r="AN260">
        <v>0.97</v>
      </c>
      <c r="AO260">
        <v>0.95</v>
      </c>
    </row>
    <row r="261" spans="4:41" x14ac:dyDescent="0.3">
      <c r="D261" s="18" t="s">
        <v>282</v>
      </c>
      <c r="E261" s="18" t="s">
        <v>281</v>
      </c>
      <c r="F261" s="4" t="s">
        <v>5</v>
      </c>
      <c r="G261" t="s">
        <v>280</v>
      </c>
      <c r="H261" t="s">
        <v>220</v>
      </c>
      <c r="I261" s="14" t="s">
        <v>6</v>
      </c>
      <c r="J261">
        <v>1</v>
      </c>
      <c r="K261">
        <v>1.03</v>
      </c>
      <c r="L261">
        <v>1.03</v>
      </c>
      <c r="M261">
        <v>1.03</v>
      </c>
      <c r="N261">
        <v>1.03</v>
      </c>
      <c r="O261">
        <v>1.03</v>
      </c>
      <c r="P261">
        <v>1.03</v>
      </c>
      <c r="Q261">
        <v>1.04</v>
      </c>
      <c r="R261">
        <v>1.04</v>
      </c>
      <c r="S261">
        <v>1.05</v>
      </c>
      <c r="T261">
        <v>1.04</v>
      </c>
      <c r="U261">
        <v>1.04</v>
      </c>
      <c r="V261">
        <v>1.04</v>
      </c>
      <c r="W261">
        <v>1.04</v>
      </c>
      <c r="X261">
        <v>1.04</v>
      </c>
      <c r="Y261">
        <v>1.04</v>
      </c>
      <c r="Z261">
        <v>1.04</v>
      </c>
      <c r="AA261">
        <v>1.05</v>
      </c>
      <c r="AB261">
        <v>1.06</v>
      </c>
      <c r="AC261">
        <v>1.06</v>
      </c>
      <c r="AD261">
        <v>1.06</v>
      </c>
      <c r="AE261">
        <v>1.06</v>
      </c>
      <c r="AF261">
        <v>1.05</v>
      </c>
      <c r="AG261">
        <v>1.05</v>
      </c>
      <c r="AH261">
        <v>1.04</v>
      </c>
      <c r="AI261">
        <v>1.04</v>
      </c>
      <c r="AJ261">
        <v>1.05</v>
      </c>
      <c r="AK261">
        <v>1.05</v>
      </c>
      <c r="AL261">
        <v>1.05</v>
      </c>
      <c r="AM261">
        <v>1.04</v>
      </c>
      <c r="AN261">
        <v>1.03</v>
      </c>
      <c r="AO261">
        <v>1.03</v>
      </c>
    </row>
    <row r="262" spans="4:41" x14ac:dyDescent="0.3">
      <c r="D262" s="18" t="s">
        <v>282</v>
      </c>
      <c r="E262" s="18" t="s">
        <v>281</v>
      </c>
      <c r="F262" s="4" t="s">
        <v>5</v>
      </c>
      <c r="G262" t="s">
        <v>280</v>
      </c>
      <c r="H262" t="s">
        <v>221</v>
      </c>
      <c r="I262" s="14" t="s">
        <v>6</v>
      </c>
      <c r="J262">
        <v>1</v>
      </c>
      <c r="K262">
        <v>0.96</v>
      </c>
      <c r="L262">
        <v>0.93</v>
      </c>
      <c r="M262">
        <v>0.94</v>
      </c>
      <c r="N262">
        <v>0.94</v>
      </c>
      <c r="O262">
        <v>0.94</v>
      </c>
      <c r="P262">
        <v>0.94</v>
      </c>
      <c r="Q262">
        <v>0.94</v>
      </c>
      <c r="R262">
        <v>0.94</v>
      </c>
      <c r="S262">
        <v>0.94</v>
      </c>
      <c r="T262">
        <v>0.94</v>
      </c>
      <c r="U262">
        <v>0.94</v>
      </c>
      <c r="V262">
        <v>0.95</v>
      </c>
      <c r="W262">
        <v>0.95</v>
      </c>
      <c r="X262">
        <v>0.95</v>
      </c>
      <c r="Y262">
        <v>0.95</v>
      </c>
      <c r="Z262">
        <v>0.95</v>
      </c>
      <c r="AA262">
        <v>0.95</v>
      </c>
      <c r="AB262">
        <v>0.95</v>
      </c>
      <c r="AC262">
        <v>0.95</v>
      </c>
      <c r="AD262">
        <v>0.95</v>
      </c>
      <c r="AE262">
        <v>0.95</v>
      </c>
      <c r="AF262">
        <v>0.95</v>
      </c>
      <c r="AG262">
        <v>0.95</v>
      </c>
      <c r="AH262">
        <v>0.95</v>
      </c>
      <c r="AI262">
        <v>0.95</v>
      </c>
      <c r="AJ262">
        <v>0.96</v>
      </c>
      <c r="AK262">
        <v>0.96</v>
      </c>
      <c r="AL262">
        <v>0.95</v>
      </c>
      <c r="AM262">
        <v>0.96</v>
      </c>
      <c r="AN262">
        <v>0.97</v>
      </c>
      <c r="AO262">
        <v>0.98</v>
      </c>
    </row>
    <row r="263" spans="4:41" x14ac:dyDescent="0.3">
      <c r="D263" s="18" t="s">
        <v>282</v>
      </c>
      <c r="E263" s="18" t="s">
        <v>281</v>
      </c>
      <c r="F263" s="4" t="s">
        <v>5</v>
      </c>
      <c r="G263" t="s">
        <v>280</v>
      </c>
      <c r="H263" t="s">
        <v>222</v>
      </c>
      <c r="I263" s="14" t="s">
        <v>6</v>
      </c>
      <c r="J263">
        <v>1</v>
      </c>
      <c r="K263">
        <v>1</v>
      </c>
      <c r="L263">
        <v>1</v>
      </c>
      <c r="M263">
        <v>0.99</v>
      </c>
      <c r="N263">
        <v>0.99</v>
      </c>
      <c r="O263">
        <v>0.99</v>
      </c>
      <c r="P263">
        <v>0.99</v>
      </c>
      <c r="Q263">
        <v>0.99</v>
      </c>
      <c r="R263">
        <v>0.99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0.98</v>
      </c>
      <c r="AM263">
        <v>0.97</v>
      </c>
      <c r="AN263">
        <v>0.97</v>
      </c>
      <c r="AO263">
        <v>0.96</v>
      </c>
    </row>
    <row r="264" spans="4:41" x14ac:dyDescent="0.3">
      <c r="D264" s="18" t="s">
        <v>282</v>
      </c>
      <c r="E264" s="18" t="s">
        <v>281</v>
      </c>
      <c r="F264" s="4" t="s">
        <v>5</v>
      </c>
      <c r="G264" t="s">
        <v>280</v>
      </c>
      <c r="H264" t="s">
        <v>223</v>
      </c>
      <c r="I264" s="14" t="s">
        <v>6</v>
      </c>
      <c r="J264">
        <v>1</v>
      </c>
      <c r="K264">
        <v>0.98</v>
      </c>
      <c r="L264">
        <v>0.99</v>
      </c>
      <c r="M264">
        <v>0.99</v>
      </c>
      <c r="N264">
        <v>0.99</v>
      </c>
      <c r="O264">
        <v>0.99</v>
      </c>
      <c r="P264">
        <v>0.99</v>
      </c>
      <c r="Q264">
        <v>0.99</v>
      </c>
      <c r="R264">
        <v>0.99</v>
      </c>
      <c r="S264">
        <v>1.01</v>
      </c>
      <c r="T264">
        <v>1.01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1.01</v>
      </c>
      <c r="AB264">
        <v>1.01</v>
      </c>
      <c r="AC264">
        <v>1.01</v>
      </c>
      <c r="AD264">
        <v>1</v>
      </c>
      <c r="AE264">
        <v>1</v>
      </c>
      <c r="AF264">
        <v>1.01</v>
      </c>
      <c r="AG264">
        <v>1.01</v>
      </c>
      <c r="AH264">
        <v>1.01</v>
      </c>
      <c r="AI264">
        <v>1</v>
      </c>
      <c r="AJ264">
        <v>1.01</v>
      </c>
      <c r="AK264">
        <v>1</v>
      </c>
      <c r="AL264">
        <v>0.99</v>
      </c>
      <c r="AM264">
        <v>0.98</v>
      </c>
      <c r="AN264">
        <v>0.97</v>
      </c>
      <c r="AO264">
        <v>0.97</v>
      </c>
    </row>
    <row r="265" spans="4:41" x14ac:dyDescent="0.3">
      <c r="D265" s="18" t="s">
        <v>282</v>
      </c>
      <c r="E265" s="18" t="s">
        <v>281</v>
      </c>
      <c r="F265" s="4" t="s">
        <v>5</v>
      </c>
      <c r="G265" t="s">
        <v>280</v>
      </c>
      <c r="H265" t="s">
        <v>224</v>
      </c>
      <c r="I265" s="14" t="s">
        <v>6</v>
      </c>
      <c r="J265">
        <v>1</v>
      </c>
      <c r="K265">
        <v>0.97</v>
      </c>
      <c r="L265">
        <v>0.96</v>
      </c>
      <c r="M265">
        <v>0.94</v>
      </c>
      <c r="N265">
        <v>0.95</v>
      </c>
      <c r="O265">
        <v>0.94</v>
      </c>
      <c r="P265">
        <v>0.93</v>
      </c>
      <c r="Q265">
        <v>0.93</v>
      </c>
      <c r="R265">
        <v>0.92</v>
      </c>
      <c r="S265">
        <v>1.01</v>
      </c>
      <c r="T265">
        <v>1</v>
      </c>
      <c r="U265">
        <v>0.97</v>
      </c>
      <c r="V265">
        <v>0.94</v>
      </c>
      <c r="W265">
        <v>0.93</v>
      </c>
      <c r="X265">
        <v>0.92</v>
      </c>
      <c r="Y265">
        <v>0.91</v>
      </c>
      <c r="Z265">
        <v>0.9</v>
      </c>
      <c r="AA265">
        <v>0.9</v>
      </c>
      <c r="AB265">
        <v>0.91</v>
      </c>
      <c r="AC265">
        <v>0.91</v>
      </c>
      <c r="AD265">
        <v>0.9</v>
      </c>
      <c r="AE265">
        <v>0.91</v>
      </c>
      <c r="AF265">
        <v>0.93</v>
      </c>
      <c r="AG265">
        <v>0.94</v>
      </c>
      <c r="AH265">
        <v>0.93</v>
      </c>
      <c r="AI265">
        <v>0.92</v>
      </c>
      <c r="AJ265">
        <v>0.91</v>
      </c>
      <c r="AK265">
        <v>0.91</v>
      </c>
      <c r="AL265">
        <v>0.92</v>
      </c>
      <c r="AM265">
        <v>0.92</v>
      </c>
      <c r="AN265">
        <v>0.92</v>
      </c>
      <c r="AO265">
        <v>0.92</v>
      </c>
    </row>
    <row r="266" spans="4:41" x14ac:dyDescent="0.3">
      <c r="D266" s="18" t="s">
        <v>282</v>
      </c>
      <c r="E266" s="18" t="s">
        <v>281</v>
      </c>
      <c r="F266" s="4" t="s">
        <v>5</v>
      </c>
      <c r="G266" t="s">
        <v>280</v>
      </c>
      <c r="H266" t="s">
        <v>225</v>
      </c>
      <c r="I266" s="14" t="s">
        <v>6</v>
      </c>
      <c r="J266">
        <v>1</v>
      </c>
      <c r="K266">
        <v>0.99</v>
      </c>
      <c r="L266">
        <v>0.98</v>
      </c>
      <c r="M266">
        <v>0.98</v>
      </c>
      <c r="N266">
        <v>0.99</v>
      </c>
      <c r="O266">
        <v>0.99</v>
      </c>
      <c r="P266">
        <v>0.99</v>
      </c>
      <c r="Q266">
        <v>0.99</v>
      </c>
      <c r="R266">
        <v>0.99</v>
      </c>
      <c r="S266">
        <v>1</v>
      </c>
      <c r="T266">
        <v>1</v>
      </c>
      <c r="U266">
        <v>0.99</v>
      </c>
      <c r="V266">
        <v>0.99</v>
      </c>
      <c r="W266">
        <v>0.99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0.99</v>
      </c>
      <c r="AM266">
        <v>0.98</v>
      </c>
      <c r="AN266">
        <v>0.97</v>
      </c>
      <c r="AO266">
        <v>0.97</v>
      </c>
    </row>
    <row r="267" spans="4:41" x14ac:dyDescent="0.3">
      <c r="D267" s="18" t="s">
        <v>282</v>
      </c>
      <c r="E267" s="18" t="s">
        <v>281</v>
      </c>
      <c r="F267" s="4" t="s">
        <v>5</v>
      </c>
      <c r="G267" t="s">
        <v>280</v>
      </c>
      <c r="H267" t="s">
        <v>226</v>
      </c>
      <c r="I267" s="14" t="s">
        <v>6</v>
      </c>
      <c r="J267">
        <v>1</v>
      </c>
      <c r="K267">
        <v>1</v>
      </c>
      <c r="L267">
        <v>0.98</v>
      </c>
      <c r="M267">
        <v>0.98</v>
      </c>
      <c r="N267">
        <v>0.98</v>
      </c>
      <c r="O267">
        <v>0.97</v>
      </c>
      <c r="P267">
        <v>0.97</v>
      </c>
      <c r="Q267">
        <v>0.96</v>
      </c>
      <c r="R267">
        <v>0.96</v>
      </c>
      <c r="S267">
        <v>0.96</v>
      </c>
      <c r="T267">
        <v>0.95</v>
      </c>
      <c r="U267">
        <v>0.95</v>
      </c>
      <c r="V267">
        <v>0.95</v>
      </c>
      <c r="W267">
        <v>0.95</v>
      </c>
      <c r="X267">
        <v>0.94</v>
      </c>
      <c r="Y267">
        <v>0.94</v>
      </c>
      <c r="Z267">
        <v>0.94</v>
      </c>
      <c r="AA267">
        <v>0.94</v>
      </c>
      <c r="AB267">
        <v>0.94</v>
      </c>
      <c r="AC267">
        <v>0.94</v>
      </c>
      <c r="AD267">
        <v>0.94</v>
      </c>
      <c r="AE267">
        <v>0.94</v>
      </c>
      <c r="AF267">
        <v>0.94</v>
      </c>
      <c r="AG267">
        <v>0.94</v>
      </c>
      <c r="AH267">
        <v>0.94</v>
      </c>
      <c r="AI267">
        <v>0.95</v>
      </c>
      <c r="AJ267">
        <v>0.95</v>
      </c>
      <c r="AK267">
        <v>0.94</v>
      </c>
      <c r="AL267">
        <v>0.93</v>
      </c>
      <c r="AM267">
        <v>0.93</v>
      </c>
      <c r="AN267">
        <v>0.93</v>
      </c>
      <c r="AO267">
        <v>0.93</v>
      </c>
    </row>
    <row r="268" spans="4:41" x14ac:dyDescent="0.3">
      <c r="D268" s="18" t="s">
        <v>282</v>
      </c>
      <c r="E268" s="18" t="s">
        <v>281</v>
      </c>
      <c r="F268" s="4" t="s">
        <v>5</v>
      </c>
      <c r="G268" t="s">
        <v>280</v>
      </c>
      <c r="H268" t="s">
        <v>227</v>
      </c>
      <c r="I268" s="14" t="s">
        <v>6</v>
      </c>
      <c r="J268">
        <v>1</v>
      </c>
      <c r="K268">
        <v>0.99</v>
      </c>
      <c r="L268">
        <v>0.98</v>
      </c>
      <c r="M268">
        <v>0.98</v>
      </c>
      <c r="N268">
        <v>0.98</v>
      </c>
      <c r="O268">
        <v>0.97</v>
      </c>
      <c r="P268">
        <v>0.96</v>
      </c>
      <c r="Q268">
        <v>0.95</v>
      </c>
      <c r="R268">
        <v>0.95</v>
      </c>
      <c r="S268">
        <v>0.95</v>
      </c>
      <c r="T268">
        <v>0.94</v>
      </c>
      <c r="U268">
        <v>0.94</v>
      </c>
      <c r="V268">
        <v>0.94</v>
      </c>
      <c r="W268">
        <v>0.93</v>
      </c>
      <c r="X268">
        <v>0.93</v>
      </c>
      <c r="Y268">
        <v>0.93</v>
      </c>
      <c r="Z268">
        <v>0.92</v>
      </c>
      <c r="AA268">
        <v>0.92</v>
      </c>
      <c r="AB268">
        <v>0.92</v>
      </c>
      <c r="AC268">
        <v>0.92</v>
      </c>
      <c r="AD268">
        <v>0.92</v>
      </c>
      <c r="AE268">
        <v>0.92</v>
      </c>
      <c r="AF268">
        <v>0.92</v>
      </c>
      <c r="AG268">
        <v>0.91</v>
      </c>
      <c r="AH268">
        <v>0.92</v>
      </c>
      <c r="AI268">
        <v>0.92</v>
      </c>
      <c r="AJ268">
        <v>0.92</v>
      </c>
      <c r="AK268">
        <v>0.9</v>
      </c>
      <c r="AL268">
        <v>0.87</v>
      </c>
      <c r="AM268">
        <v>0.85</v>
      </c>
      <c r="AN268">
        <v>0.84</v>
      </c>
      <c r="AO268">
        <v>0.83</v>
      </c>
    </row>
    <row r="269" spans="4:41" x14ac:dyDescent="0.3">
      <c r="D269" s="18" t="s">
        <v>282</v>
      </c>
      <c r="E269" s="18" t="s">
        <v>281</v>
      </c>
      <c r="F269" s="4" t="s">
        <v>5</v>
      </c>
      <c r="G269" t="s">
        <v>280</v>
      </c>
      <c r="H269" t="s">
        <v>228</v>
      </c>
      <c r="I269" s="14" t="s">
        <v>6</v>
      </c>
      <c r="J269">
        <v>1</v>
      </c>
      <c r="K269">
        <v>0.78</v>
      </c>
      <c r="L269">
        <v>0.87</v>
      </c>
      <c r="M269">
        <v>0.89</v>
      </c>
      <c r="N269">
        <v>0.91</v>
      </c>
      <c r="O269">
        <v>0.92</v>
      </c>
      <c r="P269">
        <v>0.91</v>
      </c>
      <c r="Q269">
        <v>0.91</v>
      </c>
      <c r="R269">
        <v>0.91</v>
      </c>
      <c r="S269">
        <v>0.95</v>
      </c>
      <c r="T269">
        <v>0.94</v>
      </c>
      <c r="U269">
        <v>0.94</v>
      </c>
      <c r="V269">
        <v>0.94</v>
      </c>
      <c r="W269">
        <v>0.94</v>
      </c>
      <c r="X269">
        <v>0.95</v>
      </c>
      <c r="Y269">
        <v>0.95</v>
      </c>
      <c r="Z269">
        <v>0.95</v>
      </c>
      <c r="AA269">
        <v>0.96</v>
      </c>
      <c r="AB269">
        <v>0.96</v>
      </c>
      <c r="AC269">
        <v>0.97</v>
      </c>
      <c r="AD269">
        <v>0.97</v>
      </c>
      <c r="AE269">
        <v>0.97</v>
      </c>
      <c r="AF269">
        <v>0.99</v>
      </c>
      <c r="AG269">
        <v>0.99</v>
      </c>
      <c r="AH269">
        <v>0.99</v>
      </c>
      <c r="AI269">
        <v>0.98</v>
      </c>
      <c r="AJ269">
        <v>0.98</v>
      </c>
      <c r="AK269">
        <v>0.98</v>
      </c>
      <c r="AL269">
        <v>1.04</v>
      </c>
      <c r="AM269">
        <v>1.06</v>
      </c>
      <c r="AN269">
        <v>1.06</v>
      </c>
      <c r="AO269">
        <v>1.06</v>
      </c>
    </row>
    <row r="270" spans="4:41" x14ac:dyDescent="0.3">
      <c r="D270" s="18" t="s">
        <v>282</v>
      </c>
      <c r="E270" s="18" t="s">
        <v>281</v>
      </c>
      <c r="F270" s="4" t="s">
        <v>5</v>
      </c>
      <c r="G270" t="s">
        <v>280</v>
      </c>
      <c r="H270" t="s">
        <v>229</v>
      </c>
      <c r="I270" s="14" t="s">
        <v>6</v>
      </c>
      <c r="J270">
        <v>1</v>
      </c>
      <c r="K270">
        <v>1.01</v>
      </c>
      <c r="L270">
        <v>1.01</v>
      </c>
      <c r="M270">
        <v>1.01</v>
      </c>
      <c r="N270">
        <v>1.01</v>
      </c>
      <c r="O270">
        <v>1.01</v>
      </c>
      <c r="P270">
        <v>1.01</v>
      </c>
      <c r="Q270">
        <v>1.01</v>
      </c>
      <c r="R270">
        <v>1.01</v>
      </c>
      <c r="S270">
        <v>1.01</v>
      </c>
      <c r="T270">
        <v>1.01</v>
      </c>
      <c r="U270">
        <v>1.01</v>
      </c>
      <c r="V270">
        <v>1.01</v>
      </c>
      <c r="W270">
        <v>1.01</v>
      </c>
      <c r="X270">
        <v>1.01</v>
      </c>
      <c r="Y270">
        <v>1.01</v>
      </c>
      <c r="Z270">
        <v>1.02</v>
      </c>
      <c r="AA270">
        <v>1.02</v>
      </c>
      <c r="AB270">
        <v>1.02</v>
      </c>
      <c r="AC270">
        <v>1.02</v>
      </c>
      <c r="AD270">
        <v>1.02</v>
      </c>
      <c r="AE270">
        <v>1.01</v>
      </c>
      <c r="AF270">
        <v>1.01</v>
      </c>
      <c r="AG270">
        <v>1.01</v>
      </c>
      <c r="AH270">
        <v>1.01</v>
      </c>
      <c r="AI270">
        <v>1.01</v>
      </c>
      <c r="AJ270">
        <v>1.01</v>
      </c>
      <c r="AK270">
        <v>1.01</v>
      </c>
      <c r="AL270">
        <v>0.99</v>
      </c>
      <c r="AM270">
        <v>0.97</v>
      </c>
      <c r="AN270">
        <v>0.96</v>
      </c>
      <c r="AO270">
        <v>0.96</v>
      </c>
    </row>
    <row r="271" spans="4:41" x14ac:dyDescent="0.3">
      <c r="D271" s="18" t="s">
        <v>282</v>
      </c>
      <c r="E271" s="18" t="s">
        <v>281</v>
      </c>
      <c r="F271" s="4" t="s">
        <v>5</v>
      </c>
      <c r="G271" t="s">
        <v>280</v>
      </c>
      <c r="H271" t="s">
        <v>230</v>
      </c>
      <c r="I271" s="14" t="s">
        <v>6</v>
      </c>
      <c r="J271">
        <v>1</v>
      </c>
      <c r="K271">
        <v>1.01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0.99</v>
      </c>
      <c r="R271">
        <v>0.99</v>
      </c>
      <c r="S271">
        <v>0.99</v>
      </c>
      <c r="T271">
        <v>0.99</v>
      </c>
      <c r="U271">
        <v>0.98</v>
      </c>
      <c r="V271">
        <v>0.98</v>
      </c>
      <c r="W271">
        <v>0.99</v>
      </c>
      <c r="X271">
        <v>0.99</v>
      </c>
      <c r="Y271">
        <v>0.99</v>
      </c>
      <c r="Z271">
        <v>0.98</v>
      </c>
      <c r="AA271">
        <v>0.98</v>
      </c>
      <c r="AB271">
        <v>0.99</v>
      </c>
      <c r="AC271">
        <v>0.98</v>
      </c>
      <c r="AD271">
        <v>0.98</v>
      </c>
      <c r="AE271">
        <v>0.98</v>
      </c>
      <c r="AF271">
        <v>0.98</v>
      </c>
      <c r="AG271">
        <v>0.98</v>
      </c>
      <c r="AH271">
        <v>0.98</v>
      </c>
      <c r="AI271">
        <v>0.98</v>
      </c>
      <c r="AJ271">
        <v>0.98</v>
      </c>
      <c r="AK271">
        <v>0.98</v>
      </c>
      <c r="AL271">
        <v>0.97</v>
      </c>
      <c r="AM271">
        <v>0.96</v>
      </c>
      <c r="AN271">
        <v>0.96</v>
      </c>
      <c r="AO271">
        <v>0.96</v>
      </c>
    </row>
    <row r="272" spans="4:41" x14ac:dyDescent="0.3">
      <c r="D272" s="18" t="s">
        <v>282</v>
      </c>
      <c r="E272" s="18" t="s">
        <v>281</v>
      </c>
      <c r="F272" s="4" t="s">
        <v>5</v>
      </c>
      <c r="G272" t="s">
        <v>280</v>
      </c>
      <c r="H272" t="s">
        <v>231</v>
      </c>
      <c r="I272" s="14" t="s">
        <v>6</v>
      </c>
      <c r="J272">
        <v>1</v>
      </c>
      <c r="K272">
        <v>1</v>
      </c>
      <c r="L272">
        <v>1.01</v>
      </c>
      <c r="M272">
        <v>1.01</v>
      </c>
      <c r="N272">
        <v>1.01</v>
      </c>
      <c r="O272">
        <v>1.01</v>
      </c>
      <c r="P272">
        <v>1.01</v>
      </c>
      <c r="Q272">
        <v>1.02</v>
      </c>
      <c r="R272">
        <v>1.02</v>
      </c>
      <c r="S272">
        <v>1.02</v>
      </c>
      <c r="T272">
        <v>1.03</v>
      </c>
      <c r="U272">
        <v>1.03</v>
      </c>
      <c r="V272">
        <v>1.03</v>
      </c>
      <c r="W272">
        <v>1.04</v>
      </c>
      <c r="X272">
        <v>1.04</v>
      </c>
      <c r="Y272">
        <v>1.04</v>
      </c>
      <c r="Z272">
        <v>1.05</v>
      </c>
      <c r="AA272">
        <v>1.05</v>
      </c>
      <c r="AB272">
        <v>1.05</v>
      </c>
      <c r="AC272">
        <v>1.05</v>
      </c>
      <c r="AD272">
        <v>1.04</v>
      </c>
      <c r="AE272">
        <v>1.04</v>
      </c>
      <c r="AF272">
        <v>1.04</v>
      </c>
      <c r="AG272">
        <v>1.04</v>
      </c>
      <c r="AH272">
        <v>1.04</v>
      </c>
      <c r="AI272">
        <v>1.04</v>
      </c>
      <c r="AJ272">
        <v>1.04</v>
      </c>
      <c r="AK272">
        <v>1.04</v>
      </c>
      <c r="AL272">
        <v>1.02</v>
      </c>
      <c r="AM272">
        <v>1.01</v>
      </c>
      <c r="AN272">
        <v>0.99</v>
      </c>
      <c r="AO272">
        <v>0.99</v>
      </c>
    </row>
    <row r="273" spans="4:41" x14ac:dyDescent="0.3">
      <c r="D273" s="18" t="s">
        <v>282</v>
      </c>
      <c r="E273" s="18" t="s">
        <v>281</v>
      </c>
      <c r="F273" s="4" t="s">
        <v>5</v>
      </c>
      <c r="G273" t="s">
        <v>280</v>
      </c>
      <c r="H273" t="s">
        <v>232</v>
      </c>
      <c r="I273" s="14" t="s">
        <v>6</v>
      </c>
      <c r="J273">
        <v>1</v>
      </c>
      <c r="K273">
        <v>0.93</v>
      </c>
      <c r="L273">
        <v>0.94</v>
      </c>
      <c r="M273">
        <v>0.93</v>
      </c>
      <c r="N273">
        <v>0.94</v>
      </c>
      <c r="O273">
        <v>0.94</v>
      </c>
      <c r="P273">
        <v>0.94</v>
      </c>
      <c r="Q273">
        <v>0.94</v>
      </c>
      <c r="R273">
        <v>0.94</v>
      </c>
      <c r="S273">
        <v>0.98</v>
      </c>
      <c r="T273">
        <v>0.97</v>
      </c>
      <c r="U273">
        <v>0.96</v>
      </c>
      <c r="V273">
        <v>0.95</v>
      </c>
      <c r="W273">
        <v>0.96</v>
      </c>
      <c r="X273">
        <v>0.96</v>
      </c>
      <c r="Y273">
        <v>0.96</v>
      </c>
      <c r="Z273">
        <v>0.95</v>
      </c>
      <c r="AA273">
        <v>0.96</v>
      </c>
      <c r="AB273">
        <v>0.96</v>
      </c>
      <c r="AC273">
        <v>0.96</v>
      </c>
      <c r="AD273">
        <v>0.95</v>
      </c>
      <c r="AE273">
        <v>0.95</v>
      </c>
      <c r="AF273">
        <v>0.96</v>
      </c>
      <c r="AG273">
        <v>0.96</v>
      </c>
      <c r="AH273">
        <v>0.96</v>
      </c>
      <c r="AI273">
        <v>0.96</v>
      </c>
      <c r="AJ273">
        <v>0.96</v>
      </c>
      <c r="AK273">
        <v>0.95</v>
      </c>
      <c r="AL273">
        <v>0.97</v>
      </c>
      <c r="AM273">
        <v>0.97</v>
      </c>
      <c r="AN273">
        <v>0.97</v>
      </c>
      <c r="AO273">
        <v>0.97</v>
      </c>
    </row>
    <row r="274" spans="4:41" x14ac:dyDescent="0.3">
      <c r="D274" s="18" t="s">
        <v>282</v>
      </c>
      <c r="E274" s="18" t="s">
        <v>281</v>
      </c>
      <c r="F274" s="4" t="s">
        <v>5</v>
      </c>
      <c r="G274" t="s">
        <v>280</v>
      </c>
      <c r="H274" t="s">
        <v>233</v>
      </c>
      <c r="I274" s="14" t="s">
        <v>6</v>
      </c>
      <c r="J274">
        <v>1</v>
      </c>
      <c r="K274">
        <v>0.96</v>
      </c>
      <c r="L274">
        <v>0.96</v>
      </c>
      <c r="M274">
        <v>0.97</v>
      </c>
      <c r="N274">
        <v>0.97</v>
      </c>
      <c r="O274">
        <v>0.97</v>
      </c>
      <c r="P274">
        <v>0.97</v>
      </c>
      <c r="Q274">
        <v>0.97</v>
      </c>
      <c r="R274">
        <v>0.97</v>
      </c>
      <c r="S274">
        <v>1</v>
      </c>
      <c r="T274">
        <v>0.99</v>
      </c>
      <c r="U274">
        <v>0.98</v>
      </c>
      <c r="V274">
        <v>0.98</v>
      </c>
      <c r="W274">
        <v>0.98</v>
      </c>
      <c r="X274">
        <v>0.98</v>
      </c>
      <c r="Y274">
        <v>0.98</v>
      </c>
      <c r="Z274">
        <v>0.98</v>
      </c>
      <c r="AA274">
        <v>0.98</v>
      </c>
      <c r="AB274">
        <v>0.99</v>
      </c>
      <c r="AC274">
        <v>0.98</v>
      </c>
      <c r="AD274">
        <v>0.98</v>
      </c>
      <c r="AE274">
        <v>0.98</v>
      </c>
      <c r="AF274">
        <v>0.99</v>
      </c>
      <c r="AG274">
        <v>0.99</v>
      </c>
      <c r="AH274">
        <v>0.98</v>
      </c>
      <c r="AI274">
        <v>0.98</v>
      </c>
      <c r="AJ274">
        <v>0.98</v>
      </c>
      <c r="AK274">
        <v>0.98</v>
      </c>
      <c r="AL274">
        <v>0.98</v>
      </c>
      <c r="AM274">
        <v>0.98</v>
      </c>
      <c r="AN274">
        <v>0.97</v>
      </c>
      <c r="AO274">
        <v>0.97</v>
      </c>
    </row>
    <row r="275" spans="4:41" x14ac:dyDescent="0.3">
      <c r="D275" s="18" t="s">
        <v>282</v>
      </c>
      <c r="E275" s="18" t="s">
        <v>281</v>
      </c>
      <c r="F275" s="4" t="s">
        <v>5</v>
      </c>
      <c r="G275" t="s">
        <v>280</v>
      </c>
      <c r="H275" t="s">
        <v>234</v>
      </c>
      <c r="I275" s="14" t="s">
        <v>6</v>
      </c>
      <c r="J275">
        <v>1</v>
      </c>
      <c r="K275">
        <v>1</v>
      </c>
      <c r="L275">
        <v>1.02</v>
      </c>
      <c r="M275">
        <v>1.01</v>
      </c>
      <c r="N275">
        <v>1.01</v>
      </c>
      <c r="O275">
        <v>1.01</v>
      </c>
      <c r="P275">
        <v>1.01</v>
      </c>
      <c r="Q275">
        <v>1.01</v>
      </c>
      <c r="R275">
        <v>1.01</v>
      </c>
      <c r="S275">
        <v>1.05</v>
      </c>
      <c r="T275">
        <v>1.04</v>
      </c>
      <c r="U275">
        <v>1.03</v>
      </c>
      <c r="V275">
        <v>1.02</v>
      </c>
      <c r="W275">
        <v>1.02</v>
      </c>
      <c r="X275">
        <v>1.02</v>
      </c>
      <c r="Y275">
        <v>1.02</v>
      </c>
      <c r="Z275">
        <v>1.02</v>
      </c>
      <c r="AA275">
        <v>1.02</v>
      </c>
      <c r="AB275">
        <v>1.02</v>
      </c>
      <c r="AC275">
        <v>1.02</v>
      </c>
      <c r="AD275">
        <v>1.01</v>
      </c>
      <c r="AE275">
        <v>1.01</v>
      </c>
      <c r="AF275">
        <v>1.02</v>
      </c>
      <c r="AG275">
        <v>1.02</v>
      </c>
      <c r="AH275">
        <v>1.02</v>
      </c>
      <c r="AI275">
        <v>1.01</v>
      </c>
      <c r="AJ275">
        <v>1.01</v>
      </c>
      <c r="AK275">
        <v>1.01</v>
      </c>
      <c r="AL275">
        <v>1</v>
      </c>
      <c r="AM275">
        <v>0.99</v>
      </c>
      <c r="AN275">
        <v>0.99</v>
      </c>
      <c r="AO275">
        <v>0.98</v>
      </c>
    </row>
    <row r="276" spans="4:41" x14ac:dyDescent="0.3">
      <c r="D276" s="18" t="s">
        <v>282</v>
      </c>
      <c r="E276" s="18" t="s">
        <v>281</v>
      </c>
      <c r="F276" s="4" t="s">
        <v>5</v>
      </c>
      <c r="G276" t="s">
        <v>280</v>
      </c>
      <c r="H276" t="s">
        <v>235</v>
      </c>
      <c r="I276" s="14" t="s">
        <v>6</v>
      </c>
      <c r="J276">
        <v>1</v>
      </c>
      <c r="K276">
        <v>1.1000000000000001</v>
      </c>
      <c r="L276">
        <v>1.0900000000000001</v>
      </c>
      <c r="M276">
        <v>1.0900000000000001</v>
      </c>
      <c r="N276">
        <v>1.08</v>
      </c>
      <c r="O276">
        <v>1.08</v>
      </c>
      <c r="P276">
        <v>1.0900000000000001</v>
      </c>
      <c r="Q276">
        <v>1.1000000000000001</v>
      </c>
      <c r="R276">
        <v>1.1000000000000001</v>
      </c>
      <c r="S276">
        <v>1.1000000000000001</v>
      </c>
      <c r="T276">
        <v>1.1000000000000001</v>
      </c>
      <c r="U276">
        <v>1.1000000000000001</v>
      </c>
      <c r="V276">
        <v>1.1100000000000001</v>
      </c>
      <c r="W276">
        <v>1.1100000000000001</v>
      </c>
      <c r="X276">
        <v>1.1100000000000001</v>
      </c>
      <c r="Y276">
        <v>1.1100000000000001</v>
      </c>
      <c r="Z276">
        <v>1.1200000000000001</v>
      </c>
      <c r="AA276">
        <v>1.1200000000000001</v>
      </c>
      <c r="AB276">
        <v>1.1200000000000001</v>
      </c>
      <c r="AC276">
        <v>1.1200000000000001</v>
      </c>
      <c r="AD276">
        <v>1.1100000000000001</v>
      </c>
      <c r="AE276">
        <v>1.1100000000000001</v>
      </c>
      <c r="AF276">
        <v>1.1100000000000001</v>
      </c>
      <c r="AG276">
        <v>1.1000000000000001</v>
      </c>
      <c r="AH276">
        <v>1.1000000000000001</v>
      </c>
      <c r="AI276">
        <v>1.1000000000000001</v>
      </c>
      <c r="AJ276">
        <v>1.1000000000000001</v>
      </c>
      <c r="AK276">
        <v>1.1000000000000001</v>
      </c>
      <c r="AL276">
        <v>1.07</v>
      </c>
      <c r="AM276">
        <v>1.04</v>
      </c>
      <c r="AN276">
        <v>1.02</v>
      </c>
      <c r="AO276">
        <v>1.01</v>
      </c>
    </row>
    <row r="277" spans="4:41" x14ac:dyDescent="0.3">
      <c r="D277" s="18" t="s">
        <v>282</v>
      </c>
      <c r="E277" s="18" t="s">
        <v>281</v>
      </c>
      <c r="F277" s="4" t="s">
        <v>5</v>
      </c>
      <c r="G277" t="s">
        <v>280</v>
      </c>
      <c r="H277" t="s">
        <v>236</v>
      </c>
      <c r="I277" s="14" t="s">
        <v>6</v>
      </c>
      <c r="J277">
        <v>1</v>
      </c>
      <c r="K277">
        <v>1.1000000000000001</v>
      </c>
      <c r="L277">
        <v>1.1000000000000001</v>
      </c>
      <c r="M277">
        <v>1.1000000000000001</v>
      </c>
      <c r="N277">
        <v>1.1000000000000001</v>
      </c>
      <c r="O277">
        <v>1.1100000000000001</v>
      </c>
      <c r="P277">
        <v>1.1100000000000001</v>
      </c>
      <c r="Q277">
        <v>1.1200000000000001</v>
      </c>
      <c r="R277">
        <v>1.1299999999999999</v>
      </c>
      <c r="S277">
        <v>1.1200000000000001</v>
      </c>
      <c r="T277">
        <v>1.1299999999999999</v>
      </c>
      <c r="U277">
        <v>1.1299999999999999</v>
      </c>
      <c r="V277">
        <v>1.1299999999999999</v>
      </c>
      <c r="W277">
        <v>1.1299999999999999</v>
      </c>
      <c r="X277">
        <v>1.1399999999999999</v>
      </c>
      <c r="Y277">
        <v>1.1399999999999999</v>
      </c>
      <c r="Z277">
        <v>1.1399999999999999</v>
      </c>
      <c r="AA277">
        <v>1.1499999999999999</v>
      </c>
      <c r="AB277">
        <v>1.1499999999999999</v>
      </c>
      <c r="AC277">
        <v>1.1399999999999999</v>
      </c>
      <c r="AD277">
        <v>1.1399999999999999</v>
      </c>
      <c r="AE277">
        <v>1.1399999999999999</v>
      </c>
      <c r="AF277">
        <v>1.1299999999999999</v>
      </c>
      <c r="AG277">
        <v>1.1200000000000001</v>
      </c>
      <c r="AH277">
        <v>1.1200000000000001</v>
      </c>
      <c r="AI277">
        <v>1.1200000000000001</v>
      </c>
      <c r="AJ277">
        <v>1.1200000000000001</v>
      </c>
      <c r="AK277">
        <v>1.1200000000000001</v>
      </c>
      <c r="AL277">
        <v>1.08</v>
      </c>
      <c r="AM277">
        <v>1.05</v>
      </c>
      <c r="AN277">
        <v>1.04</v>
      </c>
      <c r="AO277">
        <v>1.02</v>
      </c>
    </row>
    <row r="278" spans="4:41" x14ac:dyDescent="0.3">
      <c r="D278" s="18" t="s">
        <v>282</v>
      </c>
      <c r="E278" s="18" t="s">
        <v>281</v>
      </c>
      <c r="F278" s="4" t="s">
        <v>5</v>
      </c>
      <c r="G278" t="s">
        <v>280</v>
      </c>
      <c r="H278" t="s">
        <v>237</v>
      </c>
      <c r="I278" s="14" t="s">
        <v>6</v>
      </c>
      <c r="J278">
        <v>1</v>
      </c>
      <c r="K278">
        <v>1.0900000000000001</v>
      </c>
      <c r="L278">
        <v>1.05</v>
      </c>
      <c r="M278">
        <v>1.01</v>
      </c>
      <c r="N278">
        <v>0.99</v>
      </c>
      <c r="O278">
        <v>1</v>
      </c>
      <c r="P278">
        <v>1</v>
      </c>
      <c r="Q278">
        <v>1.02</v>
      </c>
      <c r="R278">
        <v>1.02</v>
      </c>
      <c r="S278">
        <v>1.1200000000000001</v>
      </c>
      <c r="T278">
        <v>1.1200000000000001</v>
      </c>
      <c r="U278">
        <v>1.1000000000000001</v>
      </c>
      <c r="V278">
        <v>1.07</v>
      </c>
      <c r="W278">
        <v>1.05</v>
      </c>
      <c r="X278">
        <v>1.04</v>
      </c>
      <c r="Y278">
        <v>1.03</v>
      </c>
      <c r="Z278">
        <v>1.02</v>
      </c>
      <c r="AA278">
        <v>1.03</v>
      </c>
      <c r="AB278">
        <v>1.03</v>
      </c>
      <c r="AC278">
        <v>1.02</v>
      </c>
      <c r="AD278">
        <v>1.01</v>
      </c>
      <c r="AE278">
        <v>1.01</v>
      </c>
      <c r="AF278">
        <v>1.03</v>
      </c>
      <c r="AG278">
        <v>1.03</v>
      </c>
      <c r="AH278">
        <v>1.03</v>
      </c>
      <c r="AI278">
        <v>1.03</v>
      </c>
      <c r="AJ278">
        <v>1.03</v>
      </c>
      <c r="AK278">
        <v>1.02</v>
      </c>
      <c r="AL278">
        <v>0.99</v>
      </c>
      <c r="AM278">
        <v>0.95</v>
      </c>
      <c r="AN278">
        <v>0.93</v>
      </c>
      <c r="AO278">
        <v>0.92</v>
      </c>
    </row>
    <row r="279" spans="4:41" x14ac:dyDescent="0.3">
      <c r="D279" s="18" t="s">
        <v>282</v>
      </c>
      <c r="E279" s="18" t="s">
        <v>281</v>
      </c>
      <c r="F279" s="4" t="s">
        <v>5</v>
      </c>
      <c r="G279" t="s">
        <v>280</v>
      </c>
      <c r="H279" t="s">
        <v>238</v>
      </c>
      <c r="I279" s="14" t="s">
        <v>6</v>
      </c>
      <c r="J279">
        <v>1</v>
      </c>
      <c r="K279">
        <v>1.0900000000000001</v>
      </c>
      <c r="L279">
        <v>1.0900000000000001</v>
      </c>
      <c r="M279">
        <v>1.0900000000000001</v>
      </c>
      <c r="N279">
        <v>1.0900000000000001</v>
      </c>
      <c r="O279">
        <v>1.0900000000000001</v>
      </c>
      <c r="P279">
        <v>1.1000000000000001</v>
      </c>
      <c r="Q279">
        <v>1.1000000000000001</v>
      </c>
      <c r="R279">
        <v>1.1100000000000001</v>
      </c>
      <c r="S279">
        <v>1.1000000000000001</v>
      </c>
      <c r="T279">
        <v>1.1100000000000001</v>
      </c>
      <c r="U279">
        <v>1.1100000000000001</v>
      </c>
      <c r="V279">
        <v>1.1100000000000001</v>
      </c>
      <c r="W279">
        <v>1.1100000000000001</v>
      </c>
      <c r="X279">
        <v>1.1100000000000001</v>
      </c>
      <c r="Y279">
        <v>1.1200000000000001</v>
      </c>
      <c r="Z279">
        <v>1.1200000000000001</v>
      </c>
      <c r="AA279">
        <v>1.1200000000000001</v>
      </c>
      <c r="AB279">
        <v>1.1200000000000001</v>
      </c>
      <c r="AC279">
        <v>1.1200000000000001</v>
      </c>
      <c r="AD279">
        <v>1.1200000000000001</v>
      </c>
      <c r="AE279">
        <v>1.1100000000000001</v>
      </c>
      <c r="AF279">
        <v>1.1100000000000001</v>
      </c>
      <c r="AG279">
        <v>1.1000000000000001</v>
      </c>
      <c r="AH279">
        <v>1.1000000000000001</v>
      </c>
      <c r="AI279">
        <v>1.1000000000000001</v>
      </c>
      <c r="AJ279">
        <v>1.1000000000000001</v>
      </c>
      <c r="AK279">
        <v>1.1000000000000001</v>
      </c>
      <c r="AL279">
        <v>1.07</v>
      </c>
      <c r="AM279">
        <v>1.05</v>
      </c>
      <c r="AN279">
        <v>1.03</v>
      </c>
      <c r="AO279">
        <v>1.02</v>
      </c>
    </row>
    <row r="280" spans="4:41" x14ac:dyDescent="0.3">
      <c r="D280" s="18" t="s">
        <v>282</v>
      </c>
      <c r="E280" s="18" t="s">
        <v>281</v>
      </c>
      <c r="F280" s="4" t="s">
        <v>5</v>
      </c>
      <c r="G280" t="s">
        <v>280</v>
      </c>
      <c r="H280" t="s">
        <v>239</v>
      </c>
      <c r="I280" s="14" t="s">
        <v>6</v>
      </c>
      <c r="J280">
        <v>1</v>
      </c>
      <c r="K280">
        <v>1.02</v>
      </c>
      <c r="L280">
        <v>1.01</v>
      </c>
      <c r="M280">
        <v>1.01</v>
      </c>
      <c r="N280">
        <v>1.01</v>
      </c>
      <c r="O280">
        <v>1.01</v>
      </c>
      <c r="P280">
        <v>1.01</v>
      </c>
      <c r="Q280">
        <v>1.02</v>
      </c>
      <c r="R280">
        <v>1.02</v>
      </c>
      <c r="S280">
        <v>1.02</v>
      </c>
      <c r="T280">
        <v>1.02</v>
      </c>
      <c r="U280">
        <v>1.02</v>
      </c>
      <c r="V280">
        <v>1.02</v>
      </c>
      <c r="W280">
        <v>1.03</v>
      </c>
      <c r="X280">
        <v>1.03</v>
      </c>
      <c r="Y280">
        <v>1.03</v>
      </c>
      <c r="Z280">
        <v>1.04</v>
      </c>
      <c r="AA280">
        <v>1.04</v>
      </c>
      <c r="AB280">
        <v>1.04</v>
      </c>
      <c r="AC280">
        <v>1.04</v>
      </c>
      <c r="AD280">
        <v>1.04</v>
      </c>
      <c r="AE280">
        <v>1.04</v>
      </c>
      <c r="AF280">
        <v>1.04</v>
      </c>
      <c r="AG280">
        <v>1.03</v>
      </c>
      <c r="AH280">
        <v>1.03</v>
      </c>
      <c r="AI280">
        <v>1.03</v>
      </c>
      <c r="AJ280">
        <v>1.04</v>
      </c>
      <c r="AK280">
        <v>1.04</v>
      </c>
      <c r="AL280">
        <v>1.03</v>
      </c>
      <c r="AM280">
        <v>1.01</v>
      </c>
      <c r="AN280">
        <v>1.01</v>
      </c>
      <c r="AO280">
        <v>1.01</v>
      </c>
    </row>
    <row r="281" spans="4:41" x14ac:dyDescent="0.3">
      <c r="D281" s="18" t="s">
        <v>282</v>
      </c>
      <c r="E281" s="18" t="s">
        <v>281</v>
      </c>
      <c r="F281" s="4" t="s">
        <v>5</v>
      </c>
      <c r="G281" t="s">
        <v>280</v>
      </c>
      <c r="H281" t="s">
        <v>240</v>
      </c>
      <c r="I281" s="14" t="s">
        <v>6</v>
      </c>
      <c r="J281">
        <v>1</v>
      </c>
      <c r="K281">
        <v>1.04</v>
      </c>
      <c r="L281">
        <v>1.04</v>
      </c>
      <c r="M281">
        <v>1.04</v>
      </c>
      <c r="N281">
        <v>1.03</v>
      </c>
      <c r="O281">
        <v>1.04</v>
      </c>
      <c r="P281">
        <v>1.04</v>
      </c>
      <c r="Q281">
        <v>1.03</v>
      </c>
      <c r="R281">
        <v>1.03</v>
      </c>
      <c r="S281">
        <v>1.04</v>
      </c>
      <c r="T281">
        <v>1.04</v>
      </c>
      <c r="U281">
        <v>1.04</v>
      </c>
      <c r="V281">
        <v>1.05</v>
      </c>
      <c r="W281">
        <v>1.05</v>
      </c>
      <c r="X281">
        <v>1.05</v>
      </c>
      <c r="Y281">
        <v>1.05</v>
      </c>
      <c r="Z281">
        <v>1.05</v>
      </c>
      <c r="AA281">
        <v>1.06</v>
      </c>
      <c r="AB281">
        <v>1.06</v>
      </c>
      <c r="AC281">
        <v>1.06</v>
      </c>
      <c r="AD281">
        <v>1.05</v>
      </c>
      <c r="AE281">
        <v>1.05</v>
      </c>
      <c r="AF281">
        <v>1.05</v>
      </c>
      <c r="AG281">
        <v>1.04</v>
      </c>
      <c r="AH281">
        <v>1.04</v>
      </c>
      <c r="AI281">
        <v>1.04</v>
      </c>
      <c r="AJ281">
        <v>1.04</v>
      </c>
      <c r="AK281">
        <v>1.04</v>
      </c>
      <c r="AL281">
        <v>1.03</v>
      </c>
      <c r="AM281">
        <v>1.01</v>
      </c>
      <c r="AN281">
        <v>1</v>
      </c>
      <c r="AO281">
        <v>0.99</v>
      </c>
    </row>
    <row r="282" spans="4:41" x14ac:dyDescent="0.3">
      <c r="D282" s="18" t="s">
        <v>282</v>
      </c>
      <c r="E282" s="18" t="s">
        <v>281</v>
      </c>
      <c r="F282" s="4" t="s">
        <v>5</v>
      </c>
      <c r="G282" t="s">
        <v>280</v>
      </c>
      <c r="H282" t="s">
        <v>241</v>
      </c>
      <c r="I282" s="14" t="s">
        <v>6</v>
      </c>
      <c r="J282">
        <v>1</v>
      </c>
      <c r="K282">
        <v>1.1000000000000001</v>
      </c>
      <c r="L282">
        <v>1.1000000000000001</v>
      </c>
      <c r="M282">
        <v>1.1000000000000001</v>
      </c>
      <c r="N282">
        <v>1.1000000000000001</v>
      </c>
      <c r="O282">
        <v>1.1000000000000001</v>
      </c>
      <c r="P282">
        <v>1.1100000000000001</v>
      </c>
      <c r="Q282">
        <v>1.1200000000000001</v>
      </c>
      <c r="R282">
        <v>1.1200000000000001</v>
      </c>
      <c r="S282">
        <v>1.1200000000000001</v>
      </c>
      <c r="T282">
        <v>1.1200000000000001</v>
      </c>
      <c r="U282">
        <v>1.1200000000000001</v>
      </c>
      <c r="V282">
        <v>1.1299999999999999</v>
      </c>
      <c r="W282">
        <v>1.1299999999999999</v>
      </c>
      <c r="X282">
        <v>1.1299999999999999</v>
      </c>
      <c r="Y282">
        <v>1.1399999999999999</v>
      </c>
      <c r="Z282">
        <v>1.1399999999999999</v>
      </c>
      <c r="AA282">
        <v>1.1399999999999999</v>
      </c>
      <c r="AB282">
        <v>1.1399999999999999</v>
      </c>
      <c r="AC282">
        <v>1.1399999999999999</v>
      </c>
      <c r="AD282">
        <v>1.1399999999999999</v>
      </c>
      <c r="AE282">
        <v>1.1299999999999999</v>
      </c>
      <c r="AF282">
        <v>1.1200000000000001</v>
      </c>
      <c r="AG282">
        <v>1.1200000000000001</v>
      </c>
      <c r="AH282">
        <v>1.1200000000000001</v>
      </c>
      <c r="AI282">
        <v>1.1100000000000001</v>
      </c>
      <c r="AJ282">
        <v>1.1100000000000001</v>
      </c>
      <c r="AK282">
        <v>1.1100000000000001</v>
      </c>
      <c r="AL282">
        <v>1.08</v>
      </c>
      <c r="AM282">
        <v>1.05</v>
      </c>
      <c r="AN282">
        <v>1.03</v>
      </c>
      <c r="AO282">
        <v>1.01</v>
      </c>
    </row>
    <row r="283" spans="4:41" x14ac:dyDescent="0.3">
      <c r="D283" s="18" t="s">
        <v>282</v>
      </c>
      <c r="E283" s="18" t="s">
        <v>281</v>
      </c>
      <c r="F283" s="4" t="s">
        <v>5</v>
      </c>
      <c r="G283" t="s">
        <v>280</v>
      </c>
      <c r="H283" t="s">
        <v>242</v>
      </c>
      <c r="I283" s="14" t="s">
        <v>6</v>
      </c>
      <c r="J283">
        <v>1</v>
      </c>
      <c r="K283">
        <v>1.1599999999999999</v>
      </c>
      <c r="L283">
        <v>0.85</v>
      </c>
      <c r="M283">
        <v>0.66</v>
      </c>
      <c r="N283">
        <v>0.62</v>
      </c>
      <c r="O283">
        <v>0.6</v>
      </c>
      <c r="P283">
        <v>0.57999999999999996</v>
      </c>
      <c r="Q283">
        <v>0.6</v>
      </c>
      <c r="R283">
        <v>0.61</v>
      </c>
      <c r="S283">
        <v>1.17</v>
      </c>
      <c r="T283">
        <v>1.55</v>
      </c>
      <c r="U283">
        <v>1.49</v>
      </c>
      <c r="V283">
        <v>1.45</v>
      </c>
      <c r="W283">
        <v>1.44</v>
      </c>
      <c r="X283">
        <v>1.43</v>
      </c>
      <c r="Y283">
        <v>1.43</v>
      </c>
      <c r="Z283">
        <v>1.42</v>
      </c>
      <c r="AA283">
        <v>1.42</v>
      </c>
      <c r="AB283">
        <v>1.45</v>
      </c>
      <c r="AC283">
        <v>1.45</v>
      </c>
      <c r="AD283">
        <v>1.43</v>
      </c>
      <c r="AE283">
        <v>1.42</v>
      </c>
      <c r="AF283">
        <v>1.49</v>
      </c>
      <c r="AG283">
        <v>1.5</v>
      </c>
      <c r="AH283">
        <v>1.48</v>
      </c>
      <c r="AI283">
        <v>1.45</v>
      </c>
      <c r="AJ283">
        <v>1.42</v>
      </c>
      <c r="AK283">
        <v>1.29</v>
      </c>
      <c r="AL283">
        <v>1.2</v>
      </c>
      <c r="AM283">
        <v>1.02</v>
      </c>
      <c r="AN283">
        <v>0.82</v>
      </c>
      <c r="AO283">
        <v>0.53</v>
      </c>
    </row>
    <row r="284" spans="4:41" x14ac:dyDescent="0.3">
      <c r="D284" s="18" t="s">
        <v>282</v>
      </c>
      <c r="E284" s="18" t="s">
        <v>281</v>
      </c>
      <c r="F284" s="4" t="s">
        <v>5</v>
      </c>
      <c r="G284" t="s">
        <v>280</v>
      </c>
      <c r="H284" t="s">
        <v>243</v>
      </c>
      <c r="I284" s="14" t="s">
        <v>6</v>
      </c>
      <c r="J284">
        <v>1</v>
      </c>
      <c r="K284">
        <v>2.6</v>
      </c>
      <c r="L284">
        <v>2.71</v>
      </c>
      <c r="M284">
        <v>2.69</v>
      </c>
      <c r="N284">
        <v>2.7</v>
      </c>
      <c r="O284">
        <v>2.72</v>
      </c>
      <c r="P284">
        <v>2.75</v>
      </c>
      <c r="Q284">
        <v>2.79</v>
      </c>
      <c r="R284">
        <v>2.83</v>
      </c>
      <c r="S284">
        <v>3.04</v>
      </c>
      <c r="T284">
        <v>3.11</v>
      </c>
      <c r="U284">
        <v>3.46</v>
      </c>
      <c r="V284">
        <v>3.48</v>
      </c>
      <c r="W284">
        <v>3.5</v>
      </c>
      <c r="X284">
        <v>3.52</v>
      </c>
      <c r="Y284">
        <v>3.54</v>
      </c>
      <c r="Z284">
        <v>3.55</v>
      </c>
      <c r="AA284">
        <v>3.57</v>
      </c>
      <c r="AB284">
        <v>-0.87</v>
      </c>
      <c r="AC284">
        <v>-0.69</v>
      </c>
      <c r="AD284">
        <v>1.95</v>
      </c>
      <c r="AE284">
        <v>2</v>
      </c>
      <c r="AF284">
        <v>2.0499999999999998</v>
      </c>
      <c r="AG284">
        <v>2.04</v>
      </c>
      <c r="AH284">
        <v>2.02</v>
      </c>
      <c r="AI284">
        <v>2</v>
      </c>
      <c r="AJ284">
        <v>1.99</v>
      </c>
      <c r="AK284">
        <v>1.78</v>
      </c>
      <c r="AL284">
        <v>1.59</v>
      </c>
      <c r="AM284">
        <v>1.27</v>
      </c>
      <c r="AN284">
        <v>0.98</v>
      </c>
      <c r="AO284">
        <v>0.74</v>
      </c>
    </row>
    <row r="285" spans="4:41" x14ac:dyDescent="0.3">
      <c r="D285" s="18" t="s">
        <v>282</v>
      </c>
      <c r="E285" s="18" t="s">
        <v>281</v>
      </c>
      <c r="F285" s="4" t="s">
        <v>5</v>
      </c>
      <c r="G285" t="s">
        <v>280</v>
      </c>
      <c r="H285" t="s">
        <v>244</v>
      </c>
      <c r="I285" s="14" t="s">
        <v>6</v>
      </c>
      <c r="J285">
        <v>1</v>
      </c>
      <c r="K285">
        <v>1.03</v>
      </c>
      <c r="L285">
        <v>1.02</v>
      </c>
      <c r="M285">
        <v>1.03</v>
      </c>
      <c r="N285">
        <v>1.02</v>
      </c>
      <c r="O285">
        <v>1.03</v>
      </c>
      <c r="P285">
        <v>1.03</v>
      </c>
      <c r="Q285">
        <v>1.04</v>
      </c>
      <c r="R285">
        <v>1.04</v>
      </c>
      <c r="S285">
        <v>1.03</v>
      </c>
      <c r="T285">
        <v>1.03</v>
      </c>
      <c r="U285">
        <v>1.03</v>
      </c>
      <c r="V285">
        <v>1.03</v>
      </c>
      <c r="W285">
        <v>1.04</v>
      </c>
      <c r="X285">
        <v>1.04</v>
      </c>
      <c r="Y285">
        <v>1.05</v>
      </c>
      <c r="Z285">
        <v>1.05</v>
      </c>
      <c r="AA285">
        <v>1.05</v>
      </c>
      <c r="AB285">
        <v>1.06</v>
      </c>
      <c r="AC285">
        <v>1.05</v>
      </c>
      <c r="AD285">
        <v>1.05</v>
      </c>
      <c r="AE285">
        <v>1.05</v>
      </c>
      <c r="AF285">
        <v>1.03</v>
      </c>
      <c r="AG285">
        <v>1.01</v>
      </c>
      <c r="AH285">
        <v>1</v>
      </c>
      <c r="AI285">
        <v>1</v>
      </c>
      <c r="AJ285">
        <v>1</v>
      </c>
      <c r="AK285">
        <v>1</v>
      </c>
      <c r="AL285">
        <v>0.96</v>
      </c>
      <c r="AM285">
        <v>0.94</v>
      </c>
      <c r="AN285">
        <v>0.92</v>
      </c>
      <c r="AO285">
        <v>0.9</v>
      </c>
    </row>
    <row r="286" spans="4:41" x14ac:dyDescent="0.3">
      <c r="D286" s="18" t="s">
        <v>282</v>
      </c>
      <c r="E286" s="18" t="s">
        <v>281</v>
      </c>
      <c r="F286" s="4" t="s">
        <v>5</v>
      </c>
      <c r="G286" t="s">
        <v>280</v>
      </c>
      <c r="H286" t="s">
        <v>245</v>
      </c>
      <c r="I286" s="14" t="s">
        <v>6</v>
      </c>
      <c r="J286">
        <v>1</v>
      </c>
      <c r="K286">
        <v>1.27</v>
      </c>
      <c r="L286">
        <v>1.37</v>
      </c>
      <c r="M286">
        <v>1.36</v>
      </c>
      <c r="N286">
        <v>1.4</v>
      </c>
      <c r="O286">
        <v>1.44</v>
      </c>
      <c r="P286">
        <v>1.48</v>
      </c>
      <c r="Q286">
        <v>1.54</v>
      </c>
      <c r="R286">
        <v>1.59</v>
      </c>
      <c r="S286">
        <v>1.87</v>
      </c>
      <c r="T286">
        <v>1.95</v>
      </c>
      <c r="U286">
        <v>1.97</v>
      </c>
      <c r="V286">
        <v>1.97</v>
      </c>
      <c r="W286">
        <v>1.98</v>
      </c>
      <c r="X286">
        <v>2</v>
      </c>
      <c r="Y286">
        <v>2.02</v>
      </c>
      <c r="Z286">
        <v>2.02</v>
      </c>
      <c r="AA286">
        <v>2.04</v>
      </c>
      <c r="AB286">
        <v>2.0699999999999998</v>
      </c>
      <c r="AC286">
        <v>2.06</v>
      </c>
      <c r="AD286">
        <v>2.0299999999999998</v>
      </c>
      <c r="AE286">
        <v>2.02</v>
      </c>
      <c r="AF286">
        <v>2.1</v>
      </c>
      <c r="AG286">
        <v>2.13</v>
      </c>
      <c r="AH286">
        <v>2.14</v>
      </c>
      <c r="AI286">
        <v>2.14</v>
      </c>
      <c r="AJ286">
        <v>2.14</v>
      </c>
      <c r="AK286">
        <v>2.1</v>
      </c>
      <c r="AL286">
        <v>2.04</v>
      </c>
      <c r="AM286">
        <v>1.93</v>
      </c>
      <c r="AN286">
        <v>1.82</v>
      </c>
      <c r="AO286">
        <v>1.71</v>
      </c>
    </row>
    <row r="287" spans="4:41" x14ac:dyDescent="0.3">
      <c r="D287" s="18" t="s">
        <v>282</v>
      </c>
      <c r="E287" s="18" t="s">
        <v>281</v>
      </c>
      <c r="F287" s="4" t="s">
        <v>5</v>
      </c>
      <c r="G287" t="s">
        <v>280</v>
      </c>
      <c r="H287" t="s">
        <v>246</v>
      </c>
      <c r="I287" s="14" t="s">
        <v>6</v>
      </c>
      <c r="J287">
        <v>1</v>
      </c>
      <c r="K287">
        <v>1.19</v>
      </c>
      <c r="L287">
        <v>1.27</v>
      </c>
      <c r="M287">
        <v>1.25</v>
      </c>
      <c r="N287">
        <v>1.27</v>
      </c>
      <c r="O287">
        <v>1.29</v>
      </c>
      <c r="P287">
        <v>1.31</v>
      </c>
      <c r="Q287">
        <v>1.35</v>
      </c>
      <c r="R287">
        <v>1.38</v>
      </c>
      <c r="S287">
        <v>1.63</v>
      </c>
      <c r="T287">
        <v>1.68</v>
      </c>
      <c r="U287">
        <v>1.68</v>
      </c>
      <c r="V287">
        <v>1.68</v>
      </c>
      <c r="W287">
        <v>1.68</v>
      </c>
      <c r="X287">
        <v>1.68</v>
      </c>
      <c r="Y287">
        <v>1.69</v>
      </c>
      <c r="Z287">
        <v>1.68</v>
      </c>
      <c r="AA287">
        <v>1.69</v>
      </c>
      <c r="AB287">
        <v>1.71</v>
      </c>
      <c r="AC287">
        <v>1.7</v>
      </c>
      <c r="AD287">
        <v>1.68</v>
      </c>
      <c r="AE287">
        <v>1.68</v>
      </c>
      <c r="AF287">
        <v>1.74</v>
      </c>
      <c r="AG287">
        <v>1.77</v>
      </c>
      <c r="AH287">
        <v>1.77</v>
      </c>
      <c r="AI287">
        <v>1.77</v>
      </c>
      <c r="AJ287">
        <v>1.76</v>
      </c>
      <c r="AK287">
        <v>1.74</v>
      </c>
      <c r="AL287">
        <v>1.71</v>
      </c>
      <c r="AM287">
        <v>1.65</v>
      </c>
      <c r="AN287">
        <v>1.59</v>
      </c>
      <c r="AO287">
        <v>1.52</v>
      </c>
    </row>
    <row r="288" spans="4:41" x14ac:dyDescent="0.3">
      <c r="D288" s="18" t="s">
        <v>282</v>
      </c>
      <c r="E288" s="18" t="s">
        <v>281</v>
      </c>
      <c r="F288" s="4" t="s">
        <v>5</v>
      </c>
      <c r="G288" t="s">
        <v>280</v>
      </c>
      <c r="H288" t="s">
        <v>247</v>
      </c>
      <c r="I288" s="14" t="s">
        <v>6</v>
      </c>
      <c r="J288">
        <v>1</v>
      </c>
      <c r="K288">
        <v>1.01</v>
      </c>
      <c r="L288">
        <v>1.01</v>
      </c>
      <c r="M288">
        <v>1.01</v>
      </c>
      <c r="N288">
        <v>1.01</v>
      </c>
      <c r="O288">
        <v>1.01</v>
      </c>
      <c r="P288">
        <v>1.01</v>
      </c>
      <c r="Q288">
        <v>1.02</v>
      </c>
      <c r="R288">
        <v>1.02</v>
      </c>
      <c r="S288">
        <v>1.03</v>
      </c>
      <c r="T288">
        <v>1.03</v>
      </c>
      <c r="U288">
        <v>1.03</v>
      </c>
      <c r="V288">
        <v>1.03</v>
      </c>
      <c r="W288">
        <v>1.03</v>
      </c>
      <c r="X288">
        <v>1.04</v>
      </c>
      <c r="Y288">
        <v>1.04</v>
      </c>
      <c r="Z288">
        <v>1.04</v>
      </c>
      <c r="AA288">
        <v>1.04</v>
      </c>
      <c r="AB288">
        <v>1.04</v>
      </c>
      <c r="AC288">
        <v>1.04</v>
      </c>
      <c r="AD288">
        <v>1.04</v>
      </c>
      <c r="AE288">
        <v>1.04</v>
      </c>
      <c r="AF288">
        <v>1.04</v>
      </c>
      <c r="AG288">
        <v>1.04</v>
      </c>
      <c r="AH288">
        <v>1.04</v>
      </c>
      <c r="AI288">
        <v>1.04</v>
      </c>
      <c r="AJ288">
        <v>1.04</v>
      </c>
      <c r="AK288">
        <v>1.04</v>
      </c>
      <c r="AL288">
        <v>1.03</v>
      </c>
      <c r="AM288">
        <v>1.01</v>
      </c>
      <c r="AN288">
        <v>1</v>
      </c>
      <c r="AO288">
        <v>1</v>
      </c>
    </row>
    <row r="289" spans="4:41" x14ac:dyDescent="0.3">
      <c r="D289" s="18" t="s">
        <v>282</v>
      </c>
      <c r="E289" s="18" t="s">
        <v>281</v>
      </c>
      <c r="F289" s="4" t="s">
        <v>5</v>
      </c>
      <c r="G289" t="s">
        <v>280</v>
      </c>
      <c r="H289" t="s">
        <v>248</v>
      </c>
      <c r="I289" s="14" t="s">
        <v>6</v>
      </c>
      <c r="J289">
        <v>1</v>
      </c>
      <c r="K289">
        <v>1.06</v>
      </c>
      <c r="L289">
        <v>1.06</v>
      </c>
      <c r="M289">
        <v>1.06</v>
      </c>
      <c r="N289">
        <v>1.05</v>
      </c>
      <c r="O289">
        <v>1.06</v>
      </c>
      <c r="P289">
        <v>1.06</v>
      </c>
      <c r="Q289">
        <v>1.07</v>
      </c>
      <c r="R289">
        <v>1.07</v>
      </c>
      <c r="S289">
        <v>1.07</v>
      </c>
      <c r="T289">
        <v>1.07</v>
      </c>
      <c r="U289">
        <v>1.07</v>
      </c>
      <c r="V289">
        <v>1.08</v>
      </c>
      <c r="W289">
        <v>1.08</v>
      </c>
      <c r="X289">
        <v>1.08</v>
      </c>
      <c r="Y289">
        <v>1.0900000000000001</v>
      </c>
      <c r="Z289">
        <v>1.0900000000000001</v>
      </c>
      <c r="AA289">
        <v>1.0900000000000001</v>
      </c>
      <c r="AB289">
        <v>1.0900000000000001</v>
      </c>
      <c r="AC289">
        <v>1.0900000000000001</v>
      </c>
      <c r="AD289">
        <v>1.0900000000000001</v>
      </c>
      <c r="AE289">
        <v>1.08</v>
      </c>
      <c r="AF289">
        <v>1.08</v>
      </c>
      <c r="AG289">
        <v>1.07</v>
      </c>
      <c r="AH289">
        <v>1.07</v>
      </c>
      <c r="AI289">
        <v>1.07</v>
      </c>
      <c r="AJ289">
        <v>1.07</v>
      </c>
      <c r="AK289">
        <v>1.06</v>
      </c>
      <c r="AL289">
        <v>1.03</v>
      </c>
      <c r="AM289">
        <v>1.01</v>
      </c>
      <c r="AN289">
        <v>0.99</v>
      </c>
      <c r="AO289">
        <v>0.98</v>
      </c>
    </row>
    <row r="290" spans="4:41" x14ac:dyDescent="0.3">
      <c r="D290" s="18" t="s">
        <v>282</v>
      </c>
      <c r="E290" s="18" t="s">
        <v>281</v>
      </c>
      <c r="F290" s="4" t="s">
        <v>5</v>
      </c>
      <c r="G290" t="s">
        <v>280</v>
      </c>
      <c r="H290" t="s">
        <v>249</v>
      </c>
      <c r="I290" s="14" t="s">
        <v>6</v>
      </c>
      <c r="J290">
        <v>1</v>
      </c>
      <c r="K290">
        <v>1.08</v>
      </c>
      <c r="L290">
        <v>1.07</v>
      </c>
      <c r="M290">
        <v>1.06</v>
      </c>
      <c r="N290">
        <v>1.06</v>
      </c>
      <c r="O290">
        <v>1.06</v>
      </c>
      <c r="P290">
        <v>1.06</v>
      </c>
      <c r="Q290">
        <v>1.07</v>
      </c>
      <c r="R290">
        <v>1.07</v>
      </c>
      <c r="S290">
        <v>1.07</v>
      </c>
      <c r="T290">
        <v>1.08</v>
      </c>
      <c r="U290">
        <v>1.08</v>
      </c>
      <c r="V290">
        <v>1.08</v>
      </c>
      <c r="W290">
        <v>1.08</v>
      </c>
      <c r="X290">
        <v>1.08</v>
      </c>
      <c r="Y290">
        <v>1.08</v>
      </c>
      <c r="Z290">
        <v>1.0900000000000001</v>
      </c>
      <c r="AA290">
        <v>1.0900000000000001</v>
      </c>
      <c r="AB290">
        <v>1.0900000000000001</v>
      </c>
      <c r="AC290">
        <v>1.0900000000000001</v>
      </c>
      <c r="AD290">
        <v>1.0900000000000001</v>
      </c>
      <c r="AE290">
        <v>1.0900000000000001</v>
      </c>
      <c r="AF290">
        <v>1.08</v>
      </c>
      <c r="AG290">
        <v>1.08</v>
      </c>
      <c r="AH290">
        <v>1.08</v>
      </c>
      <c r="AI290">
        <v>1.08</v>
      </c>
      <c r="AJ290">
        <v>1.08</v>
      </c>
      <c r="AK290">
        <v>1.08</v>
      </c>
      <c r="AL290">
        <v>1.06</v>
      </c>
      <c r="AM290">
        <v>1.04</v>
      </c>
      <c r="AN290">
        <v>1.03</v>
      </c>
      <c r="AO290">
        <v>1.02</v>
      </c>
    </row>
    <row r="291" spans="4:41" x14ac:dyDescent="0.3">
      <c r="D291" s="18" t="s">
        <v>282</v>
      </c>
      <c r="E291" s="18" t="s">
        <v>281</v>
      </c>
      <c r="F291" s="4" t="s">
        <v>5</v>
      </c>
      <c r="G291" t="s">
        <v>280</v>
      </c>
      <c r="H291" t="s">
        <v>250</v>
      </c>
      <c r="I291" s="14" t="s">
        <v>6</v>
      </c>
      <c r="J291">
        <v>1</v>
      </c>
      <c r="K291">
        <v>1.2</v>
      </c>
      <c r="L291">
        <v>1.17</v>
      </c>
      <c r="M291">
        <v>1.1599999999999999</v>
      </c>
      <c r="N291">
        <v>1.1499999999999999</v>
      </c>
      <c r="O291">
        <v>1.1399999999999999</v>
      </c>
      <c r="P291">
        <v>1.1499999999999999</v>
      </c>
      <c r="Q291">
        <v>1.1499999999999999</v>
      </c>
      <c r="R291">
        <v>1.1599999999999999</v>
      </c>
      <c r="S291">
        <v>1.1599999999999999</v>
      </c>
      <c r="T291">
        <v>1.1599999999999999</v>
      </c>
      <c r="U291">
        <v>1.1599999999999999</v>
      </c>
      <c r="V291">
        <v>1.1599999999999999</v>
      </c>
      <c r="W291">
        <v>1.1599999999999999</v>
      </c>
      <c r="X291">
        <v>1.1599999999999999</v>
      </c>
      <c r="Y291">
        <v>1.17</v>
      </c>
      <c r="Z291">
        <v>1.17</v>
      </c>
      <c r="AA291">
        <v>1.18</v>
      </c>
      <c r="AB291">
        <v>1.18</v>
      </c>
      <c r="AC291">
        <v>1.17</v>
      </c>
      <c r="AD291">
        <v>1.17</v>
      </c>
      <c r="AE291">
        <v>1.17</v>
      </c>
      <c r="AF291">
        <v>1.1499999999999999</v>
      </c>
      <c r="AG291">
        <v>1.1399999999999999</v>
      </c>
      <c r="AH291">
        <v>1.1499999999999999</v>
      </c>
      <c r="AI291">
        <v>1.1499999999999999</v>
      </c>
      <c r="AJ291">
        <v>1.1499999999999999</v>
      </c>
      <c r="AK291">
        <v>1.1499999999999999</v>
      </c>
      <c r="AL291">
        <v>1.1200000000000001</v>
      </c>
      <c r="AM291">
        <v>1.0900000000000001</v>
      </c>
      <c r="AN291">
        <v>1.08</v>
      </c>
      <c r="AO291">
        <v>1.07</v>
      </c>
    </row>
    <row r="292" spans="4:41" x14ac:dyDescent="0.3">
      <c r="D292" s="18" t="s">
        <v>282</v>
      </c>
      <c r="E292" s="18" t="s">
        <v>281</v>
      </c>
      <c r="F292" s="4" t="s">
        <v>5</v>
      </c>
      <c r="G292" t="s">
        <v>280</v>
      </c>
      <c r="H292" t="s">
        <v>251</v>
      </c>
      <c r="I292" s="14" t="s">
        <v>6</v>
      </c>
      <c r="J292">
        <v>1</v>
      </c>
      <c r="K292">
        <v>1.17</v>
      </c>
      <c r="L292">
        <v>1.1100000000000001</v>
      </c>
      <c r="M292">
        <v>1.06</v>
      </c>
      <c r="N292">
        <v>1.04</v>
      </c>
      <c r="O292">
        <v>1.05</v>
      </c>
      <c r="P292">
        <v>1.07</v>
      </c>
      <c r="Q292">
        <v>1.1299999999999999</v>
      </c>
      <c r="R292">
        <v>1.1599999999999999</v>
      </c>
      <c r="S292">
        <v>1.25</v>
      </c>
      <c r="T292">
        <v>1.25</v>
      </c>
      <c r="U292">
        <v>1.22</v>
      </c>
      <c r="V292">
        <v>1.2</v>
      </c>
      <c r="W292">
        <v>1.18</v>
      </c>
      <c r="X292">
        <v>1.18</v>
      </c>
      <c r="Y292">
        <v>1.18</v>
      </c>
      <c r="Z292">
        <v>1.21</v>
      </c>
      <c r="AA292">
        <v>1.22</v>
      </c>
      <c r="AB292">
        <v>1.2</v>
      </c>
      <c r="AC292">
        <v>1.19</v>
      </c>
      <c r="AD292">
        <v>1.18</v>
      </c>
      <c r="AE292">
        <v>1.19</v>
      </c>
      <c r="AF292">
        <v>1.05</v>
      </c>
      <c r="AG292">
        <v>1.02</v>
      </c>
      <c r="AH292">
        <v>1.04</v>
      </c>
      <c r="AI292">
        <v>1.07</v>
      </c>
      <c r="AJ292">
        <v>1.1000000000000001</v>
      </c>
      <c r="AK292">
        <v>1.1100000000000001</v>
      </c>
      <c r="AL292">
        <v>1</v>
      </c>
      <c r="AM292">
        <v>0.93</v>
      </c>
      <c r="AN292">
        <v>0.91</v>
      </c>
      <c r="AO292">
        <v>0.9</v>
      </c>
    </row>
    <row r="293" spans="4:41" x14ac:dyDescent="0.3">
      <c r="D293" s="18" t="s">
        <v>282</v>
      </c>
      <c r="E293" s="18" t="s">
        <v>281</v>
      </c>
      <c r="F293" s="4" t="s">
        <v>5</v>
      </c>
      <c r="G293" t="s">
        <v>280</v>
      </c>
      <c r="H293" t="s">
        <v>252</v>
      </c>
      <c r="I293" s="14" t="s">
        <v>6</v>
      </c>
      <c r="J293">
        <v>1</v>
      </c>
      <c r="K293">
        <v>1.19</v>
      </c>
      <c r="L293">
        <v>1.19</v>
      </c>
      <c r="M293">
        <v>1.18</v>
      </c>
      <c r="N293">
        <v>1.18</v>
      </c>
      <c r="O293">
        <v>1.18</v>
      </c>
      <c r="P293">
        <v>1.19</v>
      </c>
      <c r="Q293">
        <v>1.2</v>
      </c>
      <c r="R293">
        <v>1.2</v>
      </c>
      <c r="S293">
        <v>1.2</v>
      </c>
      <c r="T293">
        <v>1.2</v>
      </c>
      <c r="U293">
        <v>1.2</v>
      </c>
      <c r="V293">
        <v>1.21</v>
      </c>
      <c r="W293">
        <v>1.21</v>
      </c>
      <c r="X293">
        <v>1.21</v>
      </c>
      <c r="Y293">
        <v>1.22</v>
      </c>
      <c r="Z293">
        <v>1.22</v>
      </c>
      <c r="AA293">
        <v>1.22</v>
      </c>
      <c r="AB293">
        <v>1.22</v>
      </c>
      <c r="AC293">
        <v>1.22</v>
      </c>
      <c r="AD293">
        <v>1.22</v>
      </c>
      <c r="AE293">
        <v>1.21</v>
      </c>
      <c r="AF293">
        <v>1.2</v>
      </c>
      <c r="AG293">
        <v>1.2</v>
      </c>
      <c r="AH293">
        <v>1.2</v>
      </c>
      <c r="AI293">
        <v>1.2</v>
      </c>
      <c r="AJ293">
        <v>1.2</v>
      </c>
      <c r="AK293">
        <v>1.19</v>
      </c>
      <c r="AL293">
        <v>1.1599999999999999</v>
      </c>
      <c r="AM293">
        <v>1.1299999999999999</v>
      </c>
      <c r="AN293">
        <v>1.1100000000000001</v>
      </c>
      <c r="AO293">
        <v>1.1000000000000001</v>
      </c>
    </row>
    <row r="294" spans="4:41" x14ac:dyDescent="0.3">
      <c r="D294" s="18" t="s">
        <v>282</v>
      </c>
      <c r="E294" s="18" t="s">
        <v>281</v>
      </c>
      <c r="F294" s="4" t="s">
        <v>5</v>
      </c>
      <c r="G294" t="s">
        <v>280</v>
      </c>
      <c r="H294" t="s">
        <v>253</v>
      </c>
      <c r="I294" s="14" t="s">
        <v>6</v>
      </c>
      <c r="J294">
        <v>1</v>
      </c>
      <c r="K294">
        <v>1.18</v>
      </c>
      <c r="L294">
        <v>1.17</v>
      </c>
      <c r="M294">
        <v>1.1499999999999999</v>
      </c>
      <c r="N294">
        <v>1.1499999999999999</v>
      </c>
      <c r="O294">
        <v>1.1499999999999999</v>
      </c>
      <c r="P294">
        <v>1.1499999999999999</v>
      </c>
      <c r="Q294">
        <v>1.1599999999999999</v>
      </c>
      <c r="R294">
        <v>1.17</v>
      </c>
      <c r="S294">
        <v>1.17</v>
      </c>
      <c r="T294">
        <v>1.17</v>
      </c>
      <c r="U294">
        <v>1.17</v>
      </c>
      <c r="V294">
        <v>1.17</v>
      </c>
      <c r="W294">
        <v>1.17</v>
      </c>
      <c r="X294">
        <v>1.17</v>
      </c>
      <c r="Y294">
        <v>1.18</v>
      </c>
      <c r="Z294">
        <v>1.18</v>
      </c>
      <c r="AA294">
        <v>1.18</v>
      </c>
      <c r="AB294">
        <v>1.18</v>
      </c>
      <c r="AC294">
        <v>1.18</v>
      </c>
      <c r="AD294">
        <v>1.18</v>
      </c>
      <c r="AE294">
        <v>1.18</v>
      </c>
      <c r="AF294">
        <v>1.1599999999999999</v>
      </c>
      <c r="AG294">
        <v>1.1599999999999999</v>
      </c>
      <c r="AH294">
        <v>1.1599999999999999</v>
      </c>
      <c r="AI294">
        <v>1.1599999999999999</v>
      </c>
      <c r="AJ294">
        <v>1.17</v>
      </c>
      <c r="AK294">
        <v>1.1599999999999999</v>
      </c>
      <c r="AL294">
        <v>1.1299999999999999</v>
      </c>
      <c r="AM294">
        <v>1.1000000000000001</v>
      </c>
      <c r="AN294">
        <v>1.08</v>
      </c>
      <c r="AO294">
        <v>1.07</v>
      </c>
    </row>
    <row r="295" spans="4:41" x14ac:dyDescent="0.3">
      <c r="D295" s="18" t="s">
        <v>282</v>
      </c>
      <c r="E295" s="18" t="s">
        <v>281</v>
      </c>
      <c r="F295" s="4" t="s">
        <v>5</v>
      </c>
      <c r="G295" t="s">
        <v>280</v>
      </c>
      <c r="H295" t="s">
        <v>254</v>
      </c>
      <c r="I295" s="14" t="s">
        <v>6</v>
      </c>
      <c r="J295">
        <v>1</v>
      </c>
      <c r="K295">
        <v>1</v>
      </c>
      <c r="L295">
        <v>1.01</v>
      </c>
      <c r="M295">
        <v>0.96</v>
      </c>
      <c r="N295">
        <v>0.95</v>
      </c>
      <c r="O295">
        <v>0.94</v>
      </c>
      <c r="P295">
        <v>0.95</v>
      </c>
      <c r="Q295">
        <v>0.99</v>
      </c>
      <c r="R295">
        <v>1.02</v>
      </c>
      <c r="S295">
        <v>1.17</v>
      </c>
      <c r="T295">
        <v>1.2</v>
      </c>
      <c r="U295">
        <v>1.21</v>
      </c>
      <c r="V295">
        <v>1.2</v>
      </c>
      <c r="W295">
        <v>1.2</v>
      </c>
      <c r="X295">
        <v>1.21</v>
      </c>
      <c r="Y295">
        <v>1.21</v>
      </c>
      <c r="Z295">
        <v>1.24</v>
      </c>
      <c r="AA295">
        <v>1.25</v>
      </c>
      <c r="AB295">
        <v>1.23</v>
      </c>
      <c r="AC295">
        <v>1.23</v>
      </c>
      <c r="AD295">
        <v>1.22</v>
      </c>
      <c r="AE295">
        <v>1.22</v>
      </c>
      <c r="AF295">
        <v>1.18</v>
      </c>
      <c r="AG295">
        <v>1.1599999999999999</v>
      </c>
      <c r="AH295">
        <v>1.1599999999999999</v>
      </c>
      <c r="AI295">
        <v>1.1599999999999999</v>
      </c>
      <c r="AJ295">
        <v>1.1599999999999999</v>
      </c>
      <c r="AK295">
        <v>1.1599999999999999</v>
      </c>
      <c r="AL295">
        <v>1.08</v>
      </c>
      <c r="AM295">
        <v>0.99</v>
      </c>
      <c r="AN295">
        <v>0.93</v>
      </c>
      <c r="AO295">
        <v>0.89</v>
      </c>
    </row>
    <row r="296" spans="4:41" x14ac:dyDescent="0.3">
      <c r="D296" s="18" t="s">
        <v>282</v>
      </c>
      <c r="E296" s="18" t="s">
        <v>281</v>
      </c>
      <c r="F296" s="4" t="s">
        <v>5</v>
      </c>
      <c r="G296" t="s">
        <v>280</v>
      </c>
      <c r="H296" t="s">
        <v>255</v>
      </c>
      <c r="I296" s="14" t="s">
        <v>6</v>
      </c>
      <c r="J296">
        <v>1</v>
      </c>
      <c r="K296">
        <v>1</v>
      </c>
      <c r="L296">
        <v>1.01</v>
      </c>
      <c r="M296">
        <v>0.97</v>
      </c>
      <c r="N296">
        <v>0.96</v>
      </c>
      <c r="O296">
        <v>0.95</v>
      </c>
      <c r="P296">
        <v>0.96</v>
      </c>
      <c r="Q296">
        <v>1</v>
      </c>
      <c r="R296">
        <v>1.02</v>
      </c>
      <c r="S296">
        <v>1.1599999999999999</v>
      </c>
      <c r="T296">
        <v>1.19</v>
      </c>
      <c r="U296">
        <v>1.2</v>
      </c>
      <c r="V296">
        <v>1.19</v>
      </c>
      <c r="W296">
        <v>1.19</v>
      </c>
      <c r="X296">
        <v>1.2</v>
      </c>
      <c r="Y296">
        <v>1.2</v>
      </c>
      <c r="Z296">
        <v>1.23</v>
      </c>
      <c r="AA296">
        <v>1.24</v>
      </c>
      <c r="AB296">
        <v>1.22</v>
      </c>
      <c r="AC296">
        <v>1.22</v>
      </c>
      <c r="AD296">
        <v>1.21</v>
      </c>
      <c r="AE296">
        <v>1.21</v>
      </c>
      <c r="AF296">
        <v>1.18</v>
      </c>
      <c r="AG296">
        <v>1.1499999999999999</v>
      </c>
      <c r="AH296">
        <v>1.1499999999999999</v>
      </c>
      <c r="AI296">
        <v>1.1599999999999999</v>
      </c>
      <c r="AJ296">
        <v>1.1599999999999999</v>
      </c>
      <c r="AK296">
        <v>1.1499999999999999</v>
      </c>
      <c r="AL296">
        <v>1.08</v>
      </c>
      <c r="AM296">
        <v>1</v>
      </c>
      <c r="AN296">
        <v>0.95</v>
      </c>
      <c r="AO296">
        <v>0.91</v>
      </c>
    </row>
    <row r="297" spans="4:41" x14ac:dyDescent="0.3">
      <c r="D297" s="18" t="s">
        <v>282</v>
      </c>
      <c r="E297" s="18" t="s">
        <v>281</v>
      </c>
      <c r="F297" s="4" t="s">
        <v>5</v>
      </c>
      <c r="G297" t="s">
        <v>280</v>
      </c>
      <c r="H297" t="s">
        <v>256</v>
      </c>
      <c r="I297" s="14" t="s">
        <v>6</v>
      </c>
      <c r="J297">
        <v>1</v>
      </c>
      <c r="K297">
        <v>1.19</v>
      </c>
      <c r="L297">
        <v>1.19</v>
      </c>
      <c r="M297">
        <v>1.19</v>
      </c>
      <c r="N297">
        <v>1.19</v>
      </c>
      <c r="O297">
        <v>1.19</v>
      </c>
      <c r="P297">
        <v>1.2</v>
      </c>
      <c r="Q297">
        <v>1.21</v>
      </c>
      <c r="R297">
        <v>1.21</v>
      </c>
      <c r="S297">
        <v>1.21</v>
      </c>
      <c r="T297">
        <v>1.21</v>
      </c>
      <c r="U297">
        <v>1.22</v>
      </c>
      <c r="V297">
        <v>1.22</v>
      </c>
      <c r="W297">
        <v>1.22</v>
      </c>
      <c r="X297">
        <v>1.23</v>
      </c>
      <c r="Y297">
        <v>1.23</v>
      </c>
      <c r="Z297">
        <v>1.23</v>
      </c>
      <c r="AA297">
        <v>1.24</v>
      </c>
      <c r="AB297">
        <v>1.24</v>
      </c>
      <c r="AC297">
        <v>1.23</v>
      </c>
      <c r="AD297">
        <v>1.23</v>
      </c>
      <c r="AE297">
        <v>1.23</v>
      </c>
      <c r="AF297">
        <v>1.22</v>
      </c>
      <c r="AG297">
        <v>1.21</v>
      </c>
      <c r="AH297">
        <v>1.21</v>
      </c>
      <c r="AI297">
        <v>1.2</v>
      </c>
      <c r="AJ297">
        <v>1.21</v>
      </c>
      <c r="AK297">
        <v>1.2</v>
      </c>
      <c r="AL297">
        <v>1.1599999999999999</v>
      </c>
      <c r="AM297">
        <v>1.1299999999999999</v>
      </c>
      <c r="AN297">
        <v>1.1100000000000001</v>
      </c>
      <c r="AO297">
        <v>1.0900000000000001</v>
      </c>
    </row>
    <row r="298" spans="4:41" x14ac:dyDescent="0.3">
      <c r="D298" s="18" t="s">
        <v>282</v>
      </c>
      <c r="E298" s="18" t="s">
        <v>281</v>
      </c>
      <c r="F298" s="4" t="s">
        <v>5</v>
      </c>
      <c r="G298" t="s">
        <v>280</v>
      </c>
      <c r="H298" t="s">
        <v>257</v>
      </c>
      <c r="I298" s="14" t="s">
        <v>6</v>
      </c>
      <c r="J298">
        <v>1</v>
      </c>
      <c r="K298">
        <v>1.2</v>
      </c>
      <c r="L298">
        <v>1.17</v>
      </c>
      <c r="M298">
        <v>1.1499999999999999</v>
      </c>
      <c r="N298">
        <v>1.1299999999999999</v>
      </c>
      <c r="O298">
        <v>1.1299999999999999</v>
      </c>
      <c r="P298">
        <v>1.1299999999999999</v>
      </c>
      <c r="Q298">
        <v>1.1399999999999999</v>
      </c>
      <c r="R298">
        <v>1.1499999999999999</v>
      </c>
      <c r="S298">
        <v>1.1599999999999999</v>
      </c>
      <c r="T298">
        <v>1.1599999999999999</v>
      </c>
      <c r="U298">
        <v>1.1499999999999999</v>
      </c>
      <c r="V298">
        <v>1.1499999999999999</v>
      </c>
      <c r="W298">
        <v>1.1499999999999999</v>
      </c>
      <c r="X298">
        <v>1.1499999999999999</v>
      </c>
      <c r="Y298">
        <v>1.1599999999999999</v>
      </c>
      <c r="Z298">
        <v>1.1599999999999999</v>
      </c>
      <c r="AA298">
        <v>1.1599999999999999</v>
      </c>
      <c r="AB298">
        <v>1.17</v>
      </c>
      <c r="AC298">
        <v>1.1599999999999999</v>
      </c>
      <c r="AD298">
        <v>1.1599999999999999</v>
      </c>
      <c r="AE298">
        <v>1.1599999999999999</v>
      </c>
      <c r="AF298">
        <v>1.1299999999999999</v>
      </c>
      <c r="AG298">
        <v>1.1200000000000001</v>
      </c>
      <c r="AH298">
        <v>1.1299999999999999</v>
      </c>
      <c r="AI298">
        <v>1.1399999999999999</v>
      </c>
      <c r="AJ298">
        <v>1.1399999999999999</v>
      </c>
      <c r="AK298">
        <v>1.1399999999999999</v>
      </c>
      <c r="AL298">
        <v>1.1000000000000001</v>
      </c>
      <c r="AM298">
        <v>1.06</v>
      </c>
      <c r="AN298">
        <v>1.04</v>
      </c>
      <c r="AO298">
        <v>1.03</v>
      </c>
    </row>
    <row r="299" spans="4:41" x14ac:dyDescent="0.3">
      <c r="D299" s="18" t="s">
        <v>282</v>
      </c>
      <c r="E299" s="18" t="s">
        <v>281</v>
      </c>
      <c r="F299" s="4" t="s">
        <v>5</v>
      </c>
      <c r="G299" t="s">
        <v>280</v>
      </c>
      <c r="H299" t="s">
        <v>258</v>
      </c>
      <c r="I299" s="14" t="s">
        <v>6</v>
      </c>
      <c r="J299">
        <v>1</v>
      </c>
      <c r="K299">
        <v>1.18</v>
      </c>
      <c r="L299">
        <v>1.18</v>
      </c>
      <c r="M299">
        <v>1.17</v>
      </c>
      <c r="N299">
        <v>1.1599999999999999</v>
      </c>
      <c r="O299">
        <v>1.1599999999999999</v>
      </c>
      <c r="P299">
        <v>1.17</v>
      </c>
      <c r="Q299">
        <v>1.18</v>
      </c>
      <c r="R299">
        <v>1.18</v>
      </c>
      <c r="S299">
        <v>1.18</v>
      </c>
      <c r="T299">
        <v>1.18</v>
      </c>
      <c r="U299">
        <v>1.19</v>
      </c>
      <c r="V299">
        <v>1.19</v>
      </c>
      <c r="W299">
        <v>1.19</v>
      </c>
      <c r="X299">
        <v>1.19</v>
      </c>
      <c r="Y299">
        <v>1.2</v>
      </c>
      <c r="Z299">
        <v>1.2</v>
      </c>
      <c r="AA299">
        <v>1.21</v>
      </c>
      <c r="AB299">
        <v>1.21</v>
      </c>
      <c r="AC299">
        <v>1.2</v>
      </c>
      <c r="AD299">
        <v>1.19</v>
      </c>
      <c r="AE299">
        <v>1.19</v>
      </c>
      <c r="AF299">
        <v>1.17</v>
      </c>
      <c r="AG299">
        <v>1.17</v>
      </c>
      <c r="AH299">
        <v>1.17</v>
      </c>
      <c r="AI299">
        <v>1.17</v>
      </c>
      <c r="AJ299">
        <v>1.18</v>
      </c>
      <c r="AK299">
        <v>1.18</v>
      </c>
      <c r="AL299">
        <v>1.1399999999999999</v>
      </c>
      <c r="AM299">
        <v>1.1100000000000001</v>
      </c>
      <c r="AN299">
        <v>1.0900000000000001</v>
      </c>
      <c r="AO299">
        <v>1.08</v>
      </c>
    </row>
    <row r="300" spans="4:41" x14ac:dyDescent="0.3">
      <c r="D300" s="18" t="s">
        <v>282</v>
      </c>
      <c r="E300" s="18" t="s">
        <v>281</v>
      </c>
      <c r="F300" s="4" t="s">
        <v>5</v>
      </c>
      <c r="G300" t="s">
        <v>280</v>
      </c>
      <c r="H300" t="s">
        <v>259</v>
      </c>
      <c r="I300" s="14" t="s">
        <v>6</v>
      </c>
      <c r="J300">
        <v>1</v>
      </c>
      <c r="K300">
        <v>1.18</v>
      </c>
      <c r="L300">
        <v>1.17</v>
      </c>
      <c r="M300">
        <v>1.17</v>
      </c>
      <c r="N300">
        <v>1.1599999999999999</v>
      </c>
      <c r="O300">
        <v>1.1599999999999999</v>
      </c>
      <c r="P300">
        <v>1.17</v>
      </c>
      <c r="Q300">
        <v>1.18</v>
      </c>
      <c r="R300">
        <v>1.19</v>
      </c>
      <c r="S300">
        <v>1.2</v>
      </c>
      <c r="T300">
        <v>1.2</v>
      </c>
      <c r="U300">
        <v>1.2</v>
      </c>
      <c r="V300">
        <v>1.2</v>
      </c>
      <c r="W300">
        <v>1.2</v>
      </c>
      <c r="X300">
        <v>1.2</v>
      </c>
      <c r="Y300">
        <v>1.2</v>
      </c>
      <c r="Z300">
        <v>1.21</v>
      </c>
      <c r="AA300">
        <v>1.21</v>
      </c>
      <c r="AB300">
        <v>1.21</v>
      </c>
      <c r="AC300">
        <v>1.2</v>
      </c>
      <c r="AD300">
        <v>1.2</v>
      </c>
      <c r="AE300">
        <v>1.2</v>
      </c>
      <c r="AF300">
        <v>1.18</v>
      </c>
      <c r="AG300">
        <v>1.17</v>
      </c>
      <c r="AH300">
        <v>1.17</v>
      </c>
      <c r="AI300">
        <v>1.17</v>
      </c>
      <c r="AJ300">
        <v>1.17</v>
      </c>
      <c r="AK300">
        <v>1.17</v>
      </c>
      <c r="AL300">
        <v>1.1299999999999999</v>
      </c>
      <c r="AM300">
        <v>1.0900000000000001</v>
      </c>
      <c r="AN300">
        <v>1.07</v>
      </c>
      <c r="AO300">
        <v>1.05</v>
      </c>
    </row>
    <row r="301" spans="4:41" x14ac:dyDescent="0.3">
      <c r="D301" s="18" t="s">
        <v>282</v>
      </c>
      <c r="E301" s="18" t="s">
        <v>281</v>
      </c>
      <c r="F301" s="4" t="s">
        <v>5</v>
      </c>
      <c r="G301" t="s">
        <v>280</v>
      </c>
      <c r="H301" t="s">
        <v>260</v>
      </c>
      <c r="I301" s="14" t="s">
        <v>6</v>
      </c>
      <c r="J301">
        <v>1</v>
      </c>
      <c r="K301">
        <v>1.19</v>
      </c>
      <c r="L301">
        <v>1.17</v>
      </c>
      <c r="M301">
        <v>1.1599999999999999</v>
      </c>
      <c r="N301">
        <v>1.1599999999999999</v>
      </c>
      <c r="O301">
        <v>1.1599999999999999</v>
      </c>
      <c r="P301">
        <v>1.1599999999999999</v>
      </c>
      <c r="Q301">
        <v>1.17</v>
      </c>
      <c r="R301">
        <v>1.17</v>
      </c>
      <c r="S301">
        <v>1.18</v>
      </c>
      <c r="T301">
        <v>1.18</v>
      </c>
      <c r="U301">
        <v>1.18</v>
      </c>
      <c r="V301">
        <v>1.18</v>
      </c>
      <c r="W301">
        <v>1.18</v>
      </c>
      <c r="X301">
        <v>1.18</v>
      </c>
      <c r="Y301">
        <v>1.19</v>
      </c>
      <c r="Z301">
        <v>1.19</v>
      </c>
      <c r="AA301">
        <v>1.19</v>
      </c>
      <c r="AB301">
        <v>1.19</v>
      </c>
      <c r="AC301">
        <v>1.19</v>
      </c>
      <c r="AD301">
        <v>1.19</v>
      </c>
      <c r="AE301">
        <v>1.19</v>
      </c>
      <c r="AF301">
        <v>1.18</v>
      </c>
      <c r="AG301">
        <v>1.17</v>
      </c>
      <c r="AH301">
        <v>1.17</v>
      </c>
      <c r="AI301">
        <v>1.17</v>
      </c>
      <c r="AJ301">
        <v>1.17</v>
      </c>
      <c r="AK301">
        <v>1.17</v>
      </c>
      <c r="AL301">
        <v>1.1399999999999999</v>
      </c>
      <c r="AM301">
        <v>1.1200000000000001</v>
      </c>
      <c r="AN301">
        <v>1.1000000000000001</v>
      </c>
      <c r="AO301">
        <v>1.0900000000000001</v>
      </c>
    </row>
    <row r="302" spans="4:41" x14ac:dyDescent="0.3">
      <c r="D302" s="18" t="s">
        <v>282</v>
      </c>
      <c r="E302" s="18" t="s">
        <v>281</v>
      </c>
      <c r="F302" s="4" t="s">
        <v>5</v>
      </c>
      <c r="G302" t="s">
        <v>280</v>
      </c>
      <c r="H302" t="s">
        <v>261</v>
      </c>
      <c r="I302" s="14" t="s">
        <v>6</v>
      </c>
      <c r="J302">
        <v>1</v>
      </c>
      <c r="K302">
        <v>1.1200000000000001</v>
      </c>
      <c r="L302">
        <v>1.1000000000000001</v>
      </c>
      <c r="M302">
        <v>1.07</v>
      </c>
      <c r="N302">
        <v>1.06</v>
      </c>
      <c r="O302">
        <v>1.06</v>
      </c>
      <c r="P302">
        <v>1.05</v>
      </c>
      <c r="Q302">
        <v>1.06</v>
      </c>
      <c r="R302">
        <v>1.07</v>
      </c>
      <c r="S302">
        <v>1.1399999999999999</v>
      </c>
      <c r="T302">
        <v>1.1299999999999999</v>
      </c>
      <c r="U302">
        <v>1.1100000000000001</v>
      </c>
      <c r="V302">
        <v>1.0900000000000001</v>
      </c>
      <c r="W302">
        <v>1.0900000000000001</v>
      </c>
      <c r="X302">
        <v>1.08</v>
      </c>
      <c r="Y302">
        <v>1.08</v>
      </c>
      <c r="Z302">
        <v>1.07</v>
      </c>
      <c r="AA302">
        <v>1.07</v>
      </c>
      <c r="AB302">
        <v>1.07</v>
      </c>
      <c r="AC302">
        <v>1.07</v>
      </c>
      <c r="AD302">
        <v>1.07</v>
      </c>
      <c r="AE302">
        <v>1.07</v>
      </c>
      <c r="AF302">
        <v>1.06</v>
      </c>
      <c r="AG302">
        <v>1.06</v>
      </c>
      <c r="AH302">
        <v>1.06</v>
      </c>
      <c r="AI302">
        <v>1.07</v>
      </c>
      <c r="AJ302">
        <v>1.07</v>
      </c>
      <c r="AK302">
        <v>1.07</v>
      </c>
      <c r="AL302">
        <v>1.05</v>
      </c>
      <c r="AM302">
        <v>1.02</v>
      </c>
      <c r="AN302">
        <v>1.01</v>
      </c>
      <c r="AO302">
        <v>1</v>
      </c>
    </row>
    <row r="303" spans="4:41" x14ac:dyDescent="0.3">
      <c r="D303" s="18" t="s">
        <v>282</v>
      </c>
      <c r="E303" s="18" t="s">
        <v>281</v>
      </c>
      <c r="F303" s="4" t="s">
        <v>5</v>
      </c>
      <c r="G303" t="s">
        <v>280</v>
      </c>
      <c r="H303" t="s">
        <v>262</v>
      </c>
      <c r="I303" s="14" t="s">
        <v>6</v>
      </c>
      <c r="J303">
        <v>1</v>
      </c>
      <c r="K303">
        <v>1.1200000000000001</v>
      </c>
      <c r="L303">
        <v>1</v>
      </c>
      <c r="M303">
        <v>1.01</v>
      </c>
      <c r="N303">
        <v>1.04</v>
      </c>
      <c r="O303">
        <v>1.07</v>
      </c>
      <c r="P303">
        <v>1.0900000000000001</v>
      </c>
      <c r="Q303">
        <v>1.07</v>
      </c>
      <c r="R303">
        <v>1.04</v>
      </c>
      <c r="S303">
        <v>1.04</v>
      </c>
      <c r="T303">
        <v>1.04</v>
      </c>
      <c r="U303">
        <v>1.07</v>
      </c>
      <c r="V303">
        <v>1.1200000000000001</v>
      </c>
      <c r="W303">
        <v>1.1299999999999999</v>
      </c>
      <c r="X303">
        <v>1.1499999999999999</v>
      </c>
      <c r="Y303">
        <v>1.17</v>
      </c>
      <c r="Z303">
        <v>1.17</v>
      </c>
      <c r="AA303">
        <v>1.18</v>
      </c>
      <c r="AB303">
        <v>1.18</v>
      </c>
      <c r="AC303">
        <v>1.21</v>
      </c>
      <c r="AD303">
        <v>1.23</v>
      </c>
      <c r="AE303">
        <v>1.26</v>
      </c>
      <c r="AF303">
        <v>1.28</v>
      </c>
      <c r="AG303">
        <v>1.31</v>
      </c>
      <c r="AH303">
        <v>1.34</v>
      </c>
      <c r="AI303">
        <v>1.37</v>
      </c>
      <c r="AJ303">
        <v>1.39</v>
      </c>
      <c r="AK303">
        <v>1.51</v>
      </c>
      <c r="AL303">
        <v>1.6</v>
      </c>
      <c r="AM303">
        <v>1.72</v>
      </c>
      <c r="AN303">
        <v>1.83</v>
      </c>
      <c r="AO303">
        <v>1.92</v>
      </c>
    </row>
    <row r="304" spans="4:41" x14ac:dyDescent="0.3">
      <c r="D304" s="18" t="s">
        <v>282</v>
      </c>
      <c r="E304" s="18" t="s">
        <v>281</v>
      </c>
      <c r="F304" s="4" t="s">
        <v>5</v>
      </c>
      <c r="G304" t="s">
        <v>280</v>
      </c>
      <c r="H304" t="s">
        <v>263</v>
      </c>
      <c r="I304" s="14" t="s">
        <v>6</v>
      </c>
      <c r="J304">
        <v>1</v>
      </c>
      <c r="K304">
        <v>0.85</v>
      </c>
      <c r="L304">
        <v>0.89</v>
      </c>
      <c r="M304">
        <v>0.91</v>
      </c>
      <c r="N304">
        <v>0.92</v>
      </c>
      <c r="O304">
        <v>0.93</v>
      </c>
      <c r="P304">
        <v>0.94</v>
      </c>
      <c r="Q304">
        <v>0.94</v>
      </c>
      <c r="R304">
        <v>0.94</v>
      </c>
      <c r="S304">
        <v>0.94</v>
      </c>
      <c r="T304">
        <v>0.94</v>
      </c>
      <c r="U304">
        <v>0.94</v>
      </c>
      <c r="V304">
        <v>0.95</v>
      </c>
      <c r="W304">
        <v>0.96</v>
      </c>
      <c r="X304">
        <v>0.96</v>
      </c>
      <c r="Y304">
        <v>0.96</v>
      </c>
      <c r="Z304">
        <v>0.97</v>
      </c>
      <c r="AA304">
        <v>0.97</v>
      </c>
      <c r="AB304">
        <v>0.97</v>
      </c>
      <c r="AC304">
        <v>0.97</v>
      </c>
      <c r="AD304">
        <v>0.97</v>
      </c>
      <c r="AE304">
        <v>0.97</v>
      </c>
      <c r="AF304">
        <v>0.98</v>
      </c>
      <c r="AG304">
        <v>0.99</v>
      </c>
      <c r="AH304">
        <v>0.99</v>
      </c>
      <c r="AI304">
        <v>1</v>
      </c>
      <c r="AJ304">
        <v>1</v>
      </c>
      <c r="AK304">
        <v>1.01</v>
      </c>
      <c r="AL304">
        <v>1.03</v>
      </c>
      <c r="AM304">
        <v>1.04</v>
      </c>
      <c r="AN304">
        <v>1.05</v>
      </c>
      <c r="AO304">
        <v>1.06</v>
      </c>
    </row>
    <row r="305" spans="4:41" x14ac:dyDescent="0.3">
      <c r="D305" s="18" t="s">
        <v>282</v>
      </c>
      <c r="E305" s="18" t="s">
        <v>281</v>
      </c>
      <c r="F305" s="4" t="s">
        <v>5</v>
      </c>
      <c r="G305" t="s">
        <v>280</v>
      </c>
      <c r="H305" t="s">
        <v>264</v>
      </c>
      <c r="I305" s="14" t="s">
        <v>6</v>
      </c>
      <c r="J305">
        <v>1</v>
      </c>
      <c r="K305">
        <v>1.1599999999999999</v>
      </c>
      <c r="L305">
        <v>1.1200000000000001</v>
      </c>
      <c r="M305">
        <v>1.1100000000000001</v>
      </c>
      <c r="N305">
        <v>1.0900000000000001</v>
      </c>
      <c r="O305">
        <v>1.0900000000000001</v>
      </c>
      <c r="P305">
        <v>1.0900000000000001</v>
      </c>
      <c r="Q305">
        <v>1.1000000000000001</v>
      </c>
      <c r="R305">
        <v>1.1000000000000001</v>
      </c>
      <c r="S305">
        <v>1.1000000000000001</v>
      </c>
      <c r="T305">
        <v>1.1000000000000001</v>
      </c>
      <c r="U305">
        <v>1.1000000000000001</v>
      </c>
      <c r="V305">
        <v>1.1100000000000001</v>
      </c>
      <c r="W305">
        <v>1.1100000000000001</v>
      </c>
      <c r="X305">
        <v>1.1200000000000001</v>
      </c>
      <c r="Y305">
        <v>1.1200000000000001</v>
      </c>
      <c r="Z305">
        <v>1.1299999999999999</v>
      </c>
      <c r="AA305">
        <v>1.1299999999999999</v>
      </c>
      <c r="AB305">
        <v>1.1299999999999999</v>
      </c>
      <c r="AC305">
        <v>1.1299999999999999</v>
      </c>
      <c r="AD305">
        <v>1.1299999999999999</v>
      </c>
      <c r="AE305">
        <v>1.1299999999999999</v>
      </c>
      <c r="AF305">
        <v>1.1200000000000001</v>
      </c>
      <c r="AG305">
        <v>1.1100000000000001</v>
      </c>
      <c r="AH305">
        <v>1.1200000000000001</v>
      </c>
      <c r="AI305">
        <v>1.1200000000000001</v>
      </c>
      <c r="AJ305">
        <v>1.1299999999999999</v>
      </c>
      <c r="AK305">
        <v>1.1299999999999999</v>
      </c>
      <c r="AL305">
        <v>1.1200000000000001</v>
      </c>
      <c r="AM305">
        <v>1.1000000000000001</v>
      </c>
      <c r="AN305">
        <v>1.1000000000000001</v>
      </c>
      <c r="AO305">
        <v>1.1000000000000001</v>
      </c>
    </row>
    <row r="306" spans="4:41" x14ac:dyDescent="0.3">
      <c r="D306" s="18" t="s">
        <v>282</v>
      </c>
      <c r="E306" s="18" t="s">
        <v>281</v>
      </c>
      <c r="F306" s="4" t="s">
        <v>5</v>
      </c>
      <c r="G306" t="s">
        <v>280</v>
      </c>
      <c r="H306" t="s">
        <v>265</v>
      </c>
      <c r="I306" s="14" t="s">
        <v>6</v>
      </c>
      <c r="J306">
        <v>1</v>
      </c>
      <c r="K306">
        <v>1.01</v>
      </c>
      <c r="L306">
        <v>1.02</v>
      </c>
      <c r="M306">
        <v>1.03</v>
      </c>
      <c r="N306">
        <v>1.02</v>
      </c>
      <c r="O306">
        <v>1.02</v>
      </c>
      <c r="P306">
        <v>1.02</v>
      </c>
      <c r="Q306">
        <v>1.03</v>
      </c>
      <c r="R306">
        <v>1.03</v>
      </c>
      <c r="S306">
        <v>0.98</v>
      </c>
      <c r="T306">
        <v>0.99</v>
      </c>
      <c r="U306">
        <v>1</v>
      </c>
      <c r="V306">
        <v>1.02</v>
      </c>
      <c r="W306">
        <v>1.03</v>
      </c>
      <c r="X306">
        <v>1.03</v>
      </c>
      <c r="Y306">
        <v>1.04</v>
      </c>
      <c r="Z306">
        <v>1.05</v>
      </c>
      <c r="AA306">
        <v>1.05</v>
      </c>
      <c r="AB306">
        <v>1.06</v>
      </c>
      <c r="AC306">
        <v>1.05</v>
      </c>
      <c r="AD306">
        <v>1.05</v>
      </c>
      <c r="AE306">
        <v>1.05</v>
      </c>
      <c r="AF306">
        <v>1.03</v>
      </c>
      <c r="AG306">
        <v>1.02</v>
      </c>
      <c r="AH306">
        <v>1.02</v>
      </c>
      <c r="AI306">
        <v>1.03</v>
      </c>
      <c r="AJ306">
        <v>1.04</v>
      </c>
      <c r="AK306">
        <v>1.04</v>
      </c>
      <c r="AL306">
        <v>1.02</v>
      </c>
      <c r="AM306">
        <v>1</v>
      </c>
      <c r="AN306">
        <v>0.99</v>
      </c>
      <c r="AO306">
        <v>0.99</v>
      </c>
    </row>
    <row r="307" spans="4:41" x14ac:dyDescent="0.3">
      <c r="D307" s="18" t="s">
        <v>282</v>
      </c>
      <c r="E307" s="18" t="s">
        <v>281</v>
      </c>
      <c r="F307" s="4" t="s">
        <v>5</v>
      </c>
      <c r="G307" t="s">
        <v>280</v>
      </c>
      <c r="H307" t="s">
        <v>266</v>
      </c>
      <c r="I307" s="14" t="s">
        <v>6</v>
      </c>
      <c r="J307">
        <v>1</v>
      </c>
      <c r="K307">
        <v>1.02</v>
      </c>
      <c r="L307">
        <v>1.04</v>
      </c>
      <c r="M307">
        <v>1.03</v>
      </c>
      <c r="N307">
        <v>1.03</v>
      </c>
      <c r="O307">
        <v>1.03</v>
      </c>
      <c r="P307">
        <v>1.03</v>
      </c>
      <c r="Q307">
        <v>1.04</v>
      </c>
      <c r="R307">
        <v>1.04</v>
      </c>
      <c r="S307">
        <v>1.05</v>
      </c>
      <c r="T307">
        <v>1.05</v>
      </c>
      <c r="U307">
        <v>1.05</v>
      </c>
      <c r="V307">
        <v>1.05</v>
      </c>
      <c r="W307">
        <v>1.05</v>
      </c>
      <c r="X307">
        <v>1.06</v>
      </c>
      <c r="Y307">
        <v>1.06</v>
      </c>
      <c r="Z307">
        <v>1.06</v>
      </c>
      <c r="AA307">
        <v>1.07</v>
      </c>
      <c r="AB307">
        <v>1.07</v>
      </c>
      <c r="AC307">
        <v>1.07</v>
      </c>
      <c r="AD307">
        <v>1.07</v>
      </c>
      <c r="AE307">
        <v>1.07</v>
      </c>
      <c r="AF307">
        <v>1.07</v>
      </c>
      <c r="AG307">
        <v>1.07</v>
      </c>
      <c r="AH307">
        <v>1.07</v>
      </c>
      <c r="AI307">
        <v>1.07</v>
      </c>
      <c r="AJ307">
        <v>1.07</v>
      </c>
      <c r="AK307">
        <v>1.07</v>
      </c>
      <c r="AL307">
        <v>1.07</v>
      </c>
      <c r="AM307">
        <v>1.07</v>
      </c>
      <c r="AN307">
        <v>1.06</v>
      </c>
      <c r="AO307">
        <v>1.06</v>
      </c>
    </row>
    <row r="308" spans="4:41" x14ac:dyDescent="0.3">
      <c r="D308" s="18" t="s">
        <v>282</v>
      </c>
      <c r="E308" s="18" t="s">
        <v>281</v>
      </c>
      <c r="F308" s="4" t="s">
        <v>5</v>
      </c>
      <c r="G308" t="s">
        <v>280</v>
      </c>
      <c r="H308" t="s">
        <v>267</v>
      </c>
      <c r="I308" s="14" t="s">
        <v>6</v>
      </c>
      <c r="J308">
        <v>1</v>
      </c>
      <c r="K308">
        <v>0.98</v>
      </c>
      <c r="L308">
        <v>0.96</v>
      </c>
      <c r="M308">
        <v>0.97</v>
      </c>
      <c r="N308">
        <v>0.97</v>
      </c>
      <c r="O308">
        <v>0.97</v>
      </c>
      <c r="P308">
        <v>0.97</v>
      </c>
      <c r="Q308">
        <v>0.97</v>
      </c>
      <c r="R308">
        <v>0.98</v>
      </c>
      <c r="S308">
        <v>0.99</v>
      </c>
      <c r="T308">
        <v>1</v>
      </c>
      <c r="U308">
        <v>1</v>
      </c>
      <c r="V308">
        <v>1.01</v>
      </c>
      <c r="W308">
        <v>1.02</v>
      </c>
      <c r="X308">
        <v>1.02</v>
      </c>
      <c r="Y308">
        <v>1.02</v>
      </c>
      <c r="Z308">
        <v>1.02</v>
      </c>
      <c r="AA308">
        <v>1.02</v>
      </c>
      <c r="AB308">
        <v>1.03</v>
      </c>
      <c r="AC308">
        <v>1.02</v>
      </c>
      <c r="AD308">
        <v>1.02</v>
      </c>
      <c r="AE308">
        <v>1.01</v>
      </c>
      <c r="AF308">
        <v>1.01</v>
      </c>
      <c r="AG308">
        <v>1.01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1.01</v>
      </c>
      <c r="AN308">
        <v>1.01</v>
      </c>
      <c r="AO308">
        <v>1.02</v>
      </c>
    </row>
    <row r="309" spans="4:41" x14ac:dyDescent="0.3">
      <c r="D309" s="18" t="s">
        <v>282</v>
      </c>
      <c r="E309" s="18" t="s">
        <v>281</v>
      </c>
      <c r="F309" s="4" t="s">
        <v>5</v>
      </c>
      <c r="G309" t="s">
        <v>280</v>
      </c>
      <c r="H309" t="s">
        <v>268</v>
      </c>
      <c r="I309" s="14" t="s">
        <v>6</v>
      </c>
      <c r="J309">
        <v>1</v>
      </c>
      <c r="K309">
        <v>0.94</v>
      </c>
      <c r="L309">
        <v>0.94</v>
      </c>
      <c r="M309">
        <v>0.97</v>
      </c>
      <c r="N309">
        <v>0.97</v>
      </c>
      <c r="O309">
        <v>0.96</v>
      </c>
      <c r="P309">
        <v>0.96</v>
      </c>
      <c r="Q309">
        <v>0.95</v>
      </c>
      <c r="R309">
        <v>0.97</v>
      </c>
      <c r="S309">
        <v>0.97</v>
      </c>
      <c r="T309">
        <v>0.99</v>
      </c>
      <c r="U309">
        <v>1.01</v>
      </c>
      <c r="V309">
        <v>1.01</v>
      </c>
      <c r="W309">
        <v>1</v>
      </c>
      <c r="X309">
        <v>1</v>
      </c>
      <c r="Y309">
        <v>1.01</v>
      </c>
      <c r="Z309">
        <v>1.02</v>
      </c>
      <c r="AA309">
        <v>1.01</v>
      </c>
      <c r="AB309">
        <v>1.01</v>
      </c>
      <c r="AC309">
        <v>1.02</v>
      </c>
      <c r="AD309">
        <v>1.04</v>
      </c>
      <c r="AE309">
        <v>1.05</v>
      </c>
      <c r="AF309">
        <v>1.04</v>
      </c>
      <c r="AG309">
        <v>1.04</v>
      </c>
      <c r="AH309">
        <v>1.04</v>
      </c>
      <c r="AI309">
        <v>1.04</v>
      </c>
      <c r="AJ309">
        <v>1.02</v>
      </c>
      <c r="AK309">
        <v>1.01</v>
      </c>
      <c r="AL309">
        <v>1.02</v>
      </c>
      <c r="AM309">
        <v>1.03</v>
      </c>
      <c r="AN309">
        <v>1.04</v>
      </c>
      <c r="AO309">
        <v>1.05</v>
      </c>
    </row>
    <row r="310" spans="4:41" x14ac:dyDescent="0.3">
      <c r="D310" s="18" t="s">
        <v>282</v>
      </c>
      <c r="E310" s="18" t="s">
        <v>281</v>
      </c>
      <c r="F310" s="4" t="s">
        <v>5</v>
      </c>
      <c r="G310" t="s">
        <v>280</v>
      </c>
      <c r="H310" t="s">
        <v>269</v>
      </c>
      <c r="I310" s="14" t="s">
        <v>6</v>
      </c>
      <c r="J310">
        <v>1</v>
      </c>
      <c r="K310">
        <v>1.08</v>
      </c>
      <c r="L310">
        <v>1.08</v>
      </c>
      <c r="M310">
        <v>1.1000000000000001</v>
      </c>
      <c r="N310">
        <v>1.1000000000000001</v>
      </c>
      <c r="O310">
        <v>1.08</v>
      </c>
      <c r="P310">
        <v>1.06</v>
      </c>
      <c r="Q310">
        <v>1.04</v>
      </c>
      <c r="R310">
        <v>1.02</v>
      </c>
      <c r="S310">
        <v>0.97</v>
      </c>
      <c r="T310">
        <v>0.97</v>
      </c>
      <c r="U310">
        <v>0.98</v>
      </c>
      <c r="V310">
        <v>0.98</v>
      </c>
      <c r="W310">
        <v>0.99</v>
      </c>
      <c r="X310">
        <v>0.99</v>
      </c>
      <c r="Y310">
        <v>0.99</v>
      </c>
      <c r="Z310">
        <v>0.99</v>
      </c>
      <c r="AA310">
        <v>0.99</v>
      </c>
      <c r="AB310">
        <v>0.99</v>
      </c>
      <c r="AC310">
        <v>0.98</v>
      </c>
      <c r="AD310">
        <v>0.98</v>
      </c>
      <c r="AE310">
        <v>0.97</v>
      </c>
      <c r="AF310">
        <v>0.96</v>
      </c>
      <c r="AG310">
        <v>0.95</v>
      </c>
      <c r="AH310">
        <v>0.96</v>
      </c>
      <c r="AI310">
        <v>0.97</v>
      </c>
      <c r="AJ310">
        <v>0.97</v>
      </c>
      <c r="AK310">
        <v>0.98</v>
      </c>
      <c r="AL310">
        <v>0.98</v>
      </c>
      <c r="AM310">
        <v>0.99</v>
      </c>
      <c r="AN310">
        <v>1.01</v>
      </c>
      <c r="AO310">
        <v>1.02</v>
      </c>
    </row>
    <row r="311" spans="4:41" x14ac:dyDescent="0.3">
      <c r="D311" s="18" t="s">
        <v>282</v>
      </c>
      <c r="E311" s="18" t="s">
        <v>281</v>
      </c>
      <c r="F311" s="4" t="s">
        <v>5</v>
      </c>
      <c r="G311" t="s">
        <v>280</v>
      </c>
      <c r="H311" t="s">
        <v>270</v>
      </c>
      <c r="I311" s="14" t="s">
        <v>6</v>
      </c>
      <c r="J311">
        <v>1</v>
      </c>
      <c r="K311">
        <v>1.01</v>
      </c>
      <c r="L311">
        <v>1.02</v>
      </c>
      <c r="M311">
        <v>1.02</v>
      </c>
      <c r="N311">
        <v>1.02</v>
      </c>
      <c r="O311">
        <v>1.01</v>
      </c>
      <c r="P311">
        <v>1</v>
      </c>
      <c r="Q311">
        <v>0.99</v>
      </c>
      <c r="R311">
        <v>0.99</v>
      </c>
      <c r="S311">
        <v>0.98</v>
      </c>
      <c r="T311">
        <v>0.99</v>
      </c>
      <c r="U311">
        <v>1</v>
      </c>
      <c r="V311">
        <v>1.01</v>
      </c>
      <c r="W311">
        <v>1</v>
      </c>
      <c r="X311">
        <v>1</v>
      </c>
      <c r="Y311">
        <v>1.01</v>
      </c>
      <c r="Z311">
        <v>1.02</v>
      </c>
      <c r="AA311">
        <v>1.01</v>
      </c>
      <c r="AB311">
        <v>1.01</v>
      </c>
      <c r="AC311">
        <v>1.01</v>
      </c>
      <c r="AD311">
        <v>1.02</v>
      </c>
      <c r="AE311">
        <v>1.03</v>
      </c>
      <c r="AF311">
        <v>1.01</v>
      </c>
      <c r="AG311">
        <v>1.02</v>
      </c>
      <c r="AH311">
        <v>1.02</v>
      </c>
      <c r="AI311">
        <v>1.02</v>
      </c>
      <c r="AJ311">
        <v>1.02</v>
      </c>
      <c r="AK311">
        <v>1.01</v>
      </c>
      <c r="AL311">
        <v>1.01</v>
      </c>
      <c r="AM311">
        <v>1.01</v>
      </c>
      <c r="AN311">
        <v>1.02</v>
      </c>
      <c r="AO311">
        <v>1.02</v>
      </c>
    </row>
    <row r="312" spans="4:41" x14ac:dyDescent="0.3">
      <c r="D312" s="18" t="s">
        <v>282</v>
      </c>
      <c r="E312" s="18" t="s">
        <v>281</v>
      </c>
      <c r="F312" s="4" t="s">
        <v>5</v>
      </c>
      <c r="G312" t="s">
        <v>280</v>
      </c>
      <c r="H312" t="s">
        <v>271</v>
      </c>
      <c r="I312" s="14" t="s">
        <v>6</v>
      </c>
      <c r="J312">
        <v>1</v>
      </c>
      <c r="K312">
        <v>1.02</v>
      </c>
      <c r="L312">
        <v>1.02</v>
      </c>
      <c r="M312">
        <v>1.01</v>
      </c>
      <c r="N312">
        <v>0.99</v>
      </c>
      <c r="O312">
        <v>0.99</v>
      </c>
      <c r="P312">
        <v>0.99</v>
      </c>
      <c r="Q312">
        <v>0.99</v>
      </c>
      <c r="R312">
        <v>0.99</v>
      </c>
      <c r="S312">
        <v>0.98</v>
      </c>
      <c r="T312">
        <v>0.99</v>
      </c>
      <c r="U312">
        <v>0.99</v>
      </c>
      <c r="V312">
        <v>1</v>
      </c>
      <c r="W312">
        <v>1.01</v>
      </c>
      <c r="X312">
        <v>1.02</v>
      </c>
      <c r="Y312">
        <v>1.02</v>
      </c>
      <c r="Z312">
        <v>1.03</v>
      </c>
      <c r="AA312">
        <v>1.03</v>
      </c>
      <c r="AB312">
        <v>1.04</v>
      </c>
      <c r="AC312">
        <v>1.03</v>
      </c>
      <c r="AD312">
        <v>1.03</v>
      </c>
      <c r="AE312">
        <v>1.03</v>
      </c>
      <c r="AF312">
        <v>1.02</v>
      </c>
      <c r="AG312">
        <v>1.02</v>
      </c>
      <c r="AH312">
        <v>1.02</v>
      </c>
      <c r="AI312">
        <v>1.02</v>
      </c>
      <c r="AJ312">
        <v>1.02</v>
      </c>
      <c r="AK312">
        <v>1.02</v>
      </c>
      <c r="AL312">
        <v>0.99</v>
      </c>
      <c r="AM312">
        <v>0.97</v>
      </c>
      <c r="AN312">
        <v>0.95</v>
      </c>
      <c r="AO312">
        <v>0.94</v>
      </c>
    </row>
    <row r="313" spans="4:41" x14ac:dyDescent="0.3">
      <c r="D313" s="18" t="s">
        <v>282</v>
      </c>
      <c r="E313" s="18" t="s">
        <v>281</v>
      </c>
      <c r="F313" s="4" t="s">
        <v>5</v>
      </c>
      <c r="G313" t="s">
        <v>280</v>
      </c>
      <c r="H313" t="s">
        <v>272</v>
      </c>
      <c r="I313" s="14" t="s">
        <v>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0.99</v>
      </c>
      <c r="V313">
        <v>1</v>
      </c>
      <c r="W313">
        <v>1.01</v>
      </c>
      <c r="X313">
        <v>1.02</v>
      </c>
      <c r="Y313">
        <v>1.02</v>
      </c>
      <c r="Z313">
        <v>1.03</v>
      </c>
      <c r="AA313">
        <v>1.03</v>
      </c>
      <c r="AB313">
        <v>1.03</v>
      </c>
      <c r="AC313">
        <v>1.03</v>
      </c>
      <c r="AD313">
        <v>1.03</v>
      </c>
      <c r="AE313">
        <v>1.03</v>
      </c>
      <c r="AF313">
        <v>1.05</v>
      </c>
      <c r="AG313">
        <v>1.06</v>
      </c>
      <c r="AH313">
        <v>1.07</v>
      </c>
      <c r="AI313">
        <v>1.08</v>
      </c>
      <c r="AJ313">
        <v>1.08</v>
      </c>
      <c r="AK313">
        <v>1.08</v>
      </c>
      <c r="AL313">
        <v>1.08</v>
      </c>
      <c r="AM313">
        <v>1.08</v>
      </c>
      <c r="AN313">
        <v>1.0900000000000001</v>
      </c>
      <c r="AO313">
        <v>1.0900000000000001</v>
      </c>
    </row>
    <row r="314" spans="4:41" x14ac:dyDescent="0.3">
      <c r="D314" s="18" t="s">
        <v>282</v>
      </c>
      <c r="E314" s="18" t="s">
        <v>281</v>
      </c>
      <c r="F314" s="4" t="s">
        <v>5</v>
      </c>
      <c r="G314" t="s">
        <v>280</v>
      </c>
      <c r="H314" t="s">
        <v>273</v>
      </c>
      <c r="I314" s="14" t="s">
        <v>6</v>
      </c>
      <c r="J314">
        <v>1</v>
      </c>
      <c r="K314">
        <v>0.88</v>
      </c>
      <c r="L314">
        <v>0.92</v>
      </c>
      <c r="M314">
        <v>0.93</v>
      </c>
      <c r="N314">
        <v>0.94</v>
      </c>
      <c r="O314">
        <v>0.95</v>
      </c>
      <c r="P314">
        <v>0.96</v>
      </c>
      <c r="Q314">
        <v>0.96</v>
      </c>
      <c r="R314">
        <v>0.96</v>
      </c>
      <c r="S314">
        <v>0.96</v>
      </c>
      <c r="T314">
        <v>0.97</v>
      </c>
      <c r="U314">
        <v>0.97</v>
      </c>
      <c r="V314">
        <v>0.98</v>
      </c>
      <c r="W314">
        <v>0.98</v>
      </c>
      <c r="X314">
        <v>0.99</v>
      </c>
      <c r="Y314">
        <v>0.99</v>
      </c>
      <c r="Z314">
        <v>0.99</v>
      </c>
      <c r="AA314">
        <v>1</v>
      </c>
      <c r="AB314">
        <v>1</v>
      </c>
      <c r="AC314">
        <v>1</v>
      </c>
      <c r="AD314">
        <v>1.01</v>
      </c>
      <c r="AE314">
        <v>1.01</v>
      </c>
      <c r="AF314">
        <v>1</v>
      </c>
      <c r="AG314">
        <v>0.99</v>
      </c>
      <c r="AH314">
        <v>1</v>
      </c>
      <c r="AI314">
        <v>1</v>
      </c>
      <c r="AJ314">
        <v>1</v>
      </c>
      <c r="AK314">
        <v>1.01</v>
      </c>
      <c r="AL314">
        <v>1.01</v>
      </c>
      <c r="AM314">
        <v>1.01</v>
      </c>
      <c r="AN314">
        <v>1</v>
      </c>
      <c r="AO314">
        <v>1</v>
      </c>
    </row>
    <row r="315" spans="4:41" x14ac:dyDescent="0.3">
      <c r="D315" s="18" t="s">
        <v>282</v>
      </c>
      <c r="E315" s="18" t="s">
        <v>281</v>
      </c>
      <c r="F315" s="4" t="s">
        <v>5</v>
      </c>
      <c r="G315" t="s">
        <v>280</v>
      </c>
      <c r="H315" t="s">
        <v>274</v>
      </c>
      <c r="I315" s="14" t="s">
        <v>6</v>
      </c>
      <c r="J315">
        <v>1</v>
      </c>
      <c r="K315">
        <v>0.96</v>
      </c>
      <c r="L315">
        <v>0.97</v>
      </c>
      <c r="M315">
        <v>0.98</v>
      </c>
      <c r="N315">
        <v>0.98</v>
      </c>
      <c r="O315">
        <v>0.98</v>
      </c>
      <c r="P315">
        <v>0.99</v>
      </c>
      <c r="Q315">
        <v>0.99</v>
      </c>
      <c r="R315">
        <v>1</v>
      </c>
      <c r="S315">
        <v>0.99</v>
      </c>
      <c r="T315">
        <v>1</v>
      </c>
      <c r="U315">
        <v>1</v>
      </c>
      <c r="V315">
        <v>1</v>
      </c>
      <c r="W315">
        <v>1.01</v>
      </c>
      <c r="X315">
        <v>1.01</v>
      </c>
      <c r="Y315">
        <v>1.02</v>
      </c>
      <c r="Z315">
        <v>1.02</v>
      </c>
      <c r="AA315">
        <v>1.03</v>
      </c>
      <c r="AB315">
        <v>1.03</v>
      </c>
      <c r="AC315">
        <v>1.03</v>
      </c>
      <c r="AD315">
        <v>1.03</v>
      </c>
      <c r="AE315">
        <v>1.03</v>
      </c>
      <c r="AF315">
        <v>1.03</v>
      </c>
      <c r="AG315">
        <v>1.02</v>
      </c>
      <c r="AH315">
        <v>1.02</v>
      </c>
      <c r="AI315">
        <v>1.02</v>
      </c>
      <c r="AJ315">
        <v>1.03</v>
      </c>
      <c r="AK315">
        <v>1.03</v>
      </c>
      <c r="AL315">
        <v>1.01</v>
      </c>
      <c r="AM315">
        <v>1</v>
      </c>
      <c r="AN315">
        <v>0.99</v>
      </c>
      <c r="AO315">
        <v>0.99</v>
      </c>
    </row>
    <row r="316" spans="4:41" x14ac:dyDescent="0.3">
      <c r="D316" s="18" t="s">
        <v>282</v>
      </c>
      <c r="E316" s="18" t="s">
        <v>281</v>
      </c>
      <c r="F316" s="4" t="s">
        <v>5</v>
      </c>
      <c r="G316" t="s">
        <v>280</v>
      </c>
      <c r="H316" t="s">
        <v>275</v>
      </c>
      <c r="I316" s="14" t="s">
        <v>6</v>
      </c>
      <c r="J316">
        <v>1</v>
      </c>
      <c r="K316">
        <v>0.89</v>
      </c>
      <c r="L316">
        <v>0.91</v>
      </c>
      <c r="M316">
        <v>0.93</v>
      </c>
      <c r="N316">
        <v>0.93</v>
      </c>
      <c r="O316">
        <v>0.94</v>
      </c>
      <c r="P316">
        <v>0.95</v>
      </c>
      <c r="Q316">
        <v>0.95</v>
      </c>
      <c r="R316">
        <v>0.96</v>
      </c>
      <c r="S316">
        <v>0.95</v>
      </c>
      <c r="T316">
        <v>0.96</v>
      </c>
      <c r="U316">
        <v>0.96</v>
      </c>
      <c r="V316">
        <v>0.97</v>
      </c>
      <c r="W316">
        <v>0.97</v>
      </c>
      <c r="X316">
        <v>0.98</v>
      </c>
      <c r="Y316">
        <v>0.98</v>
      </c>
      <c r="Z316">
        <v>0.99</v>
      </c>
      <c r="AA316">
        <v>0.99</v>
      </c>
      <c r="AB316">
        <v>1</v>
      </c>
      <c r="AC316">
        <v>1</v>
      </c>
      <c r="AD316">
        <v>1</v>
      </c>
      <c r="AE316">
        <v>1</v>
      </c>
      <c r="AF316">
        <v>0.99</v>
      </c>
      <c r="AG316">
        <v>0.99</v>
      </c>
      <c r="AH316">
        <v>0.99</v>
      </c>
      <c r="AI316">
        <v>0.99</v>
      </c>
      <c r="AJ316">
        <v>1</v>
      </c>
      <c r="AK316">
        <v>1</v>
      </c>
      <c r="AL316">
        <v>1</v>
      </c>
      <c r="AM316">
        <v>1</v>
      </c>
      <c r="AN316">
        <v>0.99</v>
      </c>
      <c r="AO316">
        <v>0.99</v>
      </c>
    </row>
    <row r="317" spans="4:41" x14ac:dyDescent="0.3">
      <c r="D317" s="18" t="s">
        <v>282</v>
      </c>
      <c r="E317" s="18" t="s">
        <v>281</v>
      </c>
      <c r="F317" s="4" t="s">
        <v>5</v>
      </c>
      <c r="G317" t="s">
        <v>280</v>
      </c>
      <c r="H317" t="s">
        <v>276</v>
      </c>
      <c r="I317" s="14" t="s">
        <v>6</v>
      </c>
      <c r="J317">
        <v>1</v>
      </c>
      <c r="K317">
        <v>1.01</v>
      </c>
      <c r="L317">
        <v>1.02</v>
      </c>
      <c r="M317">
        <v>1.02</v>
      </c>
      <c r="N317">
        <v>1.02</v>
      </c>
      <c r="O317">
        <v>1.02</v>
      </c>
      <c r="P317">
        <v>1.03</v>
      </c>
      <c r="Q317">
        <v>1.04</v>
      </c>
      <c r="R317">
        <v>1.04</v>
      </c>
      <c r="S317">
        <v>1.04</v>
      </c>
      <c r="T317">
        <v>1.04</v>
      </c>
      <c r="U317">
        <v>1.04</v>
      </c>
      <c r="V317">
        <v>1.05</v>
      </c>
      <c r="W317">
        <v>1.05</v>
      </c>
      <c r="X317">
        <v>1.05</v>
      </c>
      <c r="Y317">
        <v>1.06</v>
      </c>
      <c r="Z317">
        <v>1.06</v>
      </c>
      <c r="AA317">
        <v>1.06</v>
      </c>
      <c r="AB317">
        <v>1.06</v>
      </c>
      <c r="AC317">
        <v>1.06</v>
      </c>
      <c r="AD317">
        <v>1.06</v>
      </c>
      <c r="AE317">
        <v>1.06</v>
      </c>
      <c r="AF317">
        <v>1.05</v>
      </c>
      <c r="AG317">
        <v>1.05</v>
      </c>
      <c r="AH317">
        <v>1.04</v>
      </c>
      <c r="AI317">
        <v>1.04</v>
      </c>
      <c r="AJ317">
        <v>1.04</v>
      </c>
      <c r="AK317">
        <v>1.04</v>
      </c>
      <c r="AL317">
        <v>1.02</v>
      </c>
      <c r="AM317">
        <v>1</v>
      </c>
      <c r="AN317">
        <v>0.98</v>
      </c>
      <c r="AO317">
        <v>0.97</v>
      </c>
    </row>
    <row r="318" spans="4:41" x14ac:dyDescent="0.3">
      <c r="D318" s="18" t="s">
        <v>282</v>
      </c>
      <c r="E318" s="18" t="s">
        <v>281</v>
      </c>
      <c r="F318" s="4" t="s">
        <v>5</v>
      </c>
      <c r="G318" t="s">
        <v>280</v>
      </c>
      <c r="H318" t="s">
        <v>277</v>
      </c>
      <c r="I318" s="14" t="s">
        <v>6</v>
      </c>
      <c r="J318">
        <v>1</v>
      </c>
      <c r="K318">
        <v>1.1399999999999999</v>
      </c>
      <c r="L318">
        <v>1.1200000000000001</v>
      </c>
      <c r="M318">
        <v>1.1100000000000001</v>
      </c>
      <c r="N318">
        <v>1.1000000000000001</v>
      </c>
      <c r="O318">
        <v>1.1000000000000001</v>
      </c>
      <c r="P318">
        <v>1.0900000000000001</v>
      </c>
      <c r="Q318">
        <v>1.0900000000000001</v>
      </c>
      <c r="R318">
        <v>1.0900000000000001</v>
      </c>
      <c r="S318">
        <v>1.0900000000000001</v>
      </c>
      <c r="T318">
        <v>1.1000000000000001</v>
      </c>
      <c r="U318">
        <v>1.1000000000000001</v>
      </c>
      <c r="V318">
        <v>1.1000000000000001</v>
      </c>
      <c r="W318">
        <v>1.1100000000000001</v>
      </c>
      <c r="X318">
        <v>1.1200000000000001</v>
      </c>
      <c r="Y318">
        <v>1.1200000000000001</v>
      </c>
      <c r="Z318">
        <v>1.1200000000000001</v>
      </c>
      <c r="AA318">
        <v>1.1299999999999999</v>
      </c>
      <c r="AB318">
        <v>1.1299999999999999</v>
      </c>
      <c r="AC318">
        <v>1.1299999999999999</v>
      </c>
      <c r="AD318">
        <v>1.1399999999999999</v>
      </c>
      <c r="AE318">
        <v>1.1399999999999999</v>
      </c>
      <c r="AF318">
        <v>1.1299999999999999</v>
      </c>
      <c r="AG318">
        <v>1.1299999999999999</v>
      </c>
      <c r="AH318">
        <v>1.1299999999999999</v>
      </c>
      <c r="AI318">
        <v>1.1299999999999999</v>
      </c>
      <c r="AJ318">
        <v>1.1299999999999999</v>
      </c>
      <c r="AK318">
        <v>1.1299999999999999</v>
      </c>
      <c r="AL318">
        <v>1.1399999999999999</v>
      </c>
      <c r="AM318">
        <v>1.1299999999999999</v>
      </c>
      <c r="AN318">
        <v>1.1299999999999999</v>
      </c>
      <c r="AO318">
        <v>1.1299999999999999</v>
      </c>
    </row>
    <row r="319" spans="4:41" x14ac:dyDescent="0.3">
      <c r="D319" s="15" t="s">
        <v>283</v>
      </c>
      <c r="E319" s="15" t="s">
        <v>284</v>
      </c>
      <c r="F319" s="12" t="s">
        <v>33</v>
      </c>
      <c r="G319" s="15" t="s">
        <v>285</v>
      </c>
      <c r="H319" s="15" t="s">
        <v>201</v>
      </c>
      <c r="I319" s="16" t="s">
        <v>6</v>
      </c>
      <c r="J319" s="17">
        <f>J165*J242</f>
        <v>2.7</v>
      </c>
      <c r="K319" s="17">
        <f t="shared" ref="K319:AO319" si="40">K165*K242</f>
        <v>2.444</v>
      </c>
      <c r="L319" s="17">
        <f t="shared" si="40"/>
        <v>2.5649999999999999</v>
      </c>
      <c r="M319" s="17">
        <f t="shared" si="40"/>
        <v>2.6190000000000002</v>
      </c>
      <c r="N319" s="17">
        <f t="shared" si="40"/>
        <v>2.8</v>
      </c>
      <c r="O319" s="17">
        <f t="shared" si="40"/>
        <v>2.8</v>
      </c>
      <c r="P319" s="17">
        <f t="shared" si="40"/>
        <v>2.9</v>
      </c>
      <c r="Q319" s="17">
        <f t="shared" si="40"/>
        <v>2.9</v>
      </c>
      <c r="R319" s="17">
        <f t="shared" si="40"/>
        <v>2.9</v>
      </c>
      <c r="S319" s="17">
        <f t="shared" si="40"/>
        <v>3.09</v>
      </c>
      <c r="T319" s="17">
        <f t="shared" si="40"/>
        <v>3.1620000000000004</v>
      </c>
      <c r="U319" s="17">
        <f t="shared" si="40"/>
        <v>3.1310000000000002</v>
      </c>
      <c r="V319" s="17">
        <f t="shared" si="40"/>
        <v>3.2320000000000002</v>
      </c>
      <c r="W319" s="17">
        <f t="shared" si="40"/>
        <v>3.2320000000000002</v>
      </c>
      <c r="X319" s="17">
        <f t="shared" si="40"/>
        <v>3.2320000000000002</v>
      </c>
      <c r="Y319" s="17">
        <f t="shared" si="40"/>
        <v>3.3659999999999997</v>
      </c>
      <c r="Z319" s="17">
        <f t="shared" si="40"/>
        <v>3.3659999999999997</v>
      </c>
      <c r="AA319" s="17">
        <f t="shared" si="40"/>
        <v>3.468</v>
      </c>
      <c r="AB319" s="17">
        <f t="shared" si="40"/>
        <v>3.468</v>
      </c>
      <c r="AC319" s="17">
        <f t="shared" si="40"/>
        <v>3.5700000000000003</v>
      </c>
      <c r="AD319" s="17">
        <f t="shared" si="40"/>
        <v>3.5700000000000003</v>
      </c>
      <c r="AE319" s="17">
        <f t="shared" si="40"/>
        <v>3.6720000000000002</v>
      </c>
      <c r="AF319" s="17">
        <f t="shared" si="40"/>
        <v>3.7080000000000002</v>
      </c>
      <c r="AG319" s="17">
        <f t="shared" si="40"/>
        <v>3.8480000000000003</v>
      </c>
      <c r="AH319" s="17">
        <f t="shared" si="40"/>
        <v>3.8480000000000003</v>
      </c>
      <c r="AI319" s="17">
        <f t="shared" si="40"/>
        <v>3.9899999999999998</v>
      </c>
      <c r="AJ319" s="17">
        <f t="shared" si="40"/>
        <v>3.9899999999999998</v>
      </c>
      <c r="AK319" s="17">
        <f t="shared" si="40"/>
        <v>3.9899999999999998</v>
      </c>
      <c r="AL319" s="17">
        <f t="shared" si="40"/>
        <v>3.9139999999999997</v>
      </c>
      <c r="AM319" s="17">
        <f t="shared" si="40"/>
        <v>3.8759999999999999</v>
      </c>
      <c r="AN319" s="17">
        <f t="shared" si="40"/>
        <v>3.8379999999999996</v>
      </c>
      <c r="AO319" s="17">
        <f t="shared" si="40"/>
        <v>3.8</v>
      </c>
    </row>
    <row r="320" spans="4:41" x14ac:dyDescent="0.3">
      <c r="D320" s="15" t="s">
        <v>283</v>
      </c>
      <c r="E320" s="15" t="s">
        <v>284</v>
      </c>
      <c r="F320" s="12" t="s">
        <v>33</v>
      </c>
      <c r="G320" s="15" t="s">
        <v>285</v>
      </c>
      <c r="H320" s="15" t="s">
        <v>202</v>
      </c>
      <c r="I320" s="16" t="s">
        <v>6</v>
      </c>
      <c r="J320" s="17">
        <f t="shared" ref="J320:AO320" si="41">J166*J243</f>
        <v>11.9</v>
      </c>
      <c r="K320" s="17">
        <f t="shared" si="41"/>
        <v>11.21</v>
      </c>
      <c r="L320" s="17">
        <f t="shared" si="41"/>
        <v>11.737</v>
      </c>
      <c r="M320" s="17">
        <f t="shared" si="41"/>
        <v>12.3</v>
      </c>
      <c r="N320" s="17">
        <f t="shared" si="41"/>
        <v>12.978</v>
      </c>
      <c r="O320" s="17">
        <f t="shared" si="41"/>
        <v>13.208</v>
      </c>
      <c r="P320" s="17">
        <f t="shared" si="41"/>
        <v>13.416</v>
      </c>
      <c r="Q320" s="17">
        <f t="shared" si="41"/>
        <v>13.624000000000001</v>
      </c>
      <c r="R320" s="17">
        <f t="shared" si="41"/>
        <v>13.832000000000001</v>
      </c>
      <c r="S320" s="17">
        <f t="shared" si="41"/>
        <v>14.933</v>
      </c>
      <c r="T320" s="17">
        <f t="shared" si="41"/>
        <v>15.120000000000001</v>
      </c>
      <c r="U320" s="17">
        <f t="shared" si="41"/>
        <v>15.194000000000001</v>
      </c>
      <c r="V320" s="17">
        <f t="shared" si="41"/>
        <v>15.264000000000001</v>
      </c>
      <c r="W320" s="17">
        <f t="shared" si="41"/>
        <v>15.476000000000001</v>
      </c>
      <c r="X320" s="17">
        <f t="shared" si="41"/>
        <v>15.688000000000002</v>
      </c>
      <c r="Y320" s="17">
        <f t="shared" si="41"/>
        <v>16.006</v>
      </c>
      <c r="Z320" s="17">
        <f t="shared" si="41"/>
        <v>16.065000000000001</v>
      </c>
      <c r="AA320" s="17">
        <f t="shared" si="41"/>
        <v>16.170000000000002</v>
      </c>
      <c r="AB320" s="17">
        <f t="shared" si="41"/>
        <v>16.38</v>
      </c>
      <c r="AC320" s="17">
        <f t="shared" si="41"/>
        <v>16.59</v>
      </c>
      <c r="AD320" s="17">
        <f t="shared" si="41"/>
        <v>16.8</v>
      </c>
      <c r="AE320" s="17">
        <f t="shared" si="41"/>
        <v>17.010000000000002</v>
      </c>
      <c r="AF320" s="17">
        <f t="shared" si="41"/>
        <v>17.384</v>
      </c>
      <c r="AG320" s="17">
        <f t="shared" si="41"/>
        <v>17.762000000000004</v>
      </c>
      <c r="AH320" s="17">
        <f t="shared" si="41"/>
        <v>17.976000000000003</v>
      </c>
      <c r="AI320" s="17">
        <f t="shared" si="41"/>
        <v>18.190000000000001</v>
      </c>
      <c r="AJ320" s="17">
        <f t="shared" si="41"/>
        <v>18.404</v>
      </c>
      <c r="AK320" s="17">
        <f t="shared" si="41"/>
        <v>18.443999999999999</v>
      </c>
      <c r="AL320" s="17">
        <f t="shared" si="41"/>
        <v>17.819000000000003</v>
      </c>
      <c r="AM320" s="17">
        <f t="shared" si="41"/>
        <v>17.027999999999999</v>
      </c>
      <c r="AN320" s="17">
        <f t="shared" si="41"/>
        <v>16.587</v>
      </c>
      <c r="AO320" s="17">
        <f t="shared" si="41"/>
        <v>16.149999999999999</v>
      </c>
    </row>
    <row r="321" spans="4:41" x14ac:dyDescent="0.3">
      <c r="D321" s="15" t="s">
        <v>283</v>
      </c>
      <c r="E321" s="15" t="s">
        <v>284</v>
      </c>
      <c r="F321" s="12" t="s">
        <v>33</v>
      </c>
      <c r="G321" s="15" t="s">
        <v>285</v>
      </c>
      <c r="H321" s="15" t="s">
        <v>203</v>
      </c>
      <c r="I321" s="16" t="s">
        <v>6</v>
      </c>
      <c r="J321" s="17">
        <f t="shared" ref="J321:AO321" si="42">J167*J244</f>
        <v>0.8</v>
      </c>
      <c r="K321" s="17">
        <f t="shared" si="42"/>
        <v>0.74400000000000011</v>
      </c>
      <c r="L321" s="17">
        <f t="shared" si="42"/>
        <v>0.76800000000000002</v>
      </c>
      <c r="M321" s="17">
        <f t="shared" si="42"/>
        <v>0.8</v>
      </c>
      <c r="N321" s="17">
        <f t="shared" si="42"/>
        <v>0.93600000000000005</v>
      </c>
      <c r="O321" s="17">
        <f t="shared" si="42"/>
        <v>0.94500000000000006</v>
      </c>
      <c r="P321" s="17">
        <f t="shared" si="42"/>
        <v>0.95400000000000007</v>
      </c>
      <c r="Q321" s="17">
        <f t="shared" si="42"/>
        <v>0.95400000000000007</v>
      </c>
      <c r="R321" s="17">
        <f t="shared" si="42"/>
        <v>0.96300000000000008</v>
      </c>
      <c r="S321" s="17">
        <f t="shared" si="42"/>
        <v>1.0169999999999999</v>
      </c>
      <c r="T321" s="17">
        <f t="shared" si="42"/>
        <v>1.0169999999999999</v>
      </c>
      <c r="U321" s="17">
        <f t="shared" si="42"/>
        <v>1.1200000000000001</v>
      </c>
      <c r="V321" s="17">
        <f t="shared" si="42"/>
        <v>1.1299999999999999</v>
      </c>
      <c r="W321" s="17">
        <f t="shared" si="42"/>
        <v>1.1299999999999999</v>
      </c>
      <c r="X321" s="17">
        <f t="shared" si="42"/>
        <v>1.1299999999999999</v>
      </c>
      <c r="Y321" s="17">
        <f t="shared" si="42"/>
        <v>1.1399999999999999</v>
      </c>
      <c r="Z321" s="17">
        <f t="shared" si="42"/>
        <v>1.1399999999999999</v>
      </c>
      <c r="AA321" s="17">
        <f t="shared" si="42"/>
        <v>1.254</v>
      </c>
      <c r="AB321" s="17">
        <f t="shared" si="42"/>
        <v>1.2649999999999999</v>
      </c>
      <c r="AC321" s="17">
        <f t="shared" si="42"/>
        <v>1.2649999999999999</v>
      </c>
      <c r="AD321" s="17">
        <f t="shared" si="42"/>
        <v>1.276</v>
      </c>
      <c r="AE321" s="17">
        <f t="shared" si="42"/>
        <v>1.276</v>
      </c>
      <c r="AF321" s="17">
        <f t="shared" si="42"/>
        <v>1.3089999999999999</v>
      </c>
      <c r="AG321" s="17">
        <f t="shared" si="42"/>
        <v>1.44</v>
      </c>
      <c r="AH321" s="17">
        <f t="shared" si="42"/>
        <v>1.452</v>
      </c>
      <c r="AI321" s="17">
        <f t="shared" si="42"/>
        <v>1.452</v>
      </c>
      <c r="AJ321" s="17">
        <f t="shared" si="42"/>
        <v>1.464</v>
      </c>
      <c r="AK321" s="17">
        <f t="shared" si="42"/>
        <v>1.464</v>
      </c>
      <c r="AL321" s="17">
        <f t="shared" si="42"/>
        <v>1.4279999999999999</v>
      </c>
      <c r="AM321" s="17">
        <f t="shared" si="42"/>
        <v>1.3919999999999999</v>
      </c>
      <c r="AN321" s="17">
        <f t="shared" si="42"/>
        <v>1.3559999999999999</v>
      </c>
      <c r="AO321" s="17">
        <f t="shared" si="42"/>
        <v>1.3320000000000001</v>
      </c>
    </row>
    <row r="322" spans="4:41" x14ac:dyDescent="0.3">
      <c r="D322" s="15" t="s">
        <v>283</v>
      </c>
      <c r="E322" s="15" t="s">
        <v>284</v>
      </c>
      <c r="F322" s="12" t="s">
        <v>33</v>
      </c>
      <c r="G322" s="15" t="s">
        <v>285</v>
      </c>
      <c r="H322" s="15" t="s">
        <v>204</v>
      </c>
      <c r="I322" s="16" t="s">
        <v>6</v>
      </c>
      <c r="J322" s="17">
        <f t="shared" ref="J322:AO322" si="43">J168*J245</f>
        <v>6.7</v>
      </c>
      <c r="K322" s="17">
        <f t="shared" si="43"/>
        <v>6.4</v>
      </c>
      <c r="L322" s="17">
        <f t="shared" si="43"/>
        <v>6.4349999999999996</v>
      </c>
      <c r="M322" s="17">
        <f t="shared" si="43"/>
        <v>6.7</v>
      </c>
      <c r="N322" s="17">
        <f t="shared" si="43"/>
        <v>6.8</v>
      </c>
      <c r="O322" s="17">
        <f t="shared" si="43"/>
        <v>6.9</v>
      </c>
      <c r="P322" s="17">
        <f t="shared" si="43"/>
        <v>7</v>
      </c>
      <c r="Q322" s="17">
        <f t="shared" si="43"/>
        <v>7</v>
      </c>
      <c r="R322" s="17">
        <f t="shared" si="43"/>
        <v>7.1</v>
      </c>
      <c r="S322" s="17">
        <f t="shared" si="43"/>
        <v>7.3</v>
      </c>
      <c r="T322" s="17">
        <f t="shared" si="43"/>
        <v>7.2269999999999994</v>
      </c>
      <c r="U322" s="17">
        <f t="shared" si="43"/>
        <v>7.3260000000000005</v>
      </c>
      <c r="V322" s="17">
        <f t="shared" si="43"/>
        <v>7.4249999999999998</v>
      </c>
      <c r="W322" s="17">
        <f t="shared" si="43"/>
        <v>7.524</v>
      </c>
      <c r="X322" s="17">
        <f t="shared" si="43"/>
        <v>7.7</v>
      </c>
      <c r="Y322" s="17">
        <f t="shared" si="43"/>
        <v>7.9</v>
      </c>
      <c r="Z322" s="17">
        <f t="shared" si="43"/>
        <v>8</v>
      </c>
      <c r="AA322" s="17">
        <f t="shared" si="43"/>
        <v>8</v>
      </c>
      <c r="AB322" s="17">
        <f t="shared" si="43"/>
        <v>8.1</v>
      </c>
      <c r="AC322" s="17">
        <f t="shared" si="43"/>
        <v>8.1999999999999993</v>
      </c>
      <c r="AD322" s="17">
        <f t="shared" si="43"/>
        <v>8.4</v>
      </c>
      <c r="AE322" s="17">
        <f t="shared" si="43"/>
        <v>8.5</v>
      </c>
      <c r="AF322" s="17">
        <f t="shared" si="43"/>
        <v>8.6</v>
      </c>
      <c r="AG322" s="17">
        <f t="shared" si="43"/>
        <v>8.6129999999999995</v>
      </c>
      <c r="AH322" s="17">
        <f t="shared" si="43"/>
        <v>8.7119999999999997</v>
      </c>
      <c r="AI322" s="17">
        <f t="shared" si="43"/>
        <v>9</v>
      </c>
      <c r="AJ322" s="17">
        <f t="shared" si="43"/>
        <v>9.1</v>
      </c>
      <c r="AK322" s="17">
        <f t="shared" si="43"/>
        <v>9.1999999999999993</v>
      </c>
      <c r="AL322" s="17">
        <f t="shared" si="43"/>
        <v>9.016</v>
      </c>
      <c r="AM322" s="17">
        <f t="shared" si="43"/>
        <v>8.9239999999999995</v>
      </c>
      <c r="AN322" s="17">
        <f t="shared" si="43"/>
        <v>8.7359999999999989</v>
      </c>
      <c r="AO322" s="17">
        <f t="shared" si="43"/>
        <v>8.7359999999999989</v>
      </c>
    </row>
    <row r="323" spans="4:41" x14ac:dyDescent="0.3">
      <c r="D323" s="15" t="s">
        <v>283</v>
      </c>
      <c r="E323" s="15" t="s">
        <v>284</v>
      </c>
      <c r="F323" s="12" t="s">
        <v>33</v>
      </c>
      <c r="G323" s="15" t="s">
        <v>285</v>
      </c>
      <c r="H323" s="15" t="s">
        <v>205</v>
      </c>
      <c r="I323" s="16" t="s">
        <v>6</v>
      </c>
      <c r="J323" s="17">
        <f t="shared" ref="J323:AO323" si="44">J169*J246</f>
        <v>13</v>
      </c>
      <c r="K323" s="17">
        <f t="shared" si="44"/>
        <v>12.725999999999999</v>
      </c>
      <c r="L323" s="17">
        <f t="shared" si="44"/>
        <v>13</v>
      </c>
      <c r="M323" s="17">
        <f t="shared" si="44"/>
        <v>13.2</v>
      </c>
      <c r="N323" s="17">
        <f t="shared" si="44"/>
        <v>13.5</v>
      </c>
      <c r="O323" s="17">
        <f t="shared" si="44"/>
        <v>13.7</v>
      </c>
      <c r="P323" s="17">
        <f t="shared" si="44"/>
        <v>14</v>
      </c>
      <c r="Q323" s="17">
        <f t="shared" si="44"/>
        <v>14.2</v>
      </c>
      <c r="R323" s="17">
        <f t="shared" si="44"/>
        <v>14.4</v>
      </c>
      <c r="S323" s="17">
        <f t="shared" si="44"/>
        <v>15.504</v>
      </c>
      <c r="T323" s="17">
        <f t="shared" si="44"/>
        <v>15.81</v>
      </c>
      <c r="U323" s="17">
        <f t="shared" si="44"/>
        <v>15.958</v>
      </c>
      <c r="V323" s="17">
        <f t="shared" si="44"/>
        <v>16.261000000000003</v>
      </c>
      <c r="W323" s="17">
        <f t="shared" si="44"/>
        <v>16.564</v>
      </c>
      <c r="X323" s="17">
        <f t="shared" si="44"/>
        <v>16.867000000000001</v>
      </c>
      <c r="Y323" s="17">
        <f t="shared" si="44"/>
        <v>17.170000000000002</v>
      </c>
      <c r="Z323" s="17">
        <f t="shared" si="44"/>
        <v>17.473000000000003</v>
      </c>
      <c r="AA323" s="17">
        <f t="shared" si="44"/>
        <v>17.776000000000003</v>
      </c>
      <c r="AB323" s="17">
        <f t="shared" si="44"/>
        <v>18.078999999999997</v>
      </c>
      <c r="AC323" s="17">
        <f t="shared" si="44"/>
        <v>18.2</v>
      </c>
      <c r="AD323" s="17">
        <f t="shared" si="44"/>
        <v>18.5</v>
      </c>
      <c r="AE323" s="17">
        <f t="shared" si="44"/>
        <v>18.8</v>
      </c>
      <c r="AF323" s="17">
        <f t="shared" si="44"/>
        <v>19.493000000000002</v>
      </c>
      <c r="AG323" s="17">
        <f t="shared" si="44"/>
        <v>19.7</v>
      </c>
      <c r="AH323" s="17">
        <f t="shared" si="44"/>
        <v>20.301000000000002</v>
      </c>
      <c r="AI323" s="17">
        <f t="shared" si="44"/>
        <v>20.603999999999999</v>
      </c>
      <c r="AJ323" s="17">
        <f t="shared" si="44"/>
        <v>21.008000000000003</v>
      </c>
      <c r="AK323" s="17">
        <f t="shared" si="44"/>
        <v>21.311</v>
      </c>
      <c r="AL323" s="17">
        <f t="shared" si="44"/>
        <v>20.889000000000003</v>
      </c>
      <c r="AM323" s="17">
        <f t="shared" si="44"/>
        <v>20.273</v>
      </c>
      <c r="AN323" s="17">
        <f t="shared" si="44"/>
        <v>20.175999999999998</v>
      </c>
      <c r="AO323" s="17">
        <f t="shared" si="44"/>
        <v>19.776</v>
      </c>
    </row>
    <row r="324" spans="4:41" x14ac:dyDescent="0.3">
      <c r="D324" s="15" t="s">
        <v>283</v>
      </c>
      <c r="E324" s="15" t="s">
        <v>284</v>
      </c>
      <c r="F324" s="12" t="s">
        <v>33</v>
      </c>
      <c r="G324" s="15" t="s">
        <v>285</v>
      </c>
      <c r="H324" s="15" t="s">
        <v>206</v>
      </c>
      <c r="I324" s="16" t="s">
        <v>6</v>
      </c>
      <c r="J324" s="17">
        <f t="shared" ref="J324:AO324" si="45">J170*J247</f>
        <v>6.2</v>
      </c>
      <c r="K324" s="17">
        <f t="shared" si="45"/>
        <v>6.18</v>
      </c>
      <c r="L324" s="17">
        <f t="shared" si="45"/>
        <v>6.4889999999999999</v>
      </c>
      <c r="M324" s="17">
        <f t="shared" si="45"/>
        <v>6.5280000000000005</v>
      </c>
      <c r="N324" s="17">
        <f t="shared" si="45"/>
        <v>6.63</v>
      </c>
      <c r="O324" s="17">
        <f t="shared" si="45"/>
        <v>6.798</v>
      </c>
      <c r="P324" s="17">
        <f t="shared" si="45"/>
        <v>7.0039999999999996</v>
      </c>
      <c r="Q324" s="17">
        <f t="shared" si="45"/>
        <v>7.1070000000000002</v>
      </c>
      <c r="R324" s="17">
        <f t="shared" si="45"/>
        <v>7.3839999999999995</v>
      </c>
      <c r="S324" s="17">
        <f t="shared" si="45"/>
        <v>8.0559999999999992</v>
      </c>
      <c r="T324" s="17">
        <f t="shared" si="45"/>
        <v>8.3740000000000006</v>
      </c>
      <c r="U324" s="17">
        <f t="shared" si="45"/>
        <v>8.5860000000000003</v>
      </c>
      <c r="V324" s="17">
        <f t="shared" si="45"/>
        <v>8.7150000000000016</v>
      </c>
      <c r="W324" s="17">
        <f t="shared" si="45"/>
        <v>8.9250000000000007</v>
      </c>
      <c r="X324" s="17">
        <f t="shared" si="45"/>
        <v>9.2219999999999995</v>
      </c>
      <c r="Y324" s="17">
        <f t="shared" si="45"/>
        <v>9.5400000000000009</v>
      </c>
      <c r="Z324" s="17">
        <f t="shared" si="45"/>
        <v>9.7519999999999989</v>
      </c>
      <c r="AA324" s="17">
        <f t="shared" si="45"/>
        <v>9.9640000000000004</v>
      </c>
      <c r="AB324" s="17">
        <f t="shared" si="45"/>
        <v>10.282</v>
      </c>
      <c r="AC324" s="17">
        <f t="shared" si="45"/>
        <v>10.494000000000002</v>
      </c>
      <c r="AD324" s="17">
        <f t="shared" si="45"/>
        <v>10.706</v>
      </c>
      <c r="AE324" s="17">
        <f t="shared" si="45"/>
        <v>11.024000000000001</v>
      </c>
      <c r="AF324" s="17">
        <f t="shared" si="45"/>
        <v>11.448000000000002</v>
      </c>
      <c r="AG324" s="17">
        <f t="shared" si="45"/>
        <v>11.766</v>
      </c>
      <c r="AH324" s="17">
        <f t="shared" si="45"/>
        <v>12.084000000000001</v>
      </c>
      <c r="AI324" s="17">
        <f t="shared" si="45"/>
        <v>12.295999999999999</v>
      </c>
      <c r="AJ324" s="17">
        <f t="shared" si="45"/>
        <v>12.614000000000001</v>
      </c>
      <c r="AK324" s="17">
        <f t="shared" si="45"/>
        <v>12.705</v>
      </c>
      <c r="AL324" s="17">
        <f t="shared" si="45"/>
        <v>12.462999999999999</v>
      </c>
      <c r="AM324" s="17">
        <f t="shared" si="45"/>
        <v>12.120000000000001</v>
      </c>
      <c r="AN324" s="17">
        <f t="shared" si="45"/>
        <v>11.9</v>
      </c>
      <c r="AO324" s="17">
        <f t="shared" si="45"/>
        <v>11.682</v>
      </c>
    </row>
    <row r="325" spans="4:41" x14ac:dyDescent="0.3">
      <c r="D325" s="15" t="s">
        <v>283</v>
      </c>
      <c r="E325" s="15" t="s">
        <v>284</v>
      </c>
      <c r="F325" s="12" t="s">
        <v>33</v>
      </c>
      <c r="G325" s="15" t="s">
        <v>285</v>
      </c>
      <c r="H325" s="15" t="s">
        <v>207</v>
      </c>
      <c r="I325" s="16" t="s">
        <v>6</v>
      </c>
      <c r="J325" s="17">
        <f t="shared" ref="J325:AO325" si="46">J171*J248</f>
        <v>5.4</v>
      </c>
      <c r="K325" s="17">
        <f t="shared" si="46"/>
        <v>4.8760000000000003</v>
      </c>
      <c r="L325" s="17">
        <f t="shared" si="46"/>
        <v>5.0759999999999996</v>
      </c>
      <c r="M325" s="17">
        <f t="shared" si="46"/>
        <v>5.39</v>
      </c>
      <c r="N325" s="17">
        <f t="shared" si="46"/>
        <v>5.6559999999999997</v>
      </c>
      <c r="O325" s="17">
        <f t="shared" si="46"/>
        <v>5.8140000000000001</v>
      </c>
      <c r="P325" s="17">
        <f t="shared" si="46"/>
        <v>5.9740000000000002</v>
      </c>
      <c r="Q325" s="17">
        <f t="shared" si="46"/>
        <v>6.0770000000000008</v>
      </c>
      <c r="R325" s="17">
        <f t="shared" si="46"/>
        <v>6.18</v>
      </c>
      <c r="S325" s="17">
        <f t="shared" si="46"/>
        <v>6.4050000000000002</v>
      </c>
      <c r="T325" s="17">
        <f t="shared" si="46"/>
        <v>6.5100000000000007</v>
      </c>
      <c r="U325" s="17">
        <f t="shared" si="46"/>
        <v>6.6150000000000002</v>
      </c>
      <c r="V325" s="17">
        <f t="shared" si="46"/>
        <v>6.7840000000000007</v>
      </c>
      <c r="W325" s="17">
        <f t="shared" si="46"/>
        <v>6.9550000000000001</v>
      </c>
      <c r="X325" s="17">
        <f t="shared" si="46"/>
        <v>7.1280000000000001</v>
      </c>
      <c r="Y325" s="17">
        <f t="shared" si="46"/>
        <v>7.3440000000000003</v>
      </c>
      <c r="Z325" s="17">
        <f t="shared" si="46"/>
        <v>7.5210000000000008</v>
      </c>
      <c r="AA325" s="17">
        <f t="shared" si="46"/>
        <v>7.6300000000000008</v>
      </c>
      <c r="AB325" s="17">
        <f t="shared" si="46"/>
        <v>7.8100000000000005</v>
      </c>
      <c r="AC325" s="17">
        <f t="shared" si="46"/>
        <v>7.9200000000000008</v>
      </c>
      <c r="AD325" s="17">
        <f t="shared" si="46"/>
        <v>8.1029999999999998</v>
      </c>
      <c r="AE325" s="17">
        <f t="shared" si="46"/>
        <v>8.288000000000002</v>
      </c>
      <c r="AF325" s="17">
        <f t="shared" si="46"/>
        <v>8.5879999999999992</v>
      </c>
      <c r="AG325" s="17">
        <f t="shared" si="46"/>
        <v>8.7779999999999987</v>
      </c>
      <c r="AH325" s="17">
        <f t="shared" si="46"/>
        <v>8.8919999999999995</v>
      </c>
      <c r="AI325" s="17">
        <f t="shared" si="46"/>
        <v>9.0849999999999991</v>
      </c>
      <c r="AJ325" s="17">
        <f t="shared" si="46"/>
        <v>9.36</v>
      </c>
      <c r="AK325" s="17">
        <f t="shared" si="46"/>
        <v>9.5939999999999994</v>
      </c>
      <c r="AL325" s="17">
        <f t="shared" si="46"/>
        <v>9.347999999999999</v>
      </c>
      <c r="AM325" s="17">
        <f t="shared" si="46"/>
        <v>9.2659999999999982</v>
      </c>
      <c r="AN325" s="17">
        <f t="shared" si="46"/>
        <v>9.1020000000000003</v>
      </c>
      <c r="AO325" s="17">
        <f t="shared" si="46"/>
        <v>9.02</v>
      </c>
    </row>
    <row r="326" spans="4:41" x14ac:dyDescent="0.3">
      <c r="D326" s="15" t="s">
        <v>283</v>
      </c>
      <c r="E326" s="15" t="s">
        <v>284</v>
      </c>
      <c r="F326" s="12" t="s">
        <v>33</v>
      </c>
      <c r="G326" s="15" t="s">
        <v>285</v>
      </c>
      <c r="H326" s="15" t="s">
        <v>208</v>
      </c>
      <c r="I326" s="16" t="s">
        <v>6</v>
      </c>
      <c r="J326" s="17">
        <f t="shared" ref="J326:AO326" si="47">J172*J249</f>
        <v>2.9</v>
      </c>
      <c r="K326" s="17">
        <f t="shared" si="47"/>
        <v>2.7439999999999998</v>
      </c>
      <c r="L326" s="17">
        <f t="shared" si="47"/>
        <v>2.8129999999999997</v>
      </c>
      <c r="M326" s="17">
        <f t="shared" si="47"/>
        <v>2.8420000000000001</v>
      </c>
      <c r="N326" s="17">
        <f t="shared" si="47"/>
        <v>2.9699999999999998</v>
      </c>
      <c r="O326" s="17">
        <f t="shared" si="47"/>
        <v>2.94</v>
      </c>
      <c r="P326" s="17">
        <f t="shared" si="47"/>
        <v>3.0379999999999998</v>
      </c>
      <c r="Q326" s="17">
        <f t="shared" si="47"/>
        <v>3.0379999999999998</v>
      </c>
      <c r="R326" s="17">
        <f t="shared" si="47"/>
        <v>3.0379999999999998</v>
      </c>
      <c r="S326" s="17">
        <f t="shared" si="47"/>
        <v>3.1360000000000001</v>
      </c>
      <c r="T326" s="17">
        <f t="shared" si="47"/>
        <v>3.234</v>
      </c>
      <c r="U326" s="17">
        <f t="shared" si="47"/>
        <v>3.234</v>
      </c>
      <c r="V326" s="17">
        <f t="shared" si="47"/>
        <v>3.3319999999999999</v>
      </c>
      <c r="W326" s="17">
        <f t="shared" si="47"/>
        <v>3.3319999999999999</v>
      </c>
      <c r="X326" s="17">
        <f t="shared" si="47"/>
        <v>3.4299999999999997</v>
      </c>
      <c r="Y326" s="17">
        <f t="shared" si="47"/>
        <v>3.4299999999999997</v>
      </c>
      <c r="Z326" s="17">
        <f t="shared" si="47"/>
        <v>3.528</v>
      </c>
      <c r="AA326" s="17">
        <f t="shared" si="47"/>
        <v>3.528</v>
      </c>
      <c r="AB326" s="17">
        <f t="shared" si="47"/>
        <v>3.6259999999999999</v>
      </c>
      <c r="AC326" s="17">
        <f t="shared" si="47"/>
        <v>3.6259999999999999</v>
      </c>
      <c r="AD326" s="17">
        <f t="shared" si="47"/>
        <v>3.7239999999999998</v>
      </c>
      <c r="AE326" s="17">
        <f t="shared" si="47"/>
        <v>3.7239999999999998</v>
      </c>
      <c r="AF326" s="17">
        <f t="shared" si="47"/>
        <v>3.8220000000000001</v>
      </c>
      <c r="AG326" s="17">
        <f t="shared" si="47"/>
        <v>3.8220000000000001</v>
      </c>
      <c r="AH326" s="17">
        <f t="shared" si="47"/>
        <v>3.92</v>
      </c>
      <c r="AI326" s="17">
        <f t="shared" si="47"/>
        <v>3.92</v>
      </c>
      <c r="AJ326" s="17">
        <f t="shared" si="47"/>
        <v>4.0589999999999993</v>
      </c>
      <c r="AK326" s="17">
        <f t="shared" si="47"/>
        <v>4.0179999999999998</v>
      </c>
      <c r="AL326" s="17">
        <f t="shared" si="47"/>
        <v>3.9359999999999995</v>
      </c>
      <c r="AM326" s="17">
        <f t="shared" si="47"/>
        <v>3.8949999999999996</v>
      </c>
      <c r="AN326" s="17">
        <f t="shared" si="47"/>
        <v>3.8</v>
      </c>
      <c r="AO326" s="17">
        <f t="shared" si="47"/>
        <v>3.76</v>
      </c>
    </row>
    <row r="327" spans="4:41" x14ac:dyDescent="0.3">
      <c r="D327" s="15" t="s">
        <v>283</v>
      </c>
      <c r="E327" s="15" t="s">
        <v>284</v>
      </c>
      <c r="F327" s="12" t="s">
        <v>33</v>
      </c>
      <c r="G327" s="15" t="s">
        <v>285</v>
      </c>
      <c r="H327" s="15" t="s">
        <v>209</v>
      </c>
      <c r="I327" s="16" t="s">
        <v>6</v>
      </c>
      <c r="J327" s="17">
        <f t="shared" ref="J327:AO327" si="48">J173*J250</f>
        <v>0.5</v>
      </c>
      <c r="K327" s="17">
        <f t="shared" si="48"/>
        <v>0.47499999999999998</v>
      </c>
      <c r="L327" s="17">
        <f t="shared" si="48"/>
        <v>0.47</v>
      </c>
      <c r="M327" s="17">
        <f t="shared" si="48"/>
        <v>0.48</v>
      </c>
      <c r="N327" s="17">
        <f t="shared" si="48"/>
        <v>0.49</v>
      </c>
      <c r="O327" s="17">
        <f t="shared" si="48"/>
        <v>0.58799999999999997</v>
      </c>
      <c r="P327" s="17">
        <f t="shared" si="48"/>
        <v>0.58799999999999997</v>
      </c>
      <c r="Q327" s="17">
        <f t="shared" si="48"/>
        <v>0.58199999999999996</v>
      </c>
      <c r="R327" s="17">
        <f t="shared" si="48"/>
        <v>0.58199999999999996</v>
      </c>
      <c r="S327" s="17">
        <f t="shared" si="48"/>
        <v>0.57599999999999996</v>
      </c>
      <c r="T327" s="17">
        <f t="shared" si="48"/>
        <v>0.57599999999999996</v>
      </c>
      <c r="U327" s="17">
        <f t="shared" si="48"/>
        <v>0.56999999999999995</v>
      </c>
      <c r="V327" s="17">
        <f t="shared" si="48"/>
        <v>0.57599999999999996</v>
      </c>
      <c r="W327" s="17">
        <f t="shared" si="48"/>
        <v>0.57599999999999996</v>
      </c>
      <c r="X327" s="17">
        <f t="shared" si="48"/>
        <v>0.57599999999999996</v>
      </c>
      <c r="Y327" s="17">
        <f t="shared" si="48"/>
        <v>0.57599999999999996</v>
      </c>
      <c r="Z327" s="17">
        <f t="shared" si="48"/>
        <v>0.57599999999999996</v>
      </c>
      <c r="AA327" s="17">
        <f t="shared" si="48"/>
        <v>0.57599999999999996</v>
      </c>
      <c r="AB327" s="17">
        <f t="shared" si="48"/>
        <v>0.57599999999999996</v>
      </c>
      <c r="AC327" s="17">
        <f t="shared" si="48"/>
        <v>0.67199999999999993</v>
      </c>
      <c r="AD327" s="17">
        <f t="shared" si="48"/>
        <v>0.67899999999999994</v>
      </c>
      <c r="AE327" s="17">
        <f t="shared" si="48"/>
        <v>0.67899999999999994</v>
      </c>
      <c r="AF327" s="17">
        <f t="shared" si="48"/>
        <v>0.67899999999999994</v>
      </c>
      <c r="AG327" s="17">
        <f t="shared" si="48"/>
        <v>0.67899999999999994</v>
      </c>
      <c r="AH327" s="17">
        <f t="shared" si="48"/>
        <v>0.67899999999999994</v>
      </c>
      <c r="AI327" s="17">
        <f t="shared" si="48"/>
        <v>0.68599999999999994</v>
      </c>
      <c r="AJ327" s="17">
        <f t="shared" si="48"/>
        <v>0.69299999999999995</v>
      </c>
      <c r="AK327" s="17">
        <f t="shared" si="48"/>
        <v>0.69299999999999995</v>
      </c>
      <c r="AL327" s="17">
        <f t="shared" si="48"/>
        <v>0.68599999999999994</v>
      </c>
      <c r="AM327" s="17">
        <f t="shared" si="48"/>
        <v>0.68599999999999994</v>
      </c>
      <c r="AN327" s="17">
        <f t="shared" si="48"/>
        <v>0.68599999999999994</v>
      </c>
      <c r="AO327" s="17">
        <f t="shared" si="48"/>
        <v>0.68599999999999994</v>
      </c>
    </row>
    <row r="328" spans="4:41" x14ac:dyDescent="0.3">
      <c r="D328" s="15" t="s">
        <v>283</v>
      </c>
      <c r="E328" s="15" t="s">
        <v>284</v>
      </c>
      <c r="F328" s="12" t="s">
        <v>33</v>
      </c>
      <c r="G328" s="15" t="s">
        <v>285</v>
      </c>
      <c r="H328" s="15" t="s">
        <v>210</v>
      </c>
      <c r="I328" s="16" t="s">
        <v>6</v>
      </c>
      <c r="J328" s="17">
        <f t="shared" ref="J328:AO328" si="49">J174*J251</f>
        <v>3.8</v>
      </c>
      <c r="K328" s="17">
        <f t="shared" si="49"/>
        <v>3.6259999999999999</v>
      </c>
      <c r="L328" s="17">
        <f t="shared" si="49"/>
        <v>3.6859999999999999</v>
      </c>
      <c r="M328" s="17">
        <f t="shared" si="49"/>
        <v>3.8220000000000001</v>
      </c>
      <c r="N328" s="17">
        <f t="shared" si="49"/>
        <v>3.8609999999999998</v>
      </c>
      <c r="O328" s="17">
        <f t="shared" si="49"/>
        <v>3.96</v>
      </c>
      <c r="P328" s="17">
        <f t="shared" si="49"/>
        <v>3.96</v>
      </c>
      <c r="Q328" s="17">
        <f t="shared" si="49"/>
        <v>4.0179999999999998</v>
      </c>
      <c r="R328" s="17">
        <f t="shared" si="49"/>
        <v>4.0179999999999998</v>
      </c>
      <c r="S328" s="17">
        <f t="shared" si="49"/>
        <v>4.2</v>
      </c>
      <c r="T328" s="17">
        <f t="shared" si="49"/>
        <v>4.2569999999999997</v>
      </c>
      <c r="U328" s="17">
        <f t="shared" si="49"/>
        <v>4.2139999999999995</v>
      </c>
      <c r="V328" s="17">
        <f t="shared" si="49"/>
        <v>4.3120000000000003</v>
      </c>
      <c r="W328" s="17">
        <f t="shared" si="49"/>
        <v>4.3120000000000003</v>
      </c>
      <c r="X328" s="17">
        <f t="shared" si="49"/>
        <v>4.41</v>
      </c>
      <c r="Y328" s="17">
        <f t="shared" si="49"/>
        <v>4.41</v>
      </c>
      <c r="Z328" s="17">
        <f t="shared" si="49"/>
        <v>4.4619999999999997</v>
      </c>
      <c r="AA328" s="17">
        <f t="shared" si="49"/>
        <v>4.4619999999999997</v>
      </c>
      <c r="AB328" s="17">
        <f t="shared" si="49"/>
        <v>4.6059999999999999</v>
      </c>
      <c r="AC328" s="17">
        <f t="shared" si="49"/>
        <v>4.5590000000000002</v>
      </c>
      <c r="AD328" s="17">
        <f t="shared" si="49"/>
        <v>4.6559999999999997</v>
      </c>
      <c r="AE328" s="17">
        <f t="shared" si="49"/>
        <v>4.6559999999999997</v>
      </c>
      <c r="AF328" s="17">
        <f t="shared" si="49"/>
        <v>4.7530000000000001</v>
      </c>
      <c r="AG328" s="17">
        <f t="shared" si="49"/>
        <v>4.7530000000000001</v>
      </c>
      <c r="AH328" s="17">
        <f t="shared" si="49"/>
        <v>4.8499999999999996</v>
      </c>
      <c r="AI328" s="17">
        <f t="shared" si="49"/>
        <v>4.8499999999999996</v>
      </c>
      <c r="AJ328" s="17">
        <f t="shared" si="49"/>
        <v>4.9469999999999992</v>
      </c>
      <c r="AK328" s="17">
        <f t="shared" si="49"/>
        <v>4.9469999999999992</v>
      </c>
      <c r="AL328" s="17">
        <f t="shared" si="49"/>
        <v>4.8959999999999999</v>
      </c>
      <c r="AM328" s="17">
        <f t="shared" si="49"/>
        <v>4.8449999999999998</v>
      </c>
      <c r="AN328" s="17">
        <f t="shared" si="49"/>
        <v>4.8449999999999998</v>
      </c>
      <c r="AO328" s="17">
        <f t="shared" si="49"/>
        <v>4.8449999999999998</v>
      </c>
    </row>
    <row r="329" spans="4:41" x14ac:dyDescent="0.3">
      <c r="D329" s="15" t="s">
        <v>283</v>
      </c>
      <c r="E329" s="15" t="s">
        <v>284</v>
      </c>
      <c r="F329" s="12" t="s">
        <v>33</v>
      </c>
      <c r="G329" s="15" t="s">
        <v>285</v>
      </c>
      <c r="H329" s="15" t="s">
        <v>211</v>
      </c>
      <c r="I329" s="16" t="s">
        <v>6</v>
      </c>
      <c r="J329" s="17">
        <f t="shared" ref="J329:AO329" si="50">J175*J252</f>
        <v>7.3</v>
      </c>
      <c r="K329" s="17">
        <f t="shared" si="50"/>
        <v>6.7890000000000006</v>
      </c>
      <c r="L329" s="17">
        <f t="shared" si="50"/>
        <v>7.1040000000000001</v>
      </c>
      <c r="M329" s="17">
        <f t="shared" si="50"/>
        <v>7.35</v>
      </c>
      <c r="N329" s="17">
        <f t="shared" si="50"/>
        <v>7.5</v>
      </c>
      <c r="O329" s="17">
        <f t="shared" si="50"/>
        <v>7.7519999999999998</v>
      </c>
      <c r="P329" s="17">
        <f t="shared" si="50"/>
        <v>7.9799999999999995</v>
      </c>
      <c r="Q329" s="17">
        <f t="shared" si="50"/>
        <v>8.2390000000000008</v>
      </c>
      <c r="R329" s="17">
        <f t="shared" si="50"/>
        <v>8.58</v>
      </c>
      <c r="S329" s="17">
        <f t="shared" si="50"/>
        <v>9.52</v>
      </c>
      <c r="T329" s="17">
        <f t="shared" si="50"/>
        <v>9.8010000000000002</v>
      </c>
      <c r="U329" s="17">
        <f t="shared" si="50"/>
        <v>10.004</v>
      </c>
      <c r="V329" s="17">
        <f t="shared" si="50"/>
        <v>10.416</v>
      </c>
      <c r="W329" s="17">
        <f t="shared" si="50"/>
        <v>10.71</v>
      </c>
      <c r="X329" s="17">
        <f t="shared" si="50"/>
        <v>11.135999999999999</v>
      </c>
      <c r="Y329" s="17">
        <f t="shared" si="50"/>
        <v>11.528000000000002</v>
      </c>
      <c r="Z329" s="17">
        <f t="shared" si="50"/>
        <v>12.06</v>
      </c>
      <c r="AA329" s="17">
        <f t="shared" si="50"/>
        <v>12.467000000000001</v>
      </c>
      <c r="AB329" s="17">
        <f t="shared" si="50"/>
        <v>13.206</v>
      </c>
      <c r="AC329" s="17">
        <f t="shared" si="50"/>
        <v>13.63</v>
      </c>
      <c r="AD329" s="17">
        <f t="shared" si="50"/>
        <v>14.208</v>
      </c>
      <c r="AE329" s="17">
        <f t="shared" si="50"/>
        <v>14.646999999999998</v>
      </c>
      <c r="AF329" s="17">
        <f t="shared" si="50"/>
        <v>15.345000000000001</v>
      </c>
      <c r="AG329" s="17">
        <f t="shared" si="50"/>
        <v>15.8</v>
      </c>
      <c r="AH329" s="17">
        <f t="shared" si="50"/>
        <v>16.32</v>
      </c>
      <c r="AI329" s="17">
        <f t="shared" si="50"/>
        <v>16.789000000000001</v>
      </c>
      <c r="AJ329" s="17">
        <f t="shared" si="50"/>
        <v>17.43</v>
      </c>
      <c r="AK329" s="17">
        <f t="shared" si="50"/>
        <v>17.808</v>
      </c>
      <c r="AL329" s="17">
        <f t="shared" si="50"/>
        <v>17.547999999999998</v>
      </c>
      <c r="AM329" s="17">
        <f t="shared" si="50"/>
        <v>17.064000000000004</v>
      </c>
      <c r="AN329" s="17">
        <f t="shared" si="50"/>
        <v>16.524000000000001</v>
      </c>
      <c r="AO329" s="17">
        <f t="shared" si="50"/>
        <v>16.023</v>
      </c>
    </row>
    <row r="330" spans="4:41" x14ac:dyDescent="0.3">
      <c r="D330" s="15" t="s">
        <v>283</v>
      </c>
      <c r="E330" s="15" t="s">
        <v>284</v>
      </c>
      <c r="F330" s="12" t="s">
        <v>33</v>
      </c>
      <c r="G330" s="15" t="s">
        <v>285</v>
      </c>
      <c r="H330" s="15" t="s">
        <v>212</v>
      </c>
      <c r="I330" s="16" t="s">
        <v>6</v>
      </c>
      <c r="J330" s="17">
        <f t="shared" ref="J330:AO330" si="51">J176*J253</f>
        <v>27.5</v>
      </c>
      <c r="K330" s="17">
        <f t="shared" si="51"/>
        <v>22.16</v>
      </c>
      <c r="L330" s="17">
        <f t="shared" si="51"/>
        <v>24.251999999999999</v>
      </c>
      <c r="M330" s="17">
        <f t="shared" si="51"/>
        <v>25.168000000000003</v>
      </c>
      <c r="N330" s="17">
        <f t="shared" si="51"/>
        <v>26.1</v>
      </c>
      <c r="O330" s="17">
        <f t="shared" si="51"/>
        <v>26.936000000000003</v>
      </c>
      <c r="P330" s="17">
        <f t="shared" si="51"/>
        <v>27.36</v>
      </c>
      <c r="Q330" s="17">
        <f t="shared" si="51"/>
        <v>27.990000000000002</v>
      </c>
      <c r="R330" s="17">
        <f t="shared" si="51"/>
        <v>28.71</v>
      </c>
      <c r="S330" s="17">
        <f t="shared" si="51"/>
        <v>31.445</v>
      </c>
      <c r="T330" s="17">
        <f t="shared" si="51"/>
        <v>32.241999999999997</v>
      </c>
      <c r="U330" s="17">
        <f t="shared" si="51"/>
        <v>32.475999999999999</v>
      </c>
      <c r="V330" s="17">
        <f t="shared" si="51"/>
        <v>33.488</v>
      </c>
      <c r="W330" s="17">
        <f t="shared" si="51"/>
        <v>34.408000000000001</v>
      </c>
      <c r="X330" s="17">
        <f t="shared" si="51"/>
        <v>35.42</v>
      </c>
      <c r="Y330" s="17">
        <f t="shared" si="51"/>
        <v>36.616</v>
      </c>
      <c r="Z330" s="17">
        <f t="shared" si="51"/>
        <v>37.72</v>
      </c>
      <c r="AA330" s="17">
        <f t="shared" si="51"/>
        <v>39.246000000000002</v>
      </c>
      <c r="AB330" s="17">
        <f t="shared" si="51"/>
        <v>40.455000000000005</v>
      </c>
      <c r="AC330" s="17">
        <f t="shared" si="51"/>
        <v>41.571000000000005</v>
      </c>
      <c r="AD330" s="17">
        <f t="shared" si="51"/>
        <v>42.686999999999998</v>
      </c>
      <c r="AE330" s="17">
        <f t="shared" si="51"/>
        <v>43.803000000000004</v>
      </c>
      <c r="AF330" s="17">
        <f t="shared" si="51"/>
        <v>46.17</v>
      </c>
      <c r="AG330" s="17">
        <f t="shared" si="51"/>
        <v>47.404999999999994</v>
      </c>
      <c r="AH330" s="17">
        <f t="shared" si="51"/>
        <v>48.64</v>
      </c>
      <c r="AI330" s="17">
        <f t="shared" si="51"/>
        <v>49.875</v>
      </c>
      <c r="AJ330" s="17">
        <f t="shared" si="51"/>
        <v>51.204999999999998</v>
      </c>
      <c r="AK330" s="17">
        <f t="shared" si="51"/>
        <v>52.44</v>
      </c>
      <c r="AL330" s="17">
        <f t="shared" si="51"/>
        <v>53.508000000000003</v>
      </c>
      <c r="AM330" s="17">
        <f t="shared" si="51"/>
        <v>54</v>
      </c>
      <c r="AN330" s="17">
        <f t="shared" si="51"/>
        <v>53.5</v>
      </c>
      <c r="AO330" s="17">
        <f t="shared" si="51"/>
        <v>52.9</v>
      </c>
    </row>
    <row r="331" spans="4:41" x14ac:dyDescent="0.3">
      <c r="D331" s="15" t="s">
        <v>283</v>
      </c>
      <c r="E331" s="15" t="s">
        <v>284</v>
      </c>
      <c r="F331" s="12" t="s">
        <v>33</v>
      </c>
      <c r="G331" s="15" t="s">
        <v>285</v>
      </c>
      <c r="H331" s="15" t="s">
        <v>213</v>
      </c>
      <c r="I331" s="16" t="s">
        <v>6</v>
      </c>
      <c r="J331" s="17">
        <f t="shared" ref="J331:AO331" si="52">J177*J254</f>
        <v>6.5</v>
      </c>
      <c r="K331" s="17">
        <f t="shared" si="52"/>
        <v>5.952</v>
      </c>
      <c r="L331" s="17">
        <f t="shared" si="52"/>
        <v>5.9849999999999994</v>
      </c>
      <c r="M331" s="17">
        <f t="shared" si="52"/>
        <v>6.24</v>
      </c>
      <c r="N331" s="17">
        <f t="shared" si="52"/>
        <v>6.3359999999999994</v>
      </c>
      <c r="O331" s="17">
        <f t="shared" si="52"/>
        <v>6.4319999999999995</v>
      </c>
      <c r="P331" s="17">
        <f t="shared" si="52"/>
        <v>6.5279999999999996</v>
      </c>
      <c r="Q331" s="17">
        <f t="shared" si="52"/>
        <v>6.46</v>
      </c>
      <c r="R331" s="17">
        <f t="shared" si="52"/>
        <v>6.72</v>
      </c>
      <c r="S331" s="17">
        <f t="shared" si="52"/>
        <v>6.984</v>
      </c>
      <c r="T331" s="17">
        <f t="shared" si="52"/>
        <v>7.0809999999999995</v>
      </c>
      <c r="U331" s="17">
        <f t="shared" si="52"/>
        <v>7.1040000000000001</v>
      </c>
      <c r="V331" s="17">
        <f t="shared" si="52"/>
        <v>7.2959999999999994</v>
      </c>
      <c r="W331" s="17">
        <f t="shared" si="52"/>
        <v>7.3919999999999995</v>
      </c>
      <c r="X331" s="17">
        <f t="shared" si="52"/>
        <v>7.4099999999999993</v>
      </c>
      <c r="Y331" s="17">
        <f t="shared" si="52"/>
        <v>7.68</v>
      </c>
      <c r="Z331" s="17">
        <f t="shared" si="52"/>
        <v>7.7759999999999998</v>
      </c>
      <c r="AA331" s="17">
        <f t="shared" si="52"/>
        <v>8.0510000000000002</v>
      </c>
      <c r="AB331" s="17">
        <f t="shared" si="52"/>
        <v>8.33</v>
      </c>
      <c r="AC331" s="17">
        <f t="shared" si="52"/>
        <v>8.5259999999999998</v>
      </c>
      <c r="AD331" s="17">
        <f t="shared" si="52"/>
        <v>8.7219999999999995</v>
      </c>
      <c r="AE331" s="17">
        <f t="shared" si="52"/>
        <v>8.9179999999999993</v>
      </c>
      <c r="AF331" s="17">
        <f t="shared" si="52"/>
        <v>9.1140000000000008</v>
      </c>
      <c r="AG331" s="17">
        <f t="shared" si="52"/>
        <v>9.2149999999999999</v>
      </c>
      <c r="AH331" s="17">
        <f t="shared" si="52"/>
        <v>9.4089999999999989</v>
      </c>
      <c r="AI331" s="17">
        <f t="shared" si="52"/>
        <v>9.5060000000000002</v>
      </c>
      <c r="AJ331" s="17">
        <f t="shared" si="52"/>
        <v>9.8000000000000007</v>
      </c>
      <c r="AK331" s="17">
        <f t="shared" si="52"/>
        <v>9.7969999999999988</v>
      </c>
      <c r="AL331" s="17">
        <f t="shared" si="52"/>
        <v>9.6959999999999997</v>
      </c>
      <c r="AM331" s="17">
        <f t="shared" si="52"/>
        <v>9.6</v>
      </c>
      <c r="AN331" s="17">
        <f t="shared" si="52"/>
        <v>9.4049999999999994</v>
      </c>
      <c r="AO331" s="17">
        <f t="shared" si="52"/>
        <v>9.31</v>
      </c>
    </row>
    <row r="332" spans="4:41" x14ac:dyDescent="0.3">
      <c r="D332" s="15" t="s">
        <v>283</v>
      </c>
      <c r="E332" s="15" t="s">
        <v>284</v>
      </c>
      <c r="F332" s="12" t="s">
        <v>33</v>
      </c>
      <c r="G332" s="15" t="s">
        <v>285</v>
      </c>
      <c r="H332" s="15" t="s">
        <v>214</v>
      </c>
      <c r="I332" s="16" t="s">
        <v>6</v>
      </c>
      <c r="J332" s="17">
        <f t="shared" ref="J332:AO332" si="53">J178*J255</f>
        <v>7.4</v>
      </c>
      <c r="K332" s="17">
        <f t="shared" si="53"/>
        <v>6.8820000000000006</v>
      </c>
      <c r="L332" s="17">
        <f t="shared" si="53"/>
        <v>7.2379999999999995</v>
      </c>
      <c r="M332" s="17">
        <f t="shared" si="53"/>
        <v>7.3470000000000004</v>
      </c>
      <c r="N332" s="17">
        <f t="shared" si="53"/>
        <v>7.52</v>
      </c>
      <c r="O332" s="17">
        <f t="shared" si="53"/>
        <v>7.6259999999999994</v>
      </c>
      <c r="P332" s="17">
        <f t="shared" si="53"/>
        <v>7.8120000000000012</v>
      </c>
      <c r="Q332" s="17">
        <f t="shared" si="53"/>
        <v>7.9980000000000002</v>
      </c>
      <c r="R332" s="17">
        <f t="shared" si="53"/>
        <v>8.277000000000001</v>
      </c>
      <c r="S332" s="17">
        <f t="shared" si="53"/>
        <v>9.0210000000000008</v>
      </c>
      <c r="T332" s="17">
        <f t="shared" si="53"/>
        <v>9.3119999999999994</v>
      </c>
      <c r="U332" s="17">
        <f t="shared" si="53"/>
        <v>9.5039999999999996</v>
      </c>
      <c r="V332" s="17">
        <f t="shared" si="53"/>
        <v>9.69</v>
      </c>
      <c r="W332" s="17">
        <f t="shared" si="53"/>
        <v>9.9749999999999996</v>
      </c>
      <c r="X332" s="17">
        <f t="shared" si="53"/>
        <v>10.355</v>
      </c>
      <c r="Y332" s="17">
        <f t="shared" si="53"/>
        <v>10.734999999999999</v>
      </c>
      <c r="Z332" s="17">
        <f t="shared" si="53"/>
        <v>11.02</v>
      </c>
      <c r="AA332" s="17">
        <f t="shared" si="53"/>
        <v>11.305</v>
      </c>
      <c r="AB332" s="17">
        <f t="shared" si="53"/>
        <v>11.685</v>
      </c>
      <c r="AC332" s="17">
        <f t="shared" si="53"/>
        <v>12.065</v>
      </c>
      <c r="AD332" s="17">
        <f t="shared" si="53"/>
        <v>12.35</v>
      </c>
      <c r="AE332" s="17">
        <f t="shared" si="53"/>
        <v>12.863999999999999</v>
      </c>
      <c r="AF332" s="17">
        <f t="shared" si="53"/>
        <v>13.386000000000001</v>
      </c>
      <c r="AG332" s="17">
        <f t="shared" si="53"/>
        <v>13.773999999999999</v>
      </c>
      <c r="AH332" s="17">
        <f t="shared" si="53"/>
        <v>14.161999999999999</v>
      </c>
      <c r="AI332" s="17">
        <f t="shared" si="53"/>
        <v>14.549999999999999</v>
      </c>
      <c r="AJ332" s="17">
        <f t="shared" si="53"/>
        <v>14.938000000000001</v>
      </c>
      <c r="AK332" s="17">
        <f t="shared" si="53"/>
        <v>15.326000000000001</v>
      </c>
      <c r="AL332" s="17">
        <f t="shared" si="53"/>
        <v>15.542999999999999</v>
      </c>
      <c r="AM332" s="17">
        <f t="shared" si="53"/>
        <v>15.443999999999999</v>
      </c>
      <c r="AN332" s="17">
        <f t="shared" si="53"/>
        <v>15.246</v>
      </c>
      <c r="AO332" s="17">
        <f t="shared" si="53"/>
        <v>15.048</v>
      </c>
    </row>
    <row r="333" spans="4:41" x14ac:dyDescent="0.3">
      <c r="D333" s="15" t="s">
        <v>283</v>
      </c>
      <c r="E333" s="15" t="s">
        <v>284</v>
      </c>
      <c r="F333" s="12" t="s">
        <v>33</v>
      </c>
      <c r="G333" s="15" t="s">
        <v>285</v>
      </c>
      <c r="H333" s="15" t="s">
        <v>215</v>
      </c>
      <c r="I333" s="16" t="s">
        <v>6</v>
      </c>
      <c r="J333" s="17">
        <f t="shared" ref="J333:AO333" si="54">J179*J256</f>
        <v>113</v>
      </c>
      <c r="K333" s="17">
        <f t="shared" si="54"/>
        <v>112.682</v>
      </c>
      <c r="L333" s="17">
        <f t="shared" si="54"/>
        <v>112.77000000000001</v>
      </c>
      <c r="M333" s="17">
        <f t="shared" si="54"/>
        <v>109.92800000000001</v>
      </c>
      <c r="N333" s="17">
        <f t="shared" si="54"/>
        <v>107.625</v>
      </c>
      <c r="O333" s="17">
        <f t="shared" si="54"/>
        <v>105.14399999999999</v>
      </c>
      <c r="P333" s="17">
        <f t="shared" si="54"/>
        <v>104.16000000000001</v>
      </c>
      <c r="Q333" s="17">
        <f t="shared" si="54"/>
        <v>103.03200000000001</v>
      </c>
      <c r="R333" s="17">
        <f t="shared" si="54"/>
        <v>101.76</v>
      </c>
      <c r="S333" s="17">
        <f t="shared" si="54"/>
        <v>105.006</v>
      </c>
      <c r="T333" s="17">
        <f t="shared" si="54"/>
        <v>103.621</v>
      </c>
      <c r="U333" s="17">
        <f t="shared" si="54"/>
        <v>99.066000000000003</v>
      </c>
      <c r="V333" s="17">
        <f t="shared" si="54"/>
        <v>96.254999999999995</v>
      </c>
      <c r="W333" s="17">
        <f t="shared" si="54"/>
        <v>96.254999999999995</v>
      </c>
      <c r="X333" s="17">
        <f t="shared" si="54"/>
        <v>96.047999999999988</v>
      </c>
      <c r="Y333" s="17">
        <f t="shared" si="54"/>
        <v>96.290999999999997</v>
      </c>
      <c r="Z333" s="17">
        <f t="shared" si="54"/>
        <v>95.35499999999999</v>
      </c>
      <c r="AA333" s="17">
        <f t="shared" si="54"/>
        <v>95.816000000000003</v>
      </c>
      <c r="AB333" s="17">
        <f t="shared" si="54"/>
        <v>93.337999999999994</v>
      </c>
      <c r="AC333" s="17">
        <f t="shared" si="54"/>
        <v>91.867999999999995</v>
      </c>
      <c r="AD333" s="17">
        <f t="shared" si="54"/>
        <v>90.24</v>
      </c>
      <c r="AE333" s="17">
        <f t="shared" si="54"/>
        <v>89.425999999999988</v>
      </c>
      <c r="AF333" s="17">
        <f t="shared" si="54"/>
        <v>85.683999999999997</v>
      </c>
      <c r="AG333" s="17">
        <f t="shared" si="54"/>
        <v>81.774000000000001</v>
      </c>
      <c r="AH333" s="17">
        <f t="shared" si="54"/>
        <v>77.696000000000012</v>
      </c>
      <c r="AI333" s="17">
        <f t="shared" si="54"/>
        <v>73.320000000000007</v>
      </c>
      <c r="AJ333" s="17">
        <f t="shared" si="54"/>
        <v>68.904000000000011</v>
      </c>
      <c r="AK333" s="17">
        <f t="shared" si="54"/>
        <v>60.075000000000003</v>
      </c>
      <c r="AL333" s="17">
        <f t="shared" si="54"/>
        <v>51.151999999999994</v>
      </c>
      <c r="AM333" s="17">
        <f t="shared" si="54"/>
        <v>41.76</v>
      </c>
      <c r="AN333" s="17">
        <f t="shared" si="54"/>
        <v>32.376000000000005</v>
      </c>
      <c r="AO333" s="17">
        <f t="shared" si="54"/>
        <v>22.983999999999998</v>
      </c>
    </row>
    <row r="334" spans="4:41" x14ac:dyDescent="0.3">
      <c r="D334" s="15" t="s">
        <v>283</v>
      </c>
      <c r="E334" s="15" t="s">
        <v>284</v>
      </c>
      <c r="F334" s="12" t="s">
        <v>33</v>
      </c>
      <c r="G334" s="15" t="s">
        <v>285</v>
      </c>
      <c r="H334" s="15" t="s">
        <v>216</v>
      </c>
      <c r="I334" s="16" t="s">
        <v>6</v>
      </c>
      <c r="J334" s="17">
        <f t="shared" ref="J334:AO334" si="55">J180*J257</f>
        <v>61.1</v>
      </c>
      <c r="K334" s="17">
        <f t="shared" si="55"/>
        <v>59.878</v>
      </c>
      <c r="L334" s="17">
        <f t="shared" si="55"/>
        <v>61</v>
      </c>
      <c r="M334" s="17">
        <f t="shared" si="55"/>
        <v>60.9</v>
      </c>
      <c r="N334" s="17">
        <f t="shared" si="55"/>
        <v>61.407999999999994</v>
      </c>
      <c r="O334" s="17">
        <f t="shared" si="55"/>
        <v>62.015999999999998</v>
      </c>
      <c r="P334" s="17">
        <f t="shared" si="55"/>
        <v>62.521000000000008</v>
      </c>
      <c r="Q334" s="17">
        <f t="shared" si="55"/>
        <v>64.236000000000004</v>
      </c>
      <c r="R334" s="17">
        <f t="shared" si="55"/>
        <v>65.448000000000008</v>
      </c>
      <c r="S334" s="17">
        <f t="shared" si="55"/>
        <v>70.179999999999993</v>
      </c>
      <c r="T334" s="17">
        <f t="shared" si="55"/>
        <v>71.99499999999999</v>
      </c>
      <c r="U334" s="17">
        <f t="shared" si="55"/>
        <v>73.084000000000003</v>
      </c>
      <c r="V334" s="17">
        <f t="shared" si="55"/>
        <v>73.565999999999988</v>
      </c>
      <c r="W334" s="17">
        <f t="shared" si="55"/>
        <v>74.168999999999997</v>
      </c>
      <c r="X334" s="17">
        <f t="shared" si="55"/>
        <v>74.647999999999996</v>
      </c>
      <c r="Y334" s="17">
        <f t="shared" si="55"/>
        <v>75.852000000000004</v>
      </c>
      <c r="Z334" s="17">
        <f t="shared" si="55"/>
        <v>76.326999999999998</v>
      </c>
      <c r="AA334" s="17">
        <f t="shared" si="55"/>
        <v>77.400000000000006</v>
      </c>
      <c r="AB334" s="17">
        <f t="shared" si="55"/>
        <v>78.600000000000009</v>
      </c>
      <c r="AC334" s="17">
        <f t="shared" si="55"/>
        <v>79.667000000000002</v>
      </c>
      <c r="AD334" s="17">
        <f t="shared" si="55"/>
        <v>79.667000000000002</v>
      </c>
      <c r="AE334" s="17">
        <f t="shared" si="55"/>
        <v>80.73</v>
      </c>
      <c r="AF334" s="17">
        <f t="shared" si="55"/>
        <v>81.789000000000016</v>
      </c>
      <c r="AG334" s="17">
        <f t="shared" si="55"/>
        <v>82.983000000000004</v>
      </c>
      <c r="AH334" s="17">
        <f t="shared" si="55"/>
        <v>82.843999999999994</v>
      </c>
      <c r="AI334" s="17">
        <f t="shared" si="55"/>
        <v>83.44</v>
      </c>
      <c r="AJ334" s="17">
        <f t="shared" si="55"/>
        <v>83.894999999999996</v>
      </c>
      <c r="AK334" s="17">
        <f t="shared" si="55"/>
        <v>81.378</v>
      </c>
      <c r="AL334" s="17">
        <f t="shared" si="55"/>
        <v>77.814000000000007</v>
      </c>
      <c r="AM334" s="17">
        <f t="shared" si="55"/>
        <v>72.938999999999993</v>
      </c>
      <c r="AN334" s="17">
        <f t="shared" si="55"/>
        <v>68.194999999999993</v>
      </c>
      <c r="AO334" s="17">
        <f t="shared" si="55"/>
        <v>63.344000000000008</v>
      </c>
    </row>
    <row r="335" spans="4:41" x14ac:dyDescent="0.3">
      <c r="D335" s="15" t="s">
        <v>283</v>
      </c>
      <c r="E335" s="15" t="s">
        <v>284</v>
      </c>
      <c r="F335" s="12" t="s">
        <v>33</v>
      </c>
      <c r="G335" s="15" t="s">
        <v>285</v>
      </c>
      <c r="H335" s="15" t="s">
        <v>217</v>
      </c>
      <c r="I335" s="16" t="s">
        <v>6</v>
      </c>
      <c r="J335" s="17">
        <f t="shared" ref="J335:AO335" si="56">J181*J258</f>
        <v>0.9</v>
      </c>
      <c r="K335" s="17">
        <f t="shared" si="56"/>
        <v>0.84000000000000008</v>
      </c>
      <c r="L335" s="17">
        <f t="shared" si="56"/>
        <v>0.84800000000000009</v>
      </c>
      <c r="M335" s="17">
        <f t="shared" si="56"/>
        <v>0.73499999999999999</v>
      </c>
      <c r="N335" s="17">
        <f t="shared" si="56"/>
        <v>0.74199999999999999</v>
      </c>
      <c r="O335" s="17">
        <f t="shared" si="56"/>
        <v>0.63600000000000001</v>
      </c>
      <c r="P335" s="17">
        <f t="shared" si="56"/>
        <v>0.64200000000000002</v>
      </c>
      <c r="Q335" s="17">
        <f t="shared" si="56"/>
        <v>0.64800000000000002</v>
      </c>
      <c r="R335" s="17">
        <f t="shared" si="56"/>
        <v>0.55000000000000004</v>
      </c>
      <c r="S335" s="17">
        <f t="shared" si="56"/>
        <v>0.58499999999999996</v>
      </c>
      <c r="T335" s="17">
        <f t="shared" si="56"/>
        <v>0.59499999999999997</v>
      </c>
      <c r="U335" s="17">
        <f t="shared" si="56"/>
        <v>0.59499999999999997</v>
      </c>
      <c r="V335" s="17">
        <f t="shared" si="56"/>
        <v>0.59499999999999997</v>
      </c>
      <c r="W335" s="17">
        <f t="shared" si="56"/>
        <v>0.48</v>
      </c>
      <c r="X335" s="17">
        <f t="shared" si="56"/>
        <v>0.48</v>
      </c>
      <c r="Y335" s="17">
        <f t="shared" si="56"/>
        <v>0.48399999999999999</v>
      </c>
      <c r="Z335" s="17">
        <f t="shared" si="56"/>
        <v>0.48399999999999999</v>
      </c>
      <c r="AA335" s="17">
        <f t="shared" si="56"/>
        <v>0.48799999999999999</v>
      </c>
      <c r="AB335" s="17">
        <f t="shared" si="56"/>
        <v>0.36899999999999999</v>
      </c>
      <c r="AC335" s="17">
        <f t="shared" si="56"/>
        <v>0.36899999999999999</v>
      </c>
      <c r="AD335" s="17">
        <f t="shared" si="56"/>
        <v>0.36899999999999999</v>
      </c>
      <c r="AE335" s="17">
        <f t="shared" si="56"/>
        <v>0.36899999999999999</v>
      </c>
      <c r="AF335" s="17">
        <f t="shared" si="56"/>
        <v>0.375</v>
      </c>
      <c r="AG335" s="17">
        <f t="shared" si="56"/>
        <v>0.375</v>
      </c>
      <c r="AH335" s="17">
        <f t="shared" si="56"/>
        <v>0.378</v>
      </c>
      <c r="AI335" s="17">
        <f t="shared" si="56"/>
        <v>0.252</v>
      </c>
      <c r="AJ335" s="17">
        <f t="shared" si="56"/>
        <v>0.252</v>
      </c>
      <c r="AK335" s="17">
        <f t="shared" si="56"/>
        <v>0.252</v>
      </c>
      <c r="AL335" s="17">
        <f t="shared" si="56"/>
        <v>0.25</v>
      </c>
      <c r="AM335" s="17">
        <f t="shared" si="56"/>
        <v>0.246</v>
      </c>
      <c r="AN335" s="17">
        <f t="shared" si="56"/>
        <v>0.24199999999999999</v>
      </c>
      <c r="AO335" s="17">
        <f t="shared" si="56"/>
        <v>0.23599999999999999</v>
      </c>
    </row>
    <row r="336" spans="4:41" x14ac:dyDescent="0.3">
      <c r="D336" s="15" t="s">
        <v>283</v>
      </c>
      <c r="E336" s="15" t="s">
        <v>284</v>
      </c>
      <c r="F336" s="12" t="s">
        <v>33</v>
      </c>
      <c r="G336" s="15" t="s">
        <v>285</v>
      </c>
      <c r="H336" s="15" t="s">
        <v>218</v>
      </c>
      <c r="I336" s="16" t="s">
        <v>6</v>
      </c>
      <c r="J336" s="17">
        <f t="shared" ref="J336:AO336" si="57">J182*J259</f>
        <v>97.8</v>
      </c>
      <c r="K336" s="17">
        <f t="shared" si="57"/>
        <v>51.059999999999995</v>
      </c>
      <c r="L336" s="17">
        <f t="shared" si="57"/>
        <v>64.822999999999993</v>
      </c>
      <c r="M336" s="17">
        <f t="shared" si="57"/>
        <v>77.899999999999991</v>
      </c>
      <c r="N336" s="17">
        <f t="shared" si="57"/>
        <v>89.44</v>
      </c>
      <c r="O336" s="17">
        <f t="shared" si="57"/>
        <v>97.2</v>
      </c>
      <c r="P336" s="17">
        <f t="shared" si="57"/>
        <v>102.569</v>
      </c>
      <c r="Q336" s="17">
        <f t="shared" si="57"/>
        <v>95.647000000000006</v>
      </c>
      <c r="R336" s="17">
        <f t="shared" si="57"/>
        <v>92.343999999999994</v>
      </c>
      <c r="S336" s="17">
        <f t="shared" si="57"/>
        <v>91.294999999999987</v>
      </c>
      <c r="T336" s="17">
        <f t="shared" si="57"/>
        <v>90.897999999999996</v>
      </c>
      <c r="U336" s="17">
        <f t="shared" si="57"/>
        <v>91.367999999999995</v>
      </c>
      <c r="V336" s="17">
        <f t="shared" si="57"/>
        <v>95.327999999999989</v>
      </c>
      <c r="W336" s="17">
        <f t="shared" si="57"/>
        <v>99.274000000000001</v>
      </c>
      <c r="X336" s="17">
        <f t="shared" si="57"/>
        <v>102.366</v>
      </c>
      <c r="Y336" s="17">
        <f t="shared" si="57"/>
        <v>104.544</v>
      </c>
      <c r="Z336" s="17">
        <f t="shared" si="57"/>
        <v>107.8</v>
      </c>
      <c r="AA336" s="17">
        <f t="shared" si="57"/>
        <v>110</v>
      </c>
      <c r="AB336" s="17">
        <f t="shared" si="57"/>
        <v>112.1</v>
      </c>
      <c r="AC336" s="17">
        <f t="shared" si="57"/>
        <v>114.2</v>
      </c>
      <c r="AD336" s="17">
        <f t="shared" si="57"/>
        <v>116.3</v>
      </c>
      <c r="AE336" s="17">
        <f t="shared" si="57"/>
        <v>118.5</v>
      </c>
      <c r="AF336" s="17">
        <f t="shared" si="57"/>
        <v>196.26799999999997</v>
      </c>
      <c r="AG336" s="17">
        <f t="shared" si="57"/>
        <v>251.226</v>
      </c>
      <c r="AH336" s="17">
        <f t="shared" si="57"/>
        <v>281.25</v>
      </c>
      <c r="AI336" s="17">
        <f t="shared" si="57"/>
        <v>305.80500000000001</v>
      </c>
      <c r="AJ336" s="17">
        <f t="shared" si="57"/>
        <v>327.87999999999994</v>
      </c>
      <c r="AK336" s="17">
        <f t="shared" si="57"/>
        <v>350.33600000000007</v>
      </c>
      <c r="AL336" s="17">
        <f t="shared" si="57"/>
        <v>434.31</v>
      </c>
      <c r="AM336" s="17">
        <f t="shared" si="57"/>
        <v>505.67599999999999</v>
      </c>
      <c r="AN336" s="17">
        <f t="shared" si="57"/>
        <v>550.43299999999999</v>
      </c>
      <c r="AO336" s="17">
        <f t="shared" si="57"/>
        <v>582.16200000000003</v>
      </c>
    </row>
    <row r="337" spans="4:41" x14ac:dyDescent="0.3">
      <c r="D337" s="15" t="s">
        <v>283</v>
      </c>
      <c r="E337" s="15" t="s">
        <v>284</v>
      </c>
      <c r="F337" s="12" t="s">
        <v>33</v>
      </c>
      <c r="G337" s="15" t="s">
        <v>285</v>
      </c>
      <c r="H337" s="15" t="s">
        <v>219</v>
      </c>
      <c r="I337" s="16" t="s">
        <v>6</v>
      </c>
      <c r="J337" s="17">
        <f t="shared" ref="J337:AO337" si="58">J183*J260</f>
        <v>78.2</v>
      </c>
      <c r="K337" s="17">
        <f t="shared" si="58"/>
        <v>76.850000000000009</v>
      </c>
      <c r="L337" s="17">
        <f t="shared" si="58"/>
        <v>81.106000000000009</v>
      </c>
      <c r="M337" s="17">
        <f t="shared" si="58"/>
        <v>82.15</v>
      </c>
      <c r="N337" s="17">
        <f t="shared" si="58"/>
        <v>83.37</v>
      </c>
      <c r="O337" s="17">
        <f t="shared" si="58"/>
        <v>85.364999999999995</v>
      </c>
      <c r="P337" s="17">
        <f t="shared" si="58"/>
        <v>87.570000000000007</v>
      </c>
      <c r="Q337" s="17">
        <f t="shared" si="58"/>
        <v>91.054000000000016</v>
      </c>
      <c r="R337" s="17">
        <f t="shared" si="58"/>
        <v>93.915999999999997</v>
      </c>
      <c r="S337" s="17">
        <f t="shared" si="58"/>
        <v>102.89600000000002</v>
      </c>
      <c r="T337" s="17">
        <f t="shared" si="58"/>
        <v>107.25600000000001</v>
      </c>
      <c r="U337" s="17">
        <f t="shared" si="58"/>
        <v>110.85300000000001</v>
      </c>
      <c r="V337" s="17">
        <f t="shared" si="58"/>
        <v>113.29200000000002</v>
      </c>
      <c r="W337" s="17">
        <f t="shared" si="58"/>
        <v>115.56</v>
      </c>
      <c r="X337" s="17">
        <f t="shared" si="58"/>
        <v>119.09100000000001</v>
      </c>
      <c r="Y337" s="17">
        <f t="shared" si="58"/>
        <v>121.688</v>
      </c>
      <c r="Z337" s="17">
        <f t="shared" si="58"/>
        <v>124.76200000000001</v>
      </c>
      <c r="AA337" s="17">
        <f t="shared" si="58"/>
        <v>128.15400000000002</v>
      </c>
      <c r="AB337" s="17">
        <f t="shared" si="58"/>
        <v>131.97</v>
      </c>
      <c r="AC337" s="17">
        <f t="shared" si="58"/>
        <v>135.15</v>
      </c>
      <c r="AD337" s="17">
        <f t="shared" si="58"/>
        <v>136.71</v>
      </c>
      <c r="AE337" s="17">
        <f t="shared" si="58"/>
        <v>139.755</v>
      </c>
      <c r="AF337" s="17">
        <f t="shared" si="58"/>
        <v>143.64000000000001</v>
      </c>
      <c r="AG337" s="17">
        <f t="shared" si="58"/>
        <v>145.28799999999998</v>
      </c>
      <c r="AH337" s="17">
        <f t="shared" si="58"/>
        <v>147.88800000000001</v>
      </c>
      <c r="AI337" s="17">
        <f t="shared" si="58"/>
        <v>150.17600000000002</v>
      </c>
      <c r="AJ337" s="17">
        <f t="shared" si="58"/>
        <v>152.56799999999998</v>
      </c>
      <c r="AK337" s="17">
        <f t="shared" si="58"/>
        <v>152.852</v>
      </c>
      <c r="AL337" s="17">
        <f t="shared" si="58"/>
        <v>148.571</v>
      </c>
      <c r="AM337" s="17">
        <f t="shared" si="58"/>
        <v>142.46100000000001</v>
      </c>
      <c r="AN337" s="17">
        <f t="shared" si="58"/>
        <v>136.38199999999998</v>
      </c>
      <c r="AO337" s="17">
        <f t="shared" si="58"/>
        <v>129.67499999999998</v>
      </c>
    </row>
    <row r="338" spans="4:41" x14ac:dyDescent="0.3">
      <c r="D338" s="15" t="s">
        <v>283</v>
      </c>
      <c r="E338" s="15" t="s">
        <v>284</v>
      </c>
      <c r="F338" s="12" t="s">
        <v>33</v>
      </c>
      <c r="G338" s="15" t="s">
        <v>285</v>
      </c>
      <c r="H338" s="15" t="s">
        <v>220</v>
      </c>
      <c r="I338" s="16" t="s">
        <v>6</v>
      </c>
      <c r="J338" s="17">
        <f t="shared" ref="J338:AO338" si="59">J184*J261</f>
        <v>57</v>
      </c>
      <c r="K338" s="17">
        <f t="shared" si="59"/>
        <v>54.487000000000002</v>
      </c>
      <c r="L338" s="17">
        <f t="shared" si="59"/>
        <v>56.546999999999997</v>
      </c>
      <c r="M338" s="17">
        <f t="shared" si="59"/>
        <v>57.68</v>
      </c>
      <c r="N338" s="17">
        <f t="shared" si="59"/>
        <v>58.916000000000004</v>
      </c>
      <c r="O338" s="17">
        <f t="shared" si="59"/>
        <v>60.152000000000001</v>
      </c>
      <c r="P338" s="17">
        <f t="shared" si="59"/>
        <v>61.697000000000003</v>
      </c>
      <c r="Q338" s="17">
        <f t="shared" si="59"/>
        <v>64.064000000000007</v>
      </c>
      <c r="R338" s="17">
        <f t="shared" si="59"/>
        <v>65.831999999999994</v>
      </c>
      <c r="S338" s="17">
        <f t="shared" si="59"/>
        <v>69.3</v>
      </c>
      <c r="T338" s="17">
        <f t="shared" si="59"/>
        <v>70.72</v>
      </c>
      <c r="U338" s="17">
        <f t="shared" si="59"/>
        <v>72.591999999999999</v>
      </c>
      <c r="V338" s="17">
        <f t="shared" si="59"/>
        <v>74.671999999999997</v>
      </c>
      <c r="W338" s="17">
        <f t="shared" si="59"/>
        <v>76.751999999999995</v>
      </c>
      <c r="X338" s="17">
        <f t="shared" si="59"/>
        <v>79.040000000000006</v>
      </c>
      <c r="Y338" s="17">
        <f t="shared" si="59"/>
        <v>81.536000000000016</v>
      </c>
      <c r="Z338" s="17">
        <f t="shared" si="59"/>
        <v>83.72</v>
      </c>
      <c r="AA338" s="17">
        <f t="shared" si="59"/>
        <v>87.045000000000016</v>
      </c>
      <c r="AB338" s="17">
        <f t="shared" si="59"/>
        <v>90.948000000000008</v>
      </c>
      <c r="AC338" s="17">
        <f t="shared" si="59"/>
        <v>93.81</v>
      </c>
      <c r="AD338" s="17">
        <f t="shared" si="59"/>
        <v>96.566000000000003</v>
      </c>
      <c r="AE338" s="17">
        <f t="shared" si="59"/>
        <v>99.427999999999997</v>
      </c>
      <c r="AF338" s="17">
        <f t="shared" si="59"/>
        <v>101.53500000000001</v>
      </c>
      <c r="AG338" s="17">
        <f t="shared" si="59"/>
        <v>104.05499999999999</v>
      </c>
      <c r="AH338" s="17">
        <f t="shared" si="59"/>
        <v>105.456</v>
      </c>
      <c r="AI338" s="17">
        <f t="shared" si="59"/>
        <v>107.744</v>
      </c>
      <c r="AJ338" s="17">
        <f t="shared" si="59"/>
        <v>111.405</v>
      </c>
      <c r="AK338" s="17">
        <f t="shared" si="59"/>
        <v>114.13500000000001</v>
      </c>
      <c r="AL338" s="17">
        <f t="shared" si="59"/>
        <v>113.715</v>
      </c>
      <c r="AM338" s="17">
        <f t="shared" si="59"/>
        <v>111.48800000000001</v>
      </c>
      <c r="AN338" s="17">
        <f t="shared" si="59"/>
        <v>109.489</v>
      </c>
      <c r="AO338" s="17">
        <f t="shared" si="59"/>
        <v>108.253</v>
      </c>
    </row>
    <row r="339" spans="4:41" x14ac:dyDescent="0.3">
      <c r="D339" s="15" t="s">
        <v>283</v>
      </c>
      <c r="E339" s="15" t="s">
        <v>284</v>
      </c>
      <c r="F339" s="12" t="s">
        <v>33</v>
      </c>
      <c r="G339" s="15" t="s">
        <v>285</v>
      </c>
      <c r="H339" s="15" t="s">
        <v>221</v>
      </c>
      <c r="I339" s="16" t="s">
        <v>6</v>
      </c>
      <c r="J339" s="17">
        <f t="shared" ref="J339:AO339" si="60">J185*J262</f>
        <v>14.3</v>
      </c>
      <c r="K339" s="17">
        <f t="shared" si="60"/>
        <v>13.728</v>
      </c>
      <c r="L339" s="17">
        <f t="shared" si="60"/>
        <v>13.578000000000001</v>
      </c>
      <c r="M339" s="17">
        <f t="shared" si="60"/>
        <v>14.006</v>
      </c>
      <c r="N339" s="17">
        <f t="shared" si="60"/>
        <v>14.287999999999998</v>
      </c>
      <c r="O339" s="17">
        <f t="shared" si="60"/>
        <v>14.569999999999999</v>
      </c>
      <c r="P339" s="17">
        <f t="shared" si="60"/>
        <v>14.852</v>
      </c>
      <c r="Q339" s="17">
        <f t="shared" si="60"/>
        <v>15.227999999999998</v>
      </c>
      <c r="R339" s="17">
        <f t="shared" si="60"/>
        <v>15.604000000000001</v>
      </c>
      <c r="S339" s="17">
        <f t="shared" si="60"/>
        <v>16.074000000000002</v>
      </c>
      <c r="T339" s="17">
        <f t="shared" si="60"/>
        <v>16.45</v>
      </c>
      <c r="U339" s="17">
        <f t="shared" si="60"/>
        <v>16.919999999999998</v>
      </c>
      <c r="V339" s="17">
        <f t="shared" si="60"/>
        <v>17.479999999999997</v>
      </c>
      <c r="W339" s="17">
        <f t="shared" si="60"/>
        <v>17.954999999999998</v>
      </c>
      <c r="X339" s="17">
        <f t="shared" si="60"/>
        <v>18.429999999999996</v>
      </c>
      <c r="Y339" s="17">
        <f t="shared" si="60"/>
        <v>19</v>
      </c>
      <c r="Z339" s="17">
        <f t="shared" si="60"/>
        <v>19.474999999999998</v>
      </c>
      <c r="AA339" s="17">
        <f t="shared" si="60"/>
        <v>19.95</v>
      </c>
      <c r="AB339" s="17">
        <f t="shared" si="60"/>
        <v>20.52</v>
      </c>
      <c r="AC339" s="17">
        <f t="shared" si="60"/>
        <v>20.9</v>
      </c>
      <c r="AD339" s="17">
        <f t="shared" si="60"/>
        <v>21.375</v>
      </c>
      <c r="AE339" s="17">
        <f t="shared" si="60"/>
        <v>21.849999999999998</v>
      </c>
      <c r="AF339" s="17">
        <f t="shared" si="60"/>
        <v>22.42</v>
      </c>
      <c r="AG339" s="17">
        <f t="shared" si="60"/>
        <v>22.895</v>
      </c>
      <c r="AH339" s="17">
        <f t="shared" si="60"/>
        <v>23.274999999999999</v>
      </c>
      <c r="AI339" s="17">
        <f t="shared" si="60"/>
        <v>23.75</v>
      </c>
      <c r="AJ339" s="17">
        <f t="shared" si="60"/>
        <v>24.48</v>
      </c>
      <c r="AK339" s="17">
        <f t="shared" si="60"/>
        <v>24.96</v>
      </c>
      <c r="AL339" s="17">
        <f t="shared" si="60"/>
        <v>24.509999999999998</v>
      </c>
      <c r="AM339" s="17">
        <f t="shared" si="60"/>
        <v>24.48</v>
      </c>
      <c r="AN339" s="17">
        <f t="shared" si="60"/>
        <v>24.637999999999998</v>
      </c>
      <c r="AO339" s="17">
        <f t="shared" si="60"/>
        <v>24.695999999999998</v>
      </c>
    </row>
    <row r="340" spans="4:41" x14ac:dyDescent="0.3">
      <c r="D340" s="15" t="s">
        <v>283</v>
      </c>
      <c r="E340" s="15" t="s">
        <v>284</v>
      </c>
      <c r="F340" s="12" t="s">
        <v>33</v>
      </c>
      <c r="G340" s="15" t="s">
        <v>285</v>
      </c>
      <c r="H340" s="15" t="s">
        <v>222</v>
      </c>
      <c r="I340" s="16" t="s">
        <v>6</v>
      </c>
      <c r="J340" s="17">
        <f t="shared" ref="J340:AO340" si="61">J186*J263</f>
        <v>6.3</v>
      </c>
      <c r="K340" s="17">
        <f t="shared" si="61"/>
        <v>6.2</v>
      </c>
      <c r="L340" s="17">
        <f t="shared" si="61"/>
        <v>6.4</v>
      </c>
      <c r="M340" s="17">
        <f t="shared" si="61"/>
        <v>6.5339999999999998</v>
      </c>
      <c r="N340" s="17">
        <f t="shared" si="61"/>
        <v>6.633</v>
      </c>
      <c r="O340" s="17">
        <f t="shared" si="61"/>
        <v>6.8310000000000004</v>
      </c>
      <c r="P340" s="17">
        <f t="shared" si="61"/>
        <v>6.93</v>
      </c>
      <c r="Q340" s="17">
        <f t="shared" si="61"/>
        <v>7.1280000000000001</v>
      </c>
      <c r="R340" s="17">
        <f t="shared" si="61"/>
        <v>7.2269999999999994</v>
      </c>
      <c r="S340" s="17">
        <f t="shared" si="61"/>
        <v>7.7</v>
      </c>
      <c r="T340" s="17">
        <f t="shared" si="61"/>
        <v>7.9</v>
      </c>
      <c r="U340" s="17">
        <f t="shared" si="61"/>
        <v>8.1</v>
      </c>
      <c r="V340" s="17">
        <f t="shared" si="61"/>
        <v>8.3000000000000007</v>
      </c>
      <c r="W340" s="17">
        <f t="shared" si="61"/>
        <v>8.5</v>
      </c>
      <c r="X340" s="17">
        <f t="shared" si="61"/>
        <v>8.8000000000000007</v>
      </c>
      <c r="Y340" s="17">
        <f t="shared" si="61"/>
        <v>9</v>
      </c>
      <c r="Z340" s="17">
        <f t="shared" si="61"/>
        <v>9.3000000000000007</v>
      </c>
      <c r="AA340" s="17">
        <f t="shared" si="61"/>
        <v>9.5</v>
      </c>
      <c r="AB340" s="17">
        <f t="shared" si="61"/>
        <v>9.8000000000000007</v>
      </c>
      <c r="AC340" s="17">
        <f t="shared" si="61"/>
        <v>10</v>
      </c>
      <c r="AD340" s="17">
        <f t="shared" si="61"/>
        <v>10.199999999999999</v>
      </c>
      <c r="AE340" s="17">
        <f t="shared" si="61"/>
        <v>10.5</v>
      </c>
      <c r="AF340" s="17">
        <f t="shared" si="61"/>
        <v>10.8</v>
      </c>
      <c r="AG340" s="17">
        <f t="shared" si="61"/>
        <v>11.1</v>
      </c>
      <c r="AH340" s="17">
        <f t="shared" si="61"/>
        <v>11.3</v>
      </c>
      <c r="AI340" s="17">
        <f t="shared" si="61"/>
        <v>11.6</v>
      </c>
      <c r="AJ340" s="17">
        <f t="shared" si="61"/>
        <v>11.9</v>
      </c>
      <c r="AK340" s="17">
        <f t="shared" si="61"/>
        <v>12.1</v>
      </c>
      <c r="AL340" s="17">
        <f t="shared" si="61"/>
        <v>11.857999999999999</v>
      </c>
      <c r="AM340" s="17">
        <f t="shared" si="61"/>
        <v>11.64</v>
      </c>
      <c r="AN340" s="17">
        <f t="shared" si="61"/>
        <v>11.542999999999999</v>
      </c>
      <c r="AO340" s="17">
        <f t="shared" si="61"/>
        <v>11.327999999999999</v>
      </c>
    </row>
    <row r="341" spans="4:41" x14ac:dyDescent="0.3">
      <c r="D341" s="15" t="s">
        <v>283</v>
      </c>
      <c r="E341" s="15" t="s">
        <v>284</v>
      </c>
      <c r="F341" s="12" t="s">
        <v>33</v>
      </c>
      <c r="G341" s="15" t="s">
        <v>285</v>
      </c>
      <c r="H341" s="15" t="s">
        <v>223</v>
      </c>
      <c r="I341" s="16" t="s">
        <v>6</v>
      </c>
      <c r="J341" s="17">
        <f t="shared" ref="J341:AO341" si="62">J187*J264</f>
        <v>11</v>
      </c>
      <c r="K341" s="17">
        <f t="shared" si="62"/>
        <v>10.388</v>
      </c>
      <c r="L341" s="17">
        <f t="shared" si="62"/>
        <v>10.89</v>
      </c>
      <c r="M341" s="17">
        <f t="shared" si="62"/>
        <v>11.087999999999999</v>
      </c>
      <c r="N341" s="17">
        <f t="shared" si="62"/>
        <v>11.385</v>
      </c>
      <c r="O341" s="17">
        <f t="shared" si="62"/>
        <v>11.582999999999998</v>
      </c>
      <c r="P341" s="17">
        <f t="shared" si="62"/>
        <v>11.879999999999999</v>
      </c>
      <c r="Q341" s="17">
        <f t="shared" si="62"/>
        <v>12.177000000000001</v>
      </c>
      <c r="R341" s="17">
        <f t="shared" si="62"/>
        <v>12.474</v>
      </c>
      <c r="S341" s="17">
        <f t="shared" si="62"/>
        <v>13.433000000000002</v>
      </c>
      <c r="T341" s="17">
        <f t="shared" si="62"/>
        <v>13.837</v>
      </c>
      <c r="U341" s="17">
        <f t="shared" si="62"/>
        <v>14</v>
      </c>
      <c r="V341" s="17">
        <f t="shared" si="62"/>
        <v>14.4</v>
      </c>
      <c r="W341" s="17">
        <f t="shared" si="62"/>
        <v>14.8</v>
      </c>
      <c r="X341" s="17">
        <f t="shared" si="62"/>
        <v>15.2</v>
      </c>
      <c r="Y341" s="17">
        <f t="shared" si="62"/>
        <v>15.7</v>
      </c>
      <c r="Z341" s="17">
        <f t="shared" si="62"/>
        <v>16.100000000000001</v>
      </c>
      <c r="AA341" s="17">
        <f t="shared" si="62"/>
        <v>16.664999999999999</v>
      </c>
      <c r="AB341" s="17">
        <f t="shared" si="62"/>
        <v>17.170000000000002</v>
      </c>
      <c r="AC341" s="17">
        <f t="shared" si="62"/>
        <v>17.675000000000001</v>
      </c>
      <c r="AD341" s="17">
        <f t="shared" si="62"/>
        <v>17.899999999999999</v>
      </c>
      <c r="AE341" s="17">
        <f t="shared" si="62"/>
        <v>18.3</v>
      </c>
      <c r="AF341" s="17">
        <f t="shared" si="62"/>
        <v>19.190000000000001</v>
      </c>
      <c r="AG341" s="17">
        <f t="shared" si="62"/>
        <v>19.695</v>
      </c>
      <c r="AH341" s="17">
        <f t="shared" si="62"/>
        <v>20.2</v>
      </c>
      <c r="AI341" s="17">
        <f t="shared" si="62"/>
        <v>20.5</v>
      </c>
      <c r="AJ341" s="17">
        <f t="shared" si="62"/>
        <v>21.21</v>
      </c>
      <c r="AK341" s="17">
        <f t="shared" si="62"/>
        <v>21.4</v>
      </c>
      <c r="AL341" s="17">
        <f t="shared" si="62"/>
        <v>21.186</v>
      </c>
      <c r="AM341" s="17">
        <f t="shared" si="62"/>
        <v>20.873999999999999</v>
      </c>
      <c r="AN341" s="17">
        <f t="shared" si="62"/>
        <v>20.564</v>
      </c>
      <c r="AO341" s="17">
        <f t="shared" si="62"/>
        <v>20.37</v>
      </c>
    </row>
    <row r="342" spans="4:41" x14ac:dyDescent="0.3">
      <c r="D342" s="15" t="s">
        <v>283</v>
      </c>
      <c r="E342" s="15" t="s">
        <v>284</v>
      </c>
      <c r="F342" s="12" t="s">
        <v>33</v>
      </c>
      <c r="G342" s="15" t="s">
        <v>285</v>
      </c>
      <c r="H342" s="15" t="s">
        <v>224</v>
      </c>
      <c r="I342" s="16" t="s">
        <v>6</v>
      </c>
      <c r="J342" s="17">
        <f t="shared" ref="J342:AO342" si="63">J188*J265</f>
        <v>3.5</v>
      </c>
      <c r="K342" s="17">
        <f t="shared" si="63"/>
        <v>3.492</v>
      </c>
      <c r="L342" s="17">
        <f t="shared" si="63"/>
        <v>3.552</v>
      </c>
      <c r="M342" s="17">
        <f t="shared" si="63"/>
        <v>3.5719999999999996</v>
      </c>
      <c r="N342" s="17">
        <f t="shared" si="63"/>
        <v>3.7049999999999996</v>
      </c>
      <c r="O342" s="17">
        <f t="shared" si="63"/>
        <v>3.76</v>
      </c>
      <c r="P342" s="17">
        <f t="shared" si="63"/>
        <v>3.8129999999999997</v>
      </c>
      <c r="Q342" s="17">
        <f t="shared" si="63"/>
        <v>3.9060000000000006</v>
      </c>
      <c r="R342" s="17">
        <f t="shared" si="63"/>
        <v>3.956</v>
      </c>
      <c r="S342" s="17">
        <f t="shared" si="63"/>
        <v>4.5449999999999999</v>
      </c>
      <c r="T342" s="17">
        <f t="shared" si="63"/>
        <v>4.7</v>
      </c>
      <c r="U342" s="17">
        <f t="shared" si="63"/>
        <v>4.6559999999999997</v>
      </c>
      <c r="V342" s="17">
        <f t="shared" si="63"/>
        <v>4.6999999999999993</v>
      </c>
      <c r="W342" s="17">
        <f t="shared" si="63"/>
        <v>4.7430000000000003</v>
      </c>
      <c r="X342" s="17">
        <f t="shared" si="63"/>
        <v>4.7840000000000007</v>
      </c>
      <c r="Y342" s="17">
        <f t="shared" si="63"/>
        <v>4.9140000000000006</v>
      </c>
      <c r="Z342" s="17">
        <f t="shared" si="63"/>
        <v>4.95</v>
      </c>
      <c r="AA342" s="17">
        <f t="shared" si="63"/>
        <v>5.04</v>
      </c>
      <c r="AB342" s="17">
        <f t="shared" si="63"/>
        <v>5.1870000000000003</v>
      </c>
      <c r="AC342" s="17">
        <f t="shared" si="63"/>
        <v>5.2779999999999996</v>
      </c>
      <c r="AD342" s="17">
        <f t="shared" si="63"/>
        <v>5.3100000000000005</v>
      </c>
      <c r="AE342" s="17">
        <f t="shared" si="63"/>
        <v>5.46</v>
      </c>
      <c r="AF342" s="17">
        <f t="shared" si="63"/>
        <v>5.7660000000000009</v>
      </c>
      <c r="AG342" s="17">
        <f t="shared" si="63"/>
        <v>5.9219999999999997</v>
      </c>
      <c r="AH342" s="17">
        <f t="shared" si="63"/>
        <v>6.0449999999999999</v>
      </c>
      <c r="AI342" s="17">
        <f t="shared" si="63"/>
        <v>6.0720000000000001</v>
      </c>
      <c r="AJ342" s="17">
        <f t="shared" si="63"/>
        <v>6.0970000000000004</v>
      </c>
      <c r="AK342" s="17">
        <f t="shared" si="63"/>
        <v>6.1879999999999997</v>
      </c>
      <c r="AL342" s="17">
        <f t="shared" si="63"/>
        <v>6.1640000000000006</v>
      </c>
      <c r="AM342" s="17">
        <f t="shared" si="63"/>
        <v>6.0720000000000001</v>
      </c>
      <c r="AN342" s="17">
        <f t="shared" si="63"/>
        <v>5.98</v>
      </c>
      <c r="AO342" s="17">
        <f t="shared" si="63"/>
        <v>5.7960000000000003</v>
      </c>
    </row>
    <row r="343" spans="4:41" x14ac:dyDescent="0.3">
      <c r="D343" s="15" t="s">
        <v>283</v>
      </c>
      <c r="E343" s="15" t="s">
        <v>284</v>
      </c>
      <c r="F343" s="12" t="s">
        <v>33</v>
      </c>
      <c r="G343" s="15" t="s">
        <v>285</v>
      </c>
      <c r="H343" s="15" t="s">
        <v>225</v>
      </c>
      <c r="I343" s="16" t="s">
        <v>6</v>
      </c>
      <c r="J343" s="17">
        <f t="shared" ref="J343:AO343" si="64">J189*J266</f>
        <v>10.6</v>
      </c>
      <c r="K343" s="17">
        <f t="shared" si="64"/>
        <v>10.197000000000001</v>
      </c>
      <c r="L343" s="17">
        <f t="shared" si="64"/>
        <v>10.388</v>
      </c>
      <c r="M343" s="17">
        <f t="shared" si="64"/>
        <v>10.584</v>
      </c>
      <c r="N343" s="17">
        <f t="shared" si="64"/>
        <v>10.89</v>
      </c>
      <c r="O343" s="17">
        <f t="shared" si="64"/>
        <v>11.087999999999999</v>
      </c>
      <c r="P343" s="17">
        <f t="shared" si="64"/>
        <v>11.385</v>
      </c>
      <c r="Q343" s="17">
        <f t="shared" si="64"/>
        <v>11.582999999999998</v>
      </c>
      <c r="R343" s="17">
        <f t="shared" si="64"/>
        <v>11.879999999999999</v>
      </c>
      <c r="S343" s="17">
        <f t="shared" si="64"/>
        <v>12.5</v>
      </c>
      <c r="T343" s="17">
        <f t="shared" si="64"/>
        <v>12.9</v>
      </c>
      <c r="U343" s="17">
        <f t="shared" si="64"/>
        <v>12.968999999999999</v>
      </c>
      <c r="V343" s="17">
        <f t="shared" si="64"/>
        <v>13.266</v>
      </c>
      <c r="W343" s="17">
        <f t="shared" si="64"/>
        <v>13.662000000000001</v>
      </c>
      <c r="X343" s="17">
        <f t="shared" si="64"/>
        <v>14.1</v>
      </c>
      <c r="Y343" s="17">
        <f t="shared" si="64"/>
        <v>14.5</v>
      </c>
      <c r="Z343" s="17">
        <f t="shared" si="64"/>
        <v>14.9</v>
      </c>
      <c r="AA343" s="17">
        <f t="shared" si="64"/>
        <v>15.3</v>
      </c>
      <c r="AB343" s="17">
        <f t="shared" si="64"/>
        <v>15.7</v>
      </c>
      <c r="AC343" s="17">
        <f t="shared" si="64"/>
        <v>16.100000000000001</v>
      </c>
      <c r="AD343" s="17">
        <f t="shared" si="64"/>
        <v>16.5</v>
      </c>
      <c r="AE343" s="17">
        <f t="shared" si="64"/>
        <v>16.899999999999999</v>
      </c>
      <c r="AF343" s="17">
        <f t="shared" si="64"/>
        <v>17.5</v>
      </c>
      <c r="AG343" s="17">
        <f t="shared" si="64"/>
        <v>17.899999999999999</v>
      </c>
      <c r="AH343" s="17">
        <f t="shared" si="64"/>
        <v>18.3</v>
      </c>
      <c r="AI343" s="17">
        <f t="shared" si="64"/>
        <v>18.7</v>
      </c>
      <c r="AJ343" s="17">
        <f t="shared" si="64"/>
        <v>19.100000000000001</v>
      </c>
      <c r="AK343" s="17">
        <f t="shared" si="64"/>
        <v>19.5</v>
      </c>
      <c r="AL343" s="17">
        <f t="shared" si="64"/>
        <v>19.305</v>
      </c>
      <c r="AM343" s="17">
        <f t="shared" si="64"/>
        <v>19.011999999999997</v>
      </c>
      <c r="AN343" s="17">
        <f t="shared" si="64"/>
        <v>18.721</v>
      </c>
      <c r="AO343" s="17">
        <f t="shared" si="64"/>
        <v>18.623999999999999</v>
      </c>
    </row>
    <row r="344" spans="4:41" x14ac:dyDescent="0.3">
      <c r="D344" s="15" t="s">
        <v>283</v>
      </c>
      <c r="E344" s="15" t="s">
        <v>284</v>
      </c>
      <c r="F344" s="12" t="s">
        <v>33</v>
      </c>
      <c r="G344" s="15" t="s">
        <v>285</v>
      </c>
      <c r="H344" s="15" t="s">
        <v>226</v>
      </c>
      <c r="I344" s="16" t="s">
        <v>6</v>
      </c>
      <c r="J344" s="17">
        <f t="shared" ref="J344:AO344" si="65">J190*J267</f>
        <v>8.6</v>
      </c>
      <c r="K344" s="17">
        <f t="shared" si="65"/>
        <v>8.4</v>
      </c>
      <c r="L344" s="17">
        <f t="shared" si="65"/>
        <v>8.33</v>
      </c>
      <c r="M344" s="17">
        <f t="shared" si="65"/>
        <v>8.5259999999999998</v>
      </c>
      <c r="N344" s="17">
        <f t="shared" si="65"/>
        <v>8.7219999999999995</v>
      </c>
      <c r="O344" s="17">
        <f t="shared" si="65"/>
        <v>8.73</v>
      </c>
      <c r="P344" s="17">
        <f t="shared" si="65"/>
        <v>8.73</v>
      </c>
      <c r="Q344" s="17">
        <f t="shared" si="65"/>
        <v>8.7359999999999989</v>
      </c>
      <c r="R344" s="17">
        <f t="shared" si="65"/>
        <v>8.831999999999999</v>
      </c>
      <c r="S344" s="17">
        <f t="shared" si="65"/>
        <v>9.0239999999999991</v>
      </c>
      <c r="T344" s="17">
        <f t="shared" si="65"/>
        <v>9.0250000000000004</v>
      </c>
      <c r="U344" s="17">
        <f t="shared" si="65"/>
        <v>9.0250000000000004</v>
      </c>
      <c r="V344" s="17">
        <f t="shared" si="65"/>
        <v>9.1199999999999992</v>
      </c>
      <c r="W344" s="17">
        <f t="shared" si="65"/>
        <v>9.2149999999999981</v>
      </c>
      <c r="X344" s="17">
        <f t="shared" si="65"/>
        <v>9.1179999999999986</v>
      </c>
      <c r="Y344" s="17">
        <f t="shared" si="65"/>
        <v>9.2119999999999997</v>
      </c>
      <c r="Z344" s="17">
        <f t="shared" si="65"/>
        <v>9.3059999999999992</v>
      </c>
      <c r="AA344" s="17">
        <f t="shared" si="65"/>
        <v>9.3059999999999992</v>
      </c>
      <c r="AB344" s="17">
        <f t="shared" si="65"/>
        <v>9.3059999999999992</v>
      </c>
      <c r="AC344" s="17">
        <f t="shared" si="65"/>
        <v>9.3999999999999986</v>
      </c>
      <c r="AD344" s="17">
        <f t="shared" si="65"/>
        <v>9.3999999999999986</v>
      </c>
      <c r="AE344" s="17">
        <f t="shared" si="65"/>
        <v>9.4939999999999998</v>
      </c>
      <c r="AF344" s="17">
        <f t="shared" si="65"/>
        <v>9.5879999999999992</v>
      </c>
      <c r="AG344" s="17">
        <f t="shared" si="65"/>
        <v>9.6820000000000004</v>
      </c>
      <c r="AH344" s="17">
        <f t="shared" si="65"/>
        <v>9.7759999999999998</v>
      </c>
      <c r="AI344" s="17">
        <f t="shared" si="65"/>
        <v>9.879999999999999</v>
      </c>
      <c r="AJ344" s="17">
        <f t="shared" si="65"/>
        <v>9.9749999999999996</v>
      </c>
      <c r="AK344" s="17">
        <f t="shared" si="65"/>
        <v>9.8699999999999992</v>
      </c>
      <c r="AL344" s="17">
        <f t="shared" si="65"/>
        <v>9.6720000000000006</v>
      </c>
      <c r="AM344" s="17">
        <f t="shared" si="65"/>
        <v>9.5790000000000006</v>
      </c>
      <c r="AN344" s="17">
        <f t="shared" si="65"/>
        <v>9.5790000000000006</v>
      </c>
      <c r="AO344" s="17">
        <f t="shared" si="65"/>
        <v>9.4860000000000007</v>
      </c>
    </row>
    <row r="345" spans="4:41" x14ac:dyDescent="0.3">
      <c r="D345" s="15" t="s">
        <v>283</v>
      </c>
      <c r="E345" s="15" t="s">
        <v>284</v>
      </c>
      <c r="F345" s="12" t="s">
        <v>33</v>
      </c>
      <c r="G345" s="15" t="s">
        <v>285</v>
      </c>
      <c r="H345" s="15" t="s">
        <v>227</v>
      </c>
      <c r="I345" s="16" t="s">
        <v>6</v>
      </c>
      <c r="J345" s="17">
        <f t="shared" ref="J345:AO345" si="66">J191*J268</f>
        <v>7.3</v>
      </c>
      <c r="K345" s="17">
        <f t="shared" si="66"/>
        <v>7.1280000000000001</v>
      </c>
      <c r="L345" s="17">
        <f t="shared" si="66"/>
        <v>7.1539999999999999</v>
      </c>
      <c r="M345" s="17">
        <f t="shared" si="66"/>
        <v>7.35</v>
      </c>
      <c r="N345" s="17">
        <f t="shared" si="66"/>
        <v>7.4479999999999995</v>
      </c>
      <c r="O345" s="17">
        <f t="shared" si="66"/>
        <v>7.4690000000000003</v>
      </c>
      <c r="P345" s="17">
        <f t="shared" si="66"/>
        <v>7.4879999999999995</v>
      </c>
      <c r="Q345" s="17">
        <f t="shared" si="66"/>
        <v>7.5049999999999999</v>
      </c>
      <c r="R345" s="17">
        <f t="shared" si="66"/>
        <v>7.6</v>
      </c>
      <c r="S345" s="17">
        <f t="shared" si="66"/>
        <v>7.7899999999999991</v>
      </c>
      <c r="T345" s="17">
        <f t="shared" si="66"/>
        <v>7.8020000000000005</v>
      </c>
      <c r="U345" s="17">
        <f t="shared" si="66"/>
        <v>7.8020000000000005</v>
      </c>
      <c r="V345" s="17">
        <f t="shared" si="66"/>
        <v>7.8959999999999999</v>
      </c>
      <c r="W345" s="17">
        <f t="shared" si="66"/>
        <v>7.9050000000000002</v>
      </c>
      <c r="X345" s="17">
        <f t="shared" si="66"/>
        <v>7.9050000000000002</v>
      </c>
      <c r="Y345" s="17">
        <f t="shared" si="66"/>
        <v>7.9980000000000002</v>
      </c>
      <c r="Z345" s="17">
        <f t="shared" si="66"/>
        <v>7.9119999999999999</v>
      </c>
      <c r="AA345" s="17">
        <f t="shared" si="66"/>
        <v>7.9119999999999999</v>
      </c>
      <c r="AB345" s="17">
        <f t="shared" si="66"/>
        <v>7.9119999999999999</v>
      </c>
      <c r="AC345" s="17">
        <f t="shared" si="66"/>
        <v>8.0039999999999996</v>
      </c>
      <c r="AD345" s="17">
        <f t="shared" si="66"/>
        <v>8.0039999999999996</v>
      </c>
      <c r="AE345" s="17">
        <f t="shared" si="66"/>
        <v>8.0039999999999996</v>
      </c>
      <c r="AF345" s="17">
        <f t="shared" si="66"/>
        <v>8.0960000000000019</v>
      </c>
      <c r="AG345" s="17">
        <f t="shared" si="66"/>
        <v>8.0080000000000009</v>
      </c>
      <c r="AH345" s="17">
        <f t="shared" si="66"/>
        <v>8.0960000000000019</v>
      </c>
      <c r="AI345" s="17">
        <f t="shared" si="66"/>
        <v>8.0960000000000019</v>
      </c>
      <c r="AJ345" s="17">
        <f t="shared" si="66"/>
        <v>8.1880000000000006</v>
      </c>
      <c r="AK345" s="17">
        <f t="shared" si="66"/>
        <v>7.8299999999999992</v>
      </c>
      <c r="AL345" s="17">
        <f t="shared" si="66"/>
        <v>7.3949999999999996</v>
      </c>
      <c r="AM345" s="17">
        <f t="shared" si="66"/>
        <v>6.9699999999999989</v>
      </c>
      <c r="AN345" s="17">
        <f t="shared" si="66"/>
        <v>6.6360000000000001</v>
      </c>
      <c r="AO345" s="17">
        <f t="shared" si="66"/>
        <v>6.391</v>
      </c>
    </row>
    <row r="346" spans="4:41" x14ac:dyDescent="0.3">
      <c r="D346" s="15" t="s">
        <v>283</v>
      </c>
      <c r="E346" s="15" t="s">
        <v>284</v>
      </c>
      <c r="F346" s="12" t="s">
        <v>33</v>
      </c>
      <c r="G346" s="15" t="s">
        <v>285</v>
      </c>
      <c r="H346" s="15" t="s">
        <v>228</v>
      </c>
      <c r="I346" s="16" t="s">
        <v>6</v>
      </c>
      <c r="J346" s="17">
        <f t="shared" ref="J346:AO346" si="67">J192*J269</f>
        <v>6.5</v>
      </c>
      <c r="K346" s="17">
        <f t="shared" si="67"/>
        <v>5.07</v>
      </c>
      <c r="L346" s="17">
        <f t="shared" si="67"/>
        <v>5.742</v>
      </c>
      <c r="M346" s="17">
        <f t="shared" si="67"/>
        <v>5.9630000000000001</v>
      </c>
      <c r="N346" s="17">
        <f t="shared" si="67"/>
        <v>6.1879999999999997</v>
      </c>
      <c r="O346" s="17">
        <f t="shared" si="67"/>
        <v>6.44</v>
      </c>
      <c r="P346" s="17">
        <f t="shared" si="67"/>
        <v>6.5520000000000005</v>
      </c>
      <c r="Q346" s="17">
        <f t="shared" si="67"/>
        <v>6.6429999999999998</v>
      </c>
      <c r="R346" s="17">
        <f t="shared" si="67"/>
        <v>6.8250000000000002</v>
      </c>
      <c r="S346" s="17">
        <f t="shared" si="67"/>
        <v>7.4099999999999993</v>
      </c>
      <c r="T346" s="17">
        <f t="shared" si="67"/>
        <v>7.613999999999999</v>
      </c>
      <c r="U346" s="17">
        <f t="shared" si="67"/>
        <v>7.8020000000000005</v>
      </c>
      <c r="V346" s="17">
        <f t="shared" si="67"/>
        <v>8.0839999999999996</v>
      </c>
      <c r="W346" s="17">
        <f t="shared" si="67"/>
        <v>8.3659999999999997</v>
      </c>
      <c r="X346" s="17">
        <f t="shared" si="67"/>
        <v>8.7399999999999984</v>
      </c>
      <c r="Y346" s="17">
        <f t="shared" si="67"/>
        <v>9.0250000000000004</v>
      </c>
      <c r="Z346" s="17">
        <f t="shared" si="67"/>
        <v>9.31</v>
      </c>
      <c r="AA346" s="17">
        <f t="shared" si="67"/>
        <v>9.7919999999999998</v>
      </c>
      <c r="AB346" s="17">
        <f t="shared" si="67"/>
        <v>10.176</v>
      </c>
      <c r="AC346" s="17">
        <f t="shared" si="67"/>
        <v>10.573</v>
      </c>
      <c r="AD346" s="17">
        <f t="shared" si="67"/>
        <v>10.961</v>
      </c>
      <c r="AE346" s="17">
        <f t="shared" si="67"/>
        <v>11.251999999999999</v>
      </c>
      <c r="AF346" s="17">
        <f t="shared" si="67"/>
        <v>11.978999999999999</v>
      </c>
      <c r="AG346" s="17">
        <f t="shared" si="67"/>
        <v>12.375</v>
      </c>
      <c r="AH346" s="17">
        <f t="shared" si="67"/>
        <v>12.771000000000001</v>
      </c>
      <c r="AI346" s="17">
        <f t="shared" si="67"/>
        <v>13.034000000000001</v>
      </c>
      <c r="AJ346" s="17">
        <f t="shared" si="67"/>
        <v>13.425999999999998</v>
      </c>
      <c r="AK346" s="17">
        <f t="shared" si="67"/>
        <v>13.818</v>
      </c>
      <c r="AL346" s="17">
        <f t="shared" si="67"/>
        <v>14.56</v>
      </c>
      <c r="AM346" s="17">
        <f t="shared" si="67"/>
        <v>14.734000000000002</v>
      </c>
      <c r="AN346" s="17">
        <f t="shared" si="67"/>
        <v>14.734000000000002</v>
      </c>
      <c r="AO346" s="17">
        <f t="shared" si="67"/>
        <v>14.628000000000002</v>
      </c>
    </row>
    <row r="347" spans="4:41" x14ac:dyDescent="0.3">
      <c r="D347" s="15" t="s">
        <v>283</v>
      </c>
      <c r="E347" s="15" t="s">
        <v>284</v>
      </c>
      <c r="F347" s="12" t="s">
        <v>33</v>
      </c>
      <c r="G347" s="15" t="s">
        <v>285</v>
      </c>
      <c r="H347" s="15" t="s">
        <v>229</v>
      </c>
      <c r="I347" s="16" t="s">
        <v>6</v>
      </c>
      <c r="J347" s="17">
        <f t="shared" ref="J347:AO347" si="68">J193*J270</f>
        <v>22.3</v>
      </c>
      <c r="K347" s="17">
        <f t="shared" si="68"/>
        <v>21.513000000000002</v>
      </c>
      <c r="L347" s="17">
        <f t="shared" si="68"/>
        <v>22.018000000000001</v>
      </c>
      <c r="M347" s="17">
        <f t="shared" si="68"/>
        <v>22.422000000000001</v>
      </c>
      <c r="N347" s="17">
        <f t="shared" si="68"/>
        <v>23.028000000000002</v>
      </c>
      <c r="O347" s="17">
        <f t="shared" si="68"/>
        <v>23.331000000000003</v>
      </c>
      <c r="P347" s="17">
        <f t="shared" si="68"/>
        <v>23.734999999999999</v>
      </c>
      <c r="Q347" s="17">
        <f t="shared" si="68"/>
        <v>24.138999999999999</v>
      </c>
      <c r="R347" s="17">
        <f t="shared" si="68"/>
        <v>24.542999999999999</v>
      </c>
      <c r="S347" s="17">
        <f t="shared" si="68"/>
        <v>25.25</v>
      </c>
      <c r="T347" s="17">
        <f t="shared" si="68"/>
        <v>25.754999999999999</v>
      </c>
      <c r="U347" s="17">
        <f t="shared" si="68"/>
        <v>26.158999999999999</v>
      </c>
      <c r="V347" s="17">
        <f t="shared" si="68"/>
        <v>26.663999999999998</v>
      </c>
      <c r="W347" s="17">
        <f t="shared" si="68"/>
        <v>27.27</v>
      </c>
      <c r="X347" s="17">
        <f t="shared" si="68"/>
        <v>27.774999999999999</v>
      </c>
      <c r="Y347" s="17">
        <f t="shared" si="68"/>
        <v>28.381</v>
      </c>
      <c r="Z347" s="17">
        <f t="shared" si="68"/>
        <v>29.172000000000001</v>
      </c>
      <c r="AA347" s="17">
        <f t="shared" si="68"/>
        <v>29.682000000000002</v>
      </c>
      <c r="AB347" s="17">
        <f t="shared" si="68"/>
        <v>30.294</v>
      </c>
      <c r="AC347" s="17">
        <f t="shared" si="68"/>
        <v>30.906000000000002</v>
      </c>
      <c r="AD347" s="17">
        <f t="shared" si="68"/>
        <v>31.416</v>
      </c>
      <c r="AE347" s="17">
        <f t="shared" si="68"/>
        <v>31.713999999999999</v>
      </c>
      <c r="AF347" s="17">
        <f t="shared" si="68"/>
        <v>32.420999999999999</v>
      </c>
      <c r="AG347" s="17">
        <f t="shared" si="68"/>
        <v>33.027000000000001</v>
      </c>
      <c r="AH347" s="17">
        <f t="shared" si="68"/>
        <v>33.532000000000004</v>
      </c>
      <c r="AI347" s="17">
        <f t="shared" si="68"/>
        <v>34.037000000000006</v>
      </c>
      <c r="AJ347" s="17">
        <f t="shared" si="68"/>
        <v>34.643000000000001</v>
      </c>
      <c r="AK347" s="17">
        <f t="shared" si="68"/>
        <v>35.147999999999996</v>
      </c>
      <c r="AL347" s="17">
        <f t="shared" si="68"/>
        <v>34.353000000000002</v>
      </c>
      <c r="AM347" s="17">
        <f t="shared" si="68"/>
        <v>33.561999999999998</v>
      </c>
      <c r="AN347" s="17">
        <f t="shared" si="68"/>
        <v>33.119999999999997</v>
      </c>
      <c r="AO347" s="17">
        <f t="shared" si="68"/>
        <v>32.927999999999997</v>
      </c>
    </row>
    <row r="348" spans="4:41" x14ac:dyDescent="0.3">
      <c r="D348" s="15" t="s">
        <v>283</v>
      </c>
      <c r="E348" s="15" t="s">
        <v>284</v>
      </c>
      <c r="F348" s="12" t="s">
        <v>33</v>
      </c>
      <c r="G348" s="15" t="s">
        <v>285</v>
      </c>
      <c r="H348" s="15" t="s">
        <v>230</v>
      </c>
      <c r="I348" s="16" t="s">
        <v>6</v>
      </c>
      <c r="J348" s="17">
        <f t="shared" ref="J348:AO348" si="69">J194*J271</f>
        <v>8.5</v>
      </c>
      <c r="K348" s="17">
        <f t="shared" si="69"/>
        <v>8.3830000000000009</v>
      </c>
      <c r="L348" s="17">
        <f t="shared" si="69"/>
        <v>8.5</v>
      </c>
      <c r="M348" s="17">
        <f t="shared" si="69"/>
        <v>8.6999999999999993</v>
      </c>
      <c r="N348" s="17">
        <f t="shared" si="69"/>
        <v>8.9</v>
      </c>
      <c r="O348" s="17">
        <f t="shared" si="69"/>
        <v>9</v>
      </c>
      <c r="P348" s="17">
        <f t="shared" si="69"/>
        <v>9.1</v>
      </c>
      <c r="Q348" s="17">
        <f t="shared" si="69"/>
        <v>9.1079999999999988</v>
      </c>
      <c r="R348" s="17">
        <f t="shared" si="69"/>
        <v>9.2070000000000007</v>
      </c>
      <c r="S348" s="17">
        <f t="shared" si="69"/>
        <v>9.6029999999999998</v>
      </c>
      <c r="T348" s="17">
        <f t="shared" si="69"/>
        <v>9.702</v>
      </c>
      <c r="U348" s="17">
        <f t="shared" si="69"/>
        <v>9.702</v>
      </c>
      <c r="V348" s="17">
        <f t="shared" si="69"/>
        <v>9.8000000000000007</v>
      </c>
      <c r="W348" s="17">
        <f t="shared" si="69"/>
        <v>10.097999999999999</v>
      </c>
      <c r="X348" s="17">
        <f t="shared" si="69"/>
        <v>10.197000000000001</v>
      </c>
      <c r="Y348" s="17">
        <f t="shared" si="69"/>
        <v>10.395</v>
      </c>
      <c r="Z348" s="17">
        <f t="shared" si="69"/>
        <v>10.388</v>
      </c>
      <c r="AA348" s="17">
        <f t="shared" si="69"/>
        <v>10.485999999999999</v>
      </c>
      <c r="AB348" s="17">
        <f t="shared" si="69"/>
        <v>10.692</v>
      </c>
      <c r="AC348" s="17">
        <f t="shared" si="69"/>
        <v>10.682</v>
      </c>
      <c r="AD348" s="17">
        <f t="shared" si="69"/>
        <v>10.878</v>
      </c>
      <c r="AE348" s="17">
        <f t="shared" si="69"/>
        <v>10.975999999999999</v>
      </c>
      <c r="AF348" s="17">
        <f t="shared" si="69"/>
        <v>11.172000000000001</v>
      </c>
      <c r="AG348" s="17">
        <f t="shared" si="69"/>
        <v>11.27</v>
      </c>
      <c r="AH348" s="17">
        <f t="shared" si="69"/>
        <v>11.368</v>
      </c>
      <c r="AI348" s="17">
        <f t="shared" si="69"/>
        <v>11.465999999999999</v>
      </c>
      <c r="AJ348" s="17">
        <f t="shared" si="69"/>
        <v>11.662000000000001</v>
      </c>
      <c r="AK348" s="17">
        <f t="shared" si="69"/>
        <v>11.76</v>
      </c>
      <c r="AL348" s="17">
        <f t="shared" si="69"/>
        <v>11.64</v>
      </c>
      <c r="AM348" s="17">
        <f t="shared" si="69"/>
        <v>11.52</v>
      </c>
      <c r="AN348" s="17">
        <f t="shared" si="69"/>
        <v>11.52</v>
      </c>
      <c r="AO348" s="17">
        <f t="shared" si="69"/>
        <v>11.423999999999999</v>
      </c>
    </row>
    <row r="349" spans="4:41" x14ac:dyDescent="0.3">
      <c r="D349" s="15" t="s">
        <v>283</v>
      </c>
      <c r="E349" s="15" t="s">
        <v>284</v>
      </c>
      <c r="F349" s="12" t="s">
        <v>33</v>
      </c>
      <c r="G349" s="15" t="s">
        <v>285</v>
      </c>
      <c r="H349" s="15" t="s">
        <v>231</v>
      </c>
      <c r="I349" s="16" t="s">
        <v>6</v>
      </c>
      <c r="J349" s="17">
        <f t="shared" ref="J349:AO349" si="70">J195*J272</f>
        <v>2.5</v>
      </c>
      <c r="K349" s="17">
        <f t="shared" si="70"/>
        <v>2.4</v>
      </c>
      <c r="L349" s="17">
        <f t="shared" si="70"/>
        <v>2.5249999999999999</v>
      </c>
      <c r="M349" s="17">
        <f t="shared" si="70"/>
        <v>2.5249999999999999</v>
      </c>
      <c r="N349" s="17">
        <f t="shared" si="70"/>
        <v>2.6260000000000003</v>
      </c>
      <c r="O349" s="17">
        <f t="shared" si="70"/>
        <v>2.6260000000000003</v>
      </c>
      <c r="P349" s="17">
        <f t="shared" si="70"/>
        <v>2.7270000000000003</v>
      </c>
      <c r="Q349" s="17">
        <f t="shared" si="70"/>
        <v>2.8559999999999999</v>
      </c>
      <c r="R349" s="17">
        <f t="shared" si="70"/>
        <v>2.9579999999999997</v>
      </c>
      <c r="S349" s="17">
        <f t="shared" si="70"/>
        <v>3.06</v>
      </c>
      <c r="T349" s="17">
        <f t="shared" si="70"/>
        <v>3.1930000000000001</v>
      </c>
      <c r="U349" s="17">
        <f t="shared" si="70"/>
        <v>3.2960000000000003</v>
      </c>
      <c r="V349" s="17">
        <f t="shared" si="70"/>
        <v>3.399</v>
      </c>
      <c r="W349" s="17">
        <f t="shared" si="70"/>
        <v>3.536</v>
      </c>
      <c r="X349" s="17">
        <f t="shared" si="70"/>
        <v>3.7440000000000002</v>
      </c>
      <c r="Y349" s="17">
        <f t="shared" si="70"/>
        <v>3.8480000000000003</v>
      </c>
      <c r="Z349" s="17">
        <f t="shared" si="70"/>
        <v>4.0949999999999998</v>
      </c>
      <c r="AA349" s="17">
        <f t="shared" si="70"/>
        <v>4.2</v>
      </c>
      <c r="AB349" s="17">
        <f t="shared" si="70"/>
        <v>4.3049999999999997</v>
      </c>
      <c r="AC349" s="17">
        <f t="shared" si="70"/>
        <v>4.5149999999999997</v>
      </c>
      <c r="AD349" s="17">
        <f t="shared" si="70"/>
        <v>4.5760000000000005</v>
      </c>
      <c r="AE349" s="17">
        <f t="shared" si="70"/>
        <v>4.7839999999999998</v>
      </c>
      <c r="AF349" s="17">
        <f t="shared" si="70"/>
        <v>4.992</v>
      </c>
      <c r="AG349" s="17">
        <f t="shared" si="70"/>
        <v>5.2</v>
      </c>
      <c r="AH349" s="17">
        <f t="shared" si="70"/>
        <v>5.3039999999999994</v>
      </c>
      <c r="AI349" s="17">
        <f t="shared" si="70"/>
        <v>5.5119999999999996</v>
      </c>
      <c r="AJ349" s="17">
        <f t="shared" si="70"/>
        <v>5.7200000000000006</v>
      </c>
      <c r="AK349" s="17">
        <f t="shared" si="70"/>
        <v>5.8239999999999998</v>
      </c>
      <c r="AL349" s="17">
        <f t="shared" si="70"/>
        <v>5.8140000000000001</v>
      </c>
      <c r="AM349" s="17">
        <f t="shared" si="70"/>
        <v>5.7570000000000006</v>
      </c>
      <c r="AN349" s="17">
        <f t="shared" si="70"/>
        <v>5.5439999999999996</v>
      </c>
      <c r="AO349" s="17">
        <f t="shared" si="70"/>
        <v>5.5439999999999996</v>
      </c>
    </row>
    <row r="350" spans="4:41" x14ac:dyDescent="0.3">
      <c r="D350" s="15" t="s">
        <v>283</v>
      </c>
      <c r="E350" s="15" t="s">
        <v>284</v>
      </c>
      <c r="F350" s="12" t="s">
        <v>33</v>
      </c>
      <c r="G350" s="15" t="s">
        <v>285</v>
      </c>
      <c r="H350" s="15" t="s">
        <v>232</v>
      </c>
      <c r="I350" s="16" t="s">
        <v>6</v>
      </c>
      <c r="J350" s="17">
        <f t="shared" ref="J350:AO350" si="71">J196*J273</f>
        <v>0.6</v>
      </c>
      <c r="K350" s="17">
        <f t="shared" si="71"/>
        <v>0.65100000000000002</v>
      </c>
      <c r="L350" s="17">
        <f t="shared" si="71"/>
        <v>0.65799999999999992</v>
      </c>
      <c r="M350" s="17">
        <f t="shared" si="71"/>
        <v>0.65100000000000002</v>
      </c>
      <c r="N350" s="17">
        <f t="shared" si="71"/>
        <v>0.65799999999999992</v>
      </c>
      <c r="O350" s="17">
        <f t="shared" si="71"/>
        <v>0.65799999999999992</v>
      </c>
      <c r="P350" s="17">
        <f t="shared" si="71"/>
        <v>0.752</v>
      </c>
      <c r="Q350" s="17">
        <f t="shared" si="71"/>
        <v>0.752</v>
      </c>
      <c r="R350" s="17">
        <f t="shared" si="71"/>
        <v>0.752</v>
      </c>
      <c r="S350" s="17">
        <f t="shared" si="71"/>
        <v>0.78400000000000003</v>
      </c>
      <c r="T350" s="17">
        <f t="shared" si="71"/>
        <v>0.873</v>
      </c>
      <c r="U350" s="17">
        <f t="shared" si="71"/>
        <v>0.86399999999999999</v>
      </c>
      <c r="V350" s="17">
        <f t="shared" si="71"/>
        <v>0.85499999999999998</v>
      </c>
      <c r="W350" s="17">
        <f t="shared" si="71"/>
        <v>0.96</v>
      </c>
      <c r="X350" s="17">
        <f t="shared" si="71"/>
        <v>0.96</v>
      </c>
      <c r="Y350" s="17">
        <f t="shared" si="71"/>
        <v>0.96</v>
      </c>
      <c r="Z350" s="17">
        <f t="shared" si="71"/>
        <v>1.0449999999999999</v>
      </c>
      <c r="AA350" s="17">
        <f t="shared" si="71"/>
        <v>1.056</v>
      </c>
      <c r="AB350" s="17">
        <f t="shared" si="71"/>
        <v>1.1519999999999999</v>
      </c>
      <c r="AC350" s="17">
        <f t="shared" si="71"/>
        <v>1.1519999999999999</v>
      </c>
      <c r="AD350" s="17">
        <f t="shared" si="71"/>
        <v>1.1399999999999999</v>
      </c>
      <c r="AE350" s="17">
        <f t="shared" si="71"/>
        <v>1.2349999999999999</v>
      </c>
      <c r="AF350" s="17">
        <f t="shared" si="71"/>
        <v>1.248</v>
      </c>
      <c r="AG350" s="17">
        <f t="shared" si="71"/>
        <v>1.248</v>
      </c>
      <c r="AH350" s="17">
        <f t="shared" si="71"/>
        <v>1.3439999999999999</v>
      </c>
      <c r="AI350" s="17">
        <f t="shared" si="71"/>
        <v>1.3439999999999999</v>
      </c>
      <c r="AJ350" s="17">
        <f t="shared" si="71"/>
        <v>1.3439999999999999</v>
      </c>
      <c r="AK350" s="17">
        <f t="shared" si="71"/>
        <v>1.4249999999999998</v>
      </c>
      <c r="AL350" s="17">
        <f t="shared" si="71"/>
        <v>1.4550000000000001</v>
      </c>
      <c r="AM350" s="17">
        <f t="shared" si="71"/>
        <v>1.3579999999999999</v>
      </c>
      <c r="AN350" s="17">
        <f t="shared" si="71"/>
        <v>1.3579999999999999</v>
      </c>
      <c r="AO350" s="17">
        <f t="shared" si="71"/>
        <v>1.3579999999999999</v>
      </c>
    </row>
    <row r="351" spans="4:41" x14ac:dyDescent="0.3">
      <c r="D351" s="15" t="s">
        <v>283</v>
      </c>
      <c r="E351" s="15" t="s">
        <v>284</v>
      </c>
      <c r="F351" s="12" t="s">
        <v>33</v>
      </c>
      <c r="G351" s="15" t="s">
        <v>285</v>
      </c>
      <c r="H351" s="15" t="s">
        <v>233</v>
      </c>
      <c r="I351" s="16" t="s">
        <v>6</v>
      </c>
      <c r="J351" s="17">
        <f t="shared" ref="J351:AO351" si="72">J197*J274</f>
        <v>12.4</v>
      </c>
      <c r="K351" s="17">
        <f t="shared" si="72"/>
        <v>11.616</v>
      </c>
      <c r="L351" s="17">
        <f t="shared" si="72"/>
        <v>12</v>
      </c>
      <c r="M351" s="17">
        <f t="shared" si="72"/>
        <v>12.318999999999999</v>
      </c>
      <c r="N351" s="17">
        <f t="shared" si="72"/>
        <v>12.61</v>
      </c>
      <c r="O351" s="17">
        <f t="shared" si="72"/>
        <v>12.901</v>
      </c>
      <c r="P351" s="17">
        <f t="shared" si="72"/>
        <v>13.192</v>
      </c>
      <c r="Q351" s="17">
        <f t="shared" si="72"/>
        <v>13.483000000000001</v>
      </c>
      <c r="R351" s="17">
        <f t="shared" si="72"/>
        <v>13.773999999999999</v>
      </c>
      <c r="S351" s="17">
        <f t="shared" si="72"/>
        <v>14.9</v>
      </c>
      <c r="T351" s="17">
        <f t="shared" si="72"/>
        <v>15.246</v>
      </c>
      <c r="U351" s="17">
        <f t="shared" si="72"/>
        <v>15.385999999999999</v>
      </c>
      <c r="V351" s="17">
        <f t="shared" si="72"/>
        <v>15.875999999999999</v>
      </c>
      <c r="W351" s="17">
        <f t="shared" si="72"/>
        <v>16.268000000000001</v>
      </c>
      <c r="X351" s="17">
        <f t="shared" si="72"/>
        <v>16.66</v>
      </c>
      <c r="Y351" s="17">
        <f t="shared" si="72"/>
        <v>17.149999999999999</v>
      </c>
      <c r="Z351" s="17">
        <f t="shared" si="72"/>
        <v>17.64</v>
      </c>
      <c r="AA351" s="17">
        <f t="shared" si="72"/>
        <v>18.032</v>
      </c>
      <c r="AB351" s="17">
        <f t="shared" si="72"/>
        <v>18.809999999999999</v>
      </c>
      <c r="AC351" s="17">
        <f t="shared" si="72"/>
        <v>19.11</v>
      </c>
      <c r="AD351" s="17">
        <f t="shared" si="72"/>
        <v>19.501999999999999</v>
      </c>
      <c r="AE351" s="17">
        <f t="shared" si="72"/>
        <v>19.991999999999997</v>
      </c>
      <c r="AF351" s="17">
        <f t="shared" si="72"/>
        <v>20.889000000000003</v>
      </c>
      <c r="AG351" s="17">
        <f t="shared" si="72"/>
        <v>21.384</v>
      </c>
      <c r="AH351" s="17">
        <f t="shared" si="72"/>
        <v>21.56</v>
      </c>
      <c r="AI351" s="17">
        <f t="shared" si="72"/>
        <v>22.05</v>
      </c>
      <c r="AJ351" s="17">
        <f t="shared" si="72"/>
        <v>22.54</v>
      </c>
      <c r="AK351" s="17">
        <f t="shared" si="72"/>
        <v>23.03</v>
      </c>
      <c r="AL351" s="17">
        <f t="shared" si="72"/>
        <v>23.03</v>
      </c>
      <c r="AM351" s="17">
        <f t="shared" si="72"/>
        <v>22.931999999999999</v>
      </c>
      <c r="AN351" s="17">
        <f t="shared" si="72"/>
        <v>22.503999999999998</v>
      </c>
      <c r="AO351" s="17">
        <f t="shared" si="72"/>
        <v>22.31</v>
      </c>
    </row>
    <row r="352" spans="4:41" x14ac:dyDescent="0.3">
      <c r="D352" s="15" t="s">
        <v>283</v>
      </c>
      <c r="E352" s="15" t="s">
        <v>284</v>
      </c>
      <c r="F352" s="12" t="s">
        <v>33</v>
      </c>
      <c r="G352" s="15" t="s">
        <v>285</v>
      </c>
      <c r="H352" s="15" t="s">
        <v>234</v>
      </c>
      <c r="I352" s="16" t="s">
        <v>6</v>
      </c>
      <c r="J352" s="17">
        <f t="shared" ref="J352:AO352" si="73">J198*J275</f>
        <v>40.799999999999997</v>
      </c>
      <c r="K352" s="17">
        <f t="shared" si="73"/>
        <v>40.200000000000003</v>
      </c>
      <c r="L352" s="17">
        <f t="shared" si="73"/>
        <v>43.146000000000001</v>
      </c>
      <c r="M352" s="17">
        <f t="shared" si="73"/>
        <v>43.632000000000005</v>
      </c>
      <c r="N352" s="17">
        <f t="shared" si="73"/>
        <v>44.844000000000001</v>
      </c>
      <c r="O352" s="17">
        <f t="shared" si="73"/>
        <v>46.056000000000004</v>
      </c>
      <c r="P352" s="17">
        <f t="shared" si="73"/>
        <v>47.369</v>
      </c>
      <c r="Q352" s="17">
        <f t="shared" si="73"/>
        <v>48.782999999999994</v>
      </c>
      <c r="R352" s="17">
        <f t="shared" si="73"/>
        <v>50.197000000000003</v>
      </c>
      <c r="S352" s="17">
        <f t="shared" si="73"/>
        <v>56.28</v>
      </c>
      <c r="T352" s="17">
        <f t="shared" si="73"/>
        <v>57.928000000000004</v>
      </c>
      <c r="U352" s="17">
        <f t="shared" si="73"/>
        <v>58.916000000000004</v>
      </c>
      <c r="V352" s="17">
        <f t="shared" si="73"/>
        <v>60.078000000000003</v>
      </c>
      <c r="W352" s="17">
        <f t="shared" si="73"/>
        <v>62.015999999999998</v>
      </c>
      <c r="X352" s="17">
        <f t="shared" si="73"/>
        <v>64.055999999999997</v>
      </c>
      <c r="Y352" s="17">
        <f t="shared" si="73"/>
        <v>66.198000000000008</v>
      </c>
      <c r="Z352" s="17">
        <f t="shared" si="73"/>
        <v>68.135999999999996</v>
      </c>
      <c r="AA352" s="17">
        <f t="shared" si="73"/>
        <v>70.176000000000002</v>
      </c>
      <c r="AB352" s="17">
        <f t="shared" si="73"/>
        <v>72.624000000000009</v>
      </c>
      <c r="AC352" s="17">
        <f t="shared" si="73"/>
        <v>74.561999999999998</v>
      </c>
      <c r="AD352" s="17">
        <f t="shared" si="73"/>
        <v>75.75</v>
      </c>
      <c r="AE352" s="17">
        <f t="shared" si="73"/>
        <v>77.669000000000011</v>
      </c>
      <c r="AF352" s="17">
        <f t="shared" si="73"/>
        <v>81.905999999999992</v>
      </c>
      <c r="AG352" s="17">
        <f t="shared" si="73"/>
        <v>84.558000000000007</v>
      </c>
      <c r="AH352" s="17">
        <f t="shared" si="73"/>
        <v>86.7</v>
      </c>
      <c r="AI352" s="17">
        <f t="shared" si="73"/>
        <v>87.87</v>
      </c>
      <c r="AJ352" s="17">
        <f t="shared" si="73"/>
        <v>89.991</v>
      </c>
      <c r="AK352" s="17">
        <f t="shared" si="73"/>
        <v>92.010999999999996</v>
      </c>
      <c r="AL352" s="17">
        <f t="shared" si="73"/>
        <v>91.8</v>
      </c>
      <c r="AM352" s="17">
        <f t="shared" si="73"/>
        <v>90.584999999999994</v>
      </c>
      <c r="AN352" s="17">
        <f t="shared" si="73"/>
        <v>90.188999999999993</v>
      </c>
      <c r="AO352" s="17">
        <f t="shared" si="73"/>
        <v>88.69</v>
      </c>
    </row>
    <row r="353" spans="4:41" x14ac:dyDescent="0.3">
      <c r="D353" s="15" t="s">
        <v>283</v>
      </c>
      <c r="E353" s="15" t="s">
        <v>284</v>
      </c>
      <c r="F353" s="12" t="s">
        <v>33</v>
      </c>
      <c r="G353" s="15" t="s">
        <v>285</v>
      </c>
      <c r="H353" s="15" t="s">
        <v>235</v>
      </c>
      <c r="I353" s="16" t="s">
        <v>6</v>
      </c>
      <c r="J353" s="17">
        <f t="shared" ref="J353:AO353" si="74">J199*J276</f>
        <v>6.6</v>
      </c>
      <c r="K353" s="17">
        <f t="shared" si="74"/>
        <v>6.71</v>
      </c>
      <c r="L353" s="17">
        <f t="shared" si="74"/>
        <v>6.7580000000000009</v>
      </c>
      <c r="M353" s="17">
        <f t="shared" si="74"/>
        <v>6.867</v>
      </c>
      <c r="N353" s="17">
        <f t="shared" si="74"/>
        <v>7.0200000000000005</v>
      </c>
      <c r="O353" s="17">
        <f t="shared" si="74"/>
        <v>7.1280000000000001</v>
      </c>
      <c r="P353" s="17">
        <f t="shared" si="74"/>
        <v>7.4119999999999999</v>
      </c>
      <c r="Q353" s="17">
        <f t="shared" si="74"/>
        <v>7.5900000000000007</v>
      </c>
      <c r="R353" s="17">
        <f t="shared" si="74"/>
        <v>7.8100000000000005</v>
      </c>
      <c r="S353" s="17">
        <f t="shared" si="74"/>
        <v>8.25</v>
      </c>
      <c r="T353" s="17">
        <f t="shared" si="74"/>
        <v>8.58</v>
      </c>
      <c r="U353" s="17">
        <f t="shared" si="74"/>
        <v>8.8000000000000007</v>
      </c>
      <c r="V353" s="17">
        <f t="shared" si="74"/>
        <v>9.1020000000000003</v>
      </c>
      <c r="W353" s="17">
        <f t="shared" si="74"/>
        <v>9.3240000000000016</v>
      </c>
      <c r="X353" s="17">
        <f t="shared" si="74"/>
        <v>9.5460000000000012</v>
      </c>
      <c r="Y353" s="17">
        <f t="shared" si="74"/>
        <v>9.8790000000000013</v>
      </c>
      <c r="Z353" s="17">
        <f t="shared" si="74"/>
        <v>10.304</v>
      </c>
      <c r="AA353" s="17">
        <f t="shared" si="74"/>
        <v>10.64</v>
      </c>
      <c r="AB353" s="17">
        <f t="shared" si="74"/>
        <v>10.976000000000003</v>
      </c>
      <c r="AC353" s="17">
        <f t="shared" si="74"/>
        <v>11.312000000000001</v>
      </c>
      <c r="AD353" s="17">
        <f t="shared" si="74"/>
        <v>11.544000000000002</v>
      </c>
      <c r="AE353" s="17">
        <f t="shared" si="74"/>
        <v>11.877000000000001</v>
      </c>
      <c r="AF353" s="17">
        <f t="shared" si="74"/>
        <v>12.21</v>
      </c>
      <c r="AG353" s="17">
        <f t="shared" si="74"/>
        <v>12.430000000000001</v>
      </c>
      <c r="AH353" s="17">
        <f t="shared" si="74"/>
        <v>12.76</v>
      </c>
      <c r="AI353" s="17">
        <f t="shared" si="74"/>
        <v>13.090000000000002</v>
      </c>
      <c r="AJ353" s="17">
        <f t="shared" si="74"/>
        <v>13.42</v>
      </c>
      <c r="AK353" s="17">
        <f t="shared" si="74"/>
        <v>13.860000000000001</v>
      </c>
      <c r="AL353" s="17">
        <f t="shared" si="74"/>
        <v>13.589</v>
      </c>
      <c r="AM353" s="17">
        <f t="shared" si="74"/>
        <v>13.103999999999999</v>
      </c>
      <c r="AN353" s="17">
        <f t="shared" si="74"/>
        <v>12.852</v>
      </c>
      <c r="AO353" s="17">
        <f t="shared" si="74"/>
        <v>12.625</v>
      </c>
    </row>
    <row r="354" spans="4:41" x14ac:dyDescent="0.3">
      <c r="D354" s="15" t="s">
        <v>283</v>
      </c>
      <c r="E354" s="15" t="s">
        <v>284</v>
      </c>
      <c r="F354" s="12" t="s">
        <v>33</v>
      </c>
      <c r="G354" s="15" t="s">
        <v>285</v>
      </c>
      <c r="H354" s="15" t="s">
        <v>236</v>
      </c>
      <c r="I354" s="16" t="s">
        <v>6</v>
      </c>
      <c r="J354" s="17">
        <f t="shared" ref="J354:AO354" si="75">J200*J277</f>
        <v>6.8</v>
      </c>
      <c r="K354" s="17">
        <f t="shared" si="75"/>
        <v>6.8200000000000012</v>
      </c>
      <c r="L354" s="17">
        <f t="shared" si="75"/>
        <v>7.0400000000000009</v>
      </c>
      <c r="M354" s="17">
        <f t="shared" si="75"/>
        <v>7.15</v>
      </c>
      <c r="N354" s="17">
        <f t="shared" si="75"/>
        <v>7.370000000000001</v>
      </c>
      <c r="O354" s="17">
        <f t="shared" si="75"/>
        <v>7.548</v>
      </c>
      <c r="P354" s="17">
        <f t="shared" si="75"/>
        <v>7.6590000000000007</v>
      </c>
      <c r="Q354" s="17">
        <f t="shared" si="75"/>
        <v>7.952</v>
      </c>
      <c r="R354" s="17">
        <f t="shared" si="75"/>
        <v>8.1359999999999992</v>
      </c>
      <c r="S354" s="17">
        <f t="shared" si="75"/>
        <v>8.4</v>
      </c>
      <c r="T354" s="17">
        <f t="shared" si="75"/>
        <v>8.8139999999999983</v>
      </c>
      <c r="U354" s="17">
        <f t="shared" si="75"/>
        <v>8.9269999999999996</v>
      </c>
      <c r="V354" s="17">
        <f t="shared" si="75"/>
        <v>9.1529999999999987</v>
      </c>
      <c r="W354" s="17">
        <f t="shared" si="75"/>
        <v>9.3789999999999996</v>
      </c>
      <c r="X354" s="17">
        <f t="shared" si="75"/>
        <v>9.69</v>
      </c>
      <c r="Y354" s="17">
        <f t="shared" si="75"/>
        <v>10.032</v>
      </c>
      <c r="Z354" s="17">
        <f t="shared" si="75"/>
        <v>10.26</v>
      </c>
      <c r="AA354" s="17">
        <f t="shared" si="75"/>
        <v>10.695</v>
      </c>
      <c r="AB354" s="17">
        <f t="shared" si="75"/>
        <v>10.924999999999999</v>
      </c>
      <c r="AC354" s="17">
        <f t="shared" si="75"/>
        <v>11.172000000000001</v>
      </c>
      <c r="AD354" s="17">
        <f t="shared" si="75"/>
        <v>11.399999999999999</v>
      </c>
      <c r="AE354" s="17">
        <f t="shared" si="75"/>
        <v>11.741999999999999</v>
      </c>
      <c r="AF354" s="17">
        <f t="shared" si="75"/>
        <v>11.977999999999998</v>
      </c>
      <c r="AG354" s="17">
        <f t="shared" si="75"/>
        <v>12.208000000000002</v>
      </c>
      <c r="AH354" s="17">
        <f t="shared" si="75"/>
        <v>12.432</v>
      </c>
      <c r="AI354" s="17">
        <f t="shared" si="75"/>
        <v>12.656000000000002</v>
      </c>
      <c r="AJ354" s="17">
        <f t="shared" si="75"/>
        <v>12.992000000000001</v>
      </c>
      <c r="AK354" s="17">
        <f t="shared" si="75"/>
        <v>13.328000000000001</v>
      </c>
      <c r="AL354" s="17">
        <f t="shared" si="75"/>
        <v>12.96</v>
      </c>
      <c r="AM354" s="17">
        <f t="shared" si="75"/>
        <v>12.600000000000001</v>
      </c>
      <c r="AN354" s="17">
        <f t="shared" si="75"/>
        <v>12.48</v>
      </c>
      <c r="AO354" s="17">
        <f t="shared" si="75"/>
        <v>12.24</v>
      </c>
    </row>
    <row r="355" spans="4:41" x14ac:dyDescent="0.3">
      <c r="D355" s="15" t="s">
        <v>283</v>
      </c>
      <c r="E355" s="15" t="s">
        <v>284</v>
      </c>
      <c r="F355" s="12" t="s">
        <v>33</v>
      </c>
      <c r="G355" s="15" t="s">
        <v>285</v>
      </c>
      <c r="H355" s="15" t="s">
        <v>237</v>
      </c>
      <c r="I355" s="16" t="s">
        <v>6</v>
      </c>
      <c r="J355" s="17">
        <f t="shared" ref="J355:AO355" si="76">J201*J278</f>
        <v>2.4</v>
      </c>
      <c r="K355" s="17">
        <f t="shared" si="76"/>
        <v>2.6160000000000001</v>
      </c>
      <c r="L355" s="17">
        <f t="shared" si="76"/>
        <v>2.7300000000000004</v>
      </c>
      <c r="M355" s="17">
        <f t="shared" si="76"/>
        <v>2.6260000000000003</v>
      </c>
      <c r="N355" s="17">
        <f t="shared" si="76"/>
        <v>2.673</v>
      </c>
      <c r="O355" s="17">
        <f t="shared" si="76"/>
        <v>2.7</v>
      </c>
      <c r="P355" s="17">
        <f t="shared" si="76"/>
        <v>2.8</v>
      </c>
      <c r="Q355" s="17">
        <f t="shared" si="76"/>
        <v>2.9579999999999997</v>
      </c>
      <c r="R355" s="17">
        <f t="shared" si="76"/>
        <v>3.06</v>
      </c>
      <c r="S355" s="17">
        <f t="shared" si="76"/>
        <v>3.6960000000000002</v>
      </c>
      <c r="T355" s="17">
        <f t="shared" si="76"/>
        <v>3.9200000000000004</v>
      </c>
      <c r="U355" s="17">
        <f t="shared" si="76"/>
        <v>3.9600000000000004</v>
      </c>
      <c r="V355" s="17">
        <f t="shared" si="76"/>
        <v>4.0659999999999998</v>
      </c>
      <c r="W355" s="17">
        <f t="shared" si="76"/>
        <v>4.0949999999999998</v>
      </c>
      <c r="X355" s="17">
        <f t="shared" si="76"/>
        <v>4.2639999999999993</v>
      </c>
      <c r="Y355" s="17">
        <f t="shared" si="76"/>
        <v>4.4290000000000003</v>
      </c>
      <c r="Z355" s="17">
        <f t="shared" si="76"/>
        <v>4.4880000000000004</v>
      </c>
      <c r="AA355" s="17">
        <f t="shared" si="76"/>
        <v>4.7379999999999995</v>
      </c>
      <c r="AB355" s="17">
        <f t="shared" si="76"/>
        <v>4.8410000000000002</v>
      </c>
      <c r="AC355" s="17">
        <f t="shared" si="76"/>
        <v>4.9980000000000002</v>
      </c>
      <c r="AD355" s="17">
        <f t="shared" si="76"/>
        <v>5.05</v>
      </c>
      <c r="AE355" s="17">
        <f t="shared" si="76"/>
        <v>5.1509999999999998</v>
      </c>
      <c r="AF355" s="17">
        <f t="shared" si="76"/>
        <v>5.4589999999999996</v>
      </c>
      <c r="AG355" s="17">
        <f t="shared" si="76"/>
        <v>5.665</v>
      </c>
      <c r="AH355" s="17">
        <f t="shared" si="76"/>
        <v>5.8710000000000004</v>
      </c>
      <c r="AI355" s="17">
        <f t="shared" si="76"/>
        <v>5.9740000000000002</v>
      </c>
      <c r="AJ355" s="17">
        <f t="shared" si="76"/>
        <v>6.18</v>
      </c>
      <c r="AK355" s="17">
        <f t="shared" si="76"/>
        <v>6.3240000000000007</v>
      </c>
      <c r="AL355" s="17">
        <f t="shared" si="76"/>
        <v>6.0389999999999997</v>
      </c>
      <c r="AM355" s="17">
        <f t="shared" si="76"/>
        <v>5.6050000000000004</v>
      </c>
      <c r="AN355" s="17">
        <f t="shared" si="76"/>
        <v>5.3940000000000001</v>
      </c>
      <c r="AO355" s="17">
        <f t="shared" si="76"/>
        <v>5.1520000000000001</v>
      </c>
    </row>
    <row r="356" spans="4:41" x14ac:dyDescent="0.3">
      <c r="D356" s="15" t="s">
        <v>283</v>
      </c>
      <c r="E356" s="15" t="s">
        <v>284</v>
      </c>
      <c r="F356" s="12" t="s">
        <v>33</v>
      </c>
      <c r="G356" s="15" t="s">
        <v>285</v>
      </c>
      <c r="H356" s="15" t="s">
        <v>238</v>
      </c>
      <c r="I356" s="16" t="s">
        <v>6</v>
      </c>
      <c r="J356" s="17">
        <f t="shared" ref="J356:AO356" si="77">J202*J279</f>
        <v>1.9</v>
      </c>
      <c r="K356" s="17">
        <f t="shared" si="77"/>
        <v>1.9620000000000002</v>
      </c>
      <c r="L356" s="17">
        <f t="shared" si="77"/>
        <v>2.0710000000000002</v>
      </c>
      <c r="M356" s="17">
        <f t="shared" si="77"/>
        <v>2.0710000000000002</v>
      </c>
      <c r="N356" s="17">
        <f t="shared" si="77"/>
        <v>2.1800000000000002</v>
      </c>
      <c r="O356" s="17">
        <f t="shared" si="77"/>
        <v>2.1800000000000002</v>
      </c>
      <c r="P356" s="17">
        <f t="shared" si="77"/>
        <v>2.2000000000000002</v>
      </c>
      <c r="Q356" s="17">
        <f t="shared" si="77"/>
        <v>2.3100000000000005</v>
      </c>
      <c r="R356" s="17">
        <f t="shared" si="77"/>
        <v>2.3310000000000004</v>
      </c>
      <c r="S356" s="17">
        <f t="shared" si="77"/>
        <v>2.4200000000000004</v>
      </c>
      <c r="T356" s="17">
        <f t="shared" si="77"/>
        <v>2.5529999999999999</v>
      </c>
      <c r="U356" s="17">
        <f t="shared" si="77"/>
        <v>2.6640000000000001</v>
      </c>
      <c r="V356" s="17">
        <f t="shared" si="77"/>
        <v>2.6640000000000001</v>
      </c>
      <c r="W356" s="17">
        <f t="shared" si="77"/>
        <v>2.7750000000000004</v>
      </c>
      <c r="X356" s="17">
        <f t="shared" si="77"/>
        <v>2.7750000000000004</v>
      </c>
      <c r="Y356" s="17">
        <f t="shared" si="77"/>
        <v>2.9120000000000004</v>
      </c>
      <c r="Z356" s="17">
        <f t="shared" si="77"/>
        <v>3.0240000000000005</v>
      </c>
      <c r="AA356" s="17">
        <f t="shared" si="77"/>
        <v>3.0240000000000005</v>
      </c>
      <c r="AB356" s="17">
        <f t="shared" si="77"/>
        <v>3.1360000000000001</v>
      </c>
      <c r="AC356" s="17">
        <f t="shared" si="77"/>
        <v>3.2480000000000002</v>
      </c>
      <c r="AD356" s="17">
        <f t="shared" si="77"/>
        <v>3.3600000000000003</v>
      </c>
      <c r="AE356" s="17">
        <f t="shared" si="77"/>
        <v>3.33</v>
      </c>
      <c r="AF356" s="17">
        <f t="shared" si="77"/>
        <v>3.4410000000000003</v>
      </c>
      <c r="AG356" s="17">
        <f t="shared" si="77"/>
        <v>3.5200000000000005</v>
      </c>
      <c r="AH356" s="17">
        <f t="shared" si="77"/>
        <v>3.63</v>
      </c>
      <c r="AI356" s="17">
        <f t="shared" si="77"/>
        <v>3.74</v>
      </c>
      <c r="AJ356" s="17">
        <f t="shared" si="77"/>
        <v>3.8500000000000005</v>
      </c>
      <c r="AK356" s="17">
        <f t="shared" si="77"/>
        <v>3.9600000000000004</v>
      </c>
      <c r="AL356" s="17">
        <f t="shared" si="77"/>
        <v>3.8520000000000003</v>
      </c>
      <c r="AM356" s="17">
        <f t="shared" si="77"/>
        <v>3.7800000000000002</v>
      </c>
      <c r="AN356" s="17">
        <f t="shared" si="77"/>
        <v>3.7080000000000002</v>
      </c>
      <c r="AO356" s="17">
        <f t="shared" si="77"/>
        <v>3.6720000000000002</v>
      </c>
    </row>
    <row r="357" spans="4:41" x14ac:dyDescent="0.3">
      <c r="D357" s="15" t="s">
        <v>283</v>
      </c>
      <c r="E357" s="15" t="s">
        <v>284</v>
      </c>
      <c r="F357" s="12" t="s">
        <v>33</v>
      </c>
      <c r="G357" s="15" t="s">
        <v>285</v>
      </c>
      <c r="H357" s="15" t="s">
        <v>239</v>
      </c>
      <c r="I357" s="16" t="s">
        <v>6</v>
      </c>
      <c r="J357" s="17">
        <f t="shared" ref="J357:AO357" si="78">J203*J280</f>
        <v>23.7</v>
      </c>
      <c r="K357" s="17">
        <f t="shared" si="78"/>
        <v>22.44</v>
      </c>
      <c r="L357" s="17">
        <f t="shared" si="78"/>
        <v>22.927</v>
      </c>
      <c r="M357" s="17">
        <f t="shared" si="78"/>
        <v>23.431999999999999</v>
      </c>
      <c r="N357" s="17">
        <f t="shared" si="78"/>
        <v>23.836000000000002</v>
      </c>
      <c r="O357" s="17">
        <f t="shared" si="78"/>
        <v>24.341000000000001</v>
      </c>
      <c r="P357" s="17">
        <f t="shared" si="78"/>
        <v>24.846</v>
      </c>
      <c r="Q357" s="17">
        <f t="shared" si="78"/>
        <v>25.704000000000001</v>
      </c>
      <c r="R357" s="17">
        <f t="shared" si="78"/>
        <v>26.316000000000003</v>
      </c>
      <c r="S357" s="17">
        <f t="shared" si="78"/>
        <v>27.336000000000002</v>
      </c>
      <c r="T357" s="17">
        <f t="shared" si="78"/>
        <v>28.05</v>
      </c>
      <c r="U357" s="17">
        <f t="shared" si="78"/>
        <v>28.763999999999999</v>
      </c>
      <c r="V357" s="17">
        <f t="shared" si="78"/>
        <v>29.477999999999998</v>
      </c>
      <c r="W357" s="17">
        <f t="shared" si="78"/>
        <v>30.591000000000001</v>
      </c>
      <c r="X357" s="17">
        <f t="shared" si="78"/>
        <v>31.518000000000001</v>
      </c>
      <c r="Y357" s="17">
        <f t="shared" si="78"/>
        <v>32.548000000000002</v>
      </c>
      <c r="Z357" s="17">
        <f t="shared" si="78"/>
        <v>33.800000000000004</v>
      </c>
      <c r="AA357" s="17">
        <f t="shared" si="78"/>
        <v>34.840000000000003</v>
      </c>
      <c r="AB357" s="17">
        <f t="shared" si="78"/>
        <v>35.984000000000002</v>
      </c>
      <c r="AC357" s="17">
        <f t="shared" si="78"/>
        <v>37.024000000000001</v>
      </c>
      <c r="AD357" s="17">
        <f t="shared" si="78"/>
        <v>37.96</v>
      </c>
      <c r="AE357" s="17">
        <f t="shared" si="78"/>
        <v>39</v>
      </c>
      <c r="AF357" s="17">
        <f t="shared" si="78"/>
        <v>40.248000000000005</v>
      </c>
      <c r="AG357" s="17">
        <f t="shared" si="78"/>
        <v>40.788000000000004</v>
      </c>
      <c r="AH357" s="17">
        <f t="shared" si="78"/>
        <v>41.715000000000003</v>
      </c>
      <c r="AI357" s="17">
        <f t="shared" si="78"/>
        <v>42.745000000000005</v>
      </c>
      <c r="AJ357" s="17">
        <f t="shared" si="78"/>
        <v>44.2</v>
      </c>
      <c r="AK357" s="17">
        <f t="shared" si="78"/>
        <v>45.24</v>
      </c>
      <c r="AL357" s="17">
        <f t="shared" si="78"/>
        <v>44.805</v>
      </c>
      <c r="AM357" s="17">
        <f t="shared" si="78"/>
        <v>43.530999999999999</v>
      </c>
      <c r="AN357" s="17">
        <f t="shared" si="78"/>
        <v>43.227999999999994</v>
      </c>
      <c r="AO357" s="17">
        <f t="shared" si="78"/>
        <v>42.924999999999997</v>
      </c>
    </row>
    <row r="358" spans="4:41" x14ac:dyDescent="0.3">
      <c r="D358" s="15" t="s">
        <v>283</v>
      </c>
      <c r="E358" s="15" t="s">
        <v>284</v>
      </c>
      <c r="F358" s="12" t="s">
        <v>33</v>
      </c>
      <c r="G358" s="15" t="s">
        <v>285</v>
      </c>
      <c r="H358" s="15" t="s">
        <v>240</v>
      </c>
      <c r="I358" s="16" t="s">
        <v>6</v>
      </c>
      <c r="J358" s="17">
        <f t="shared" ref="J358:AO358" si="79">J204*J281</f>
        <v>24</v>
      </c>
      <c r="K358" s="17">
        <f t="shared" si="79"/>
        <v>23.608000000000001</v>
      </c>
      <c r="L358" s="17">
        <f t="shared" si="79"/>
        <v>24.544000000000004</v>
      </c>
      <c r="M358" s="17">
        <f t="shared" si="79"/>
        <v>25.064000000000004</v>
      </c>
      <c r="N358" s="17">
        <f t="shared" si="79"/>
        <v>25.234999999999999</v>
      </c>
      <c r="O358" s="17">
        <f t="shared" si="79"/>
        <v>26.104000000000003</v>
      </c>
      <c r="P358" s="17">
        <f t="shared" si="79"/>
        <v>26.624000000000002</v>
      </c>
      <c r="Q358" s="17">
        <f t="shared" si="79"/>
        <v>26.883000000000003</v>
      </c>
      <c r="R358" s="17">
        <f t="shared" si="79"/>
        <v>27.501000000000001</v>
      </c>
      <c r="S358" s="17">
        <f t="shared" si="79"/>
        <v>28.912000000000003</v>
      </c>
      <c r="T358" s="17">
        <f t="shared" si="79"/>
        <v>29.744000000000003</v>
      </c>
      <c r="U358" s="17">
        <f t="shared" si="79"/>
        <v>30.472000000000001</v>
      </c>
      <c r="V358" s="17">
        <f t="shared" si="79"/>
        <v>31.919999999999998</v>
      </c>
      <c r="W358" s="17">
        <f t="shared" si="79"/>
        <v>32.865000000000002</v>
      </c>
      <c r="X358" s="17">
        <f t="shared" si="79"/>
        <v>33.81</v>
      </c>
      <c r="Y358" s="17">
        <f t="shared" si="79"/>
        <v>34.860000000000007</v>
      </c>
      <c r="Z358" s="17">
        <f t="shared" si="79"/>
        <v>35.910000000000004</v>
      </c>
      <c r="AA358" s="17">
        <f t="shared" si="79"/>
        <v>37.312000000000005</v>
      </c>
      <c r="AB358" s="17">
        <f t="shared" si="79"/>
        <v>38.584000000000003</v>
      </c>
      <c r="AC358" s="17">
        <f t="shared" si="79"/>
        <v>39.643999999999998</v>
      </c>
      <c r="AD358" s="17">
        <f t="shared" si="79"/>
        <v>40.425000000000004</v>
      </c>
      <c r="AE358" s="17">
        <f t="shared" si="79"/>
        <v>41.475000000000001</v>
      </c>
      <c r="AF358" s="17">
        <f t="shared" si="79"/>
        <v>42.735000000000007</v>
      </c>
      <c r="AG358" s="17">
        <f t="shared" si="79"/>
        <v>43.368000000000002</v>
      </c>
      <c r="AH358" s="17">
        <f t="shared" si="79"/>
        <v>44.408000000000001</v>
      </c>
      <c r="AI358" s="17">
        <f t="shared" si="79"/>
        <v>45.344000000000001</v>
      </c>
      <c r="AJ358" s="17">
        <f t="shared" si="79"/>
        <v>46.384</v>
      </c>
      <c r="AK358" s="17">
        <f t="shared" si="79"/>
        <v>47.424000000000007</v>
      </c>
      <c r="AL358" s="17">
        <f t="shared" si="79"/>
        <v>46.968000000000004</v>
      </c>
      <c r="AM358" s="17">
        <f t="shared" si="79"/>
        <v>45.753</v>
      </c>
      <c r="AN358" s="17">
        <f t="shared" si="79"/>
        <v>45</v>
      </c>
      <c r="AO358" s="17">
        <f t="shared" si="79"/>
        <v>44.154000000000003</v>
      </c>
    </row>
    <row r="359" spans="4:41" x14ac:dyDescent="0.3">
      <c r="D359" s="15" t="s">
        <v>283</v>
      </c>
      <c r="E359" s="15" t="s">
        <v>284</v>
      </c>
      <c r="F359" s="12" t="s">
        <v>33</v>
      </c>
      <c r="G359" s="15" t="s">
        <v>285</v>
      </c>
      <c r="H359" s="15" t="s">
        <v>241</v>
      </c>
      <c r="I359" s="16" t="s">
        <v>6</v>
      </c>
      <c r="J359" s="17">
        <f t="shared" ref="J359:AO359" si="80">J205*J282</f>
        <v>16.8</v>
      </c>
      <c r="K359" s="17">
        <f t="shared" si="80"/>
        <v>17.16</v>
      </c>
      <c r="L359" s="17">
        <f t="shared" si="80"/>
        <v>17.710000000000004</v>
      </c>
      <c r="M359" s="17">
        <f t="shared" si="80"/>
        <v>18.04</v>
      </c>
      <c r="N359" s="17">
        <f t="shared" si="80"/>
        <v>18.37</v>
      </c>
      <c r="O359" s="17">
        <f t="shared" si="80"/>
        <v>18.810000000000002</v>
      </c>
      <c r="P359" s="17">
        <f t="shared" si="80"/>
        <v>19.314</v>
      </c>
      <c r="Q359" s="17">
        <f t="shared" si="80"/>
        <v>20.048000000000002</v>
      </c>
      <c r="R359" s="17">
        <f t="shared" si="80"/>
        <v>20.496000000000002</v>
      </c>
      <c r="S359" s="17">
        <f t="shared" si="80"/>
        <v>21.056000000000004</v>
      </c>
      <c r="T359" s="17">
        <f t="shared" si="80"/>
        <v>21.616000000000003</v>
      </c>
      <c r="U359" s="17">
        <f t="shared" si="80"/>
        <v>22.176000000000002</v>
      </c>
      <c r="V359" s="17">
        <f t="shared" si="80"/>
        <v>23.051999999999996</v>
      </c>
      <c r="W359" s="17">
        <f t="shared" si="80"/>
        <v>23.729999999999997</v>
      </c>
      <c r="X359" s="17">
        <f t="shared" si="80"/>
        <v>24.520999999999997</v>
      </c>
      <c r="Y359" s="17">
        <f t="shared" si="80"/>
        <v>25.65</v>
      </c>
      <c r="Z359" s="17">
        <f t="shared" si="80"/>
        <v>26.447999999999997</v>
      </c>
      <c r="AA359" s="17">
        <f t="shared" si="80"/>
        <v>27.474</v>
      </c>
      <c r="AB359" s="17">
        <f t="shared" si="80"/>
        <v>28.385999999999996</v>
      </c>
      <c r="AC359" s="17">
        <f t="shared" si="80"/>
        <v>29.297999999999998</v>
      </c>
      <c r="AD359" s="17">
        <f t="shared" si="80"/>
        <v>30.323999999999998</v>
      </c>
      <c r="AE359" s="17">
        <f t="shared" si="80"/>
        <v>30.961999999999996</v>
      </c>
      <c r="AF359" s="17">
        <f t="shared" si="80"/>
        <v>31.584000000000003</v>
      </c>
      <c r="AG359" s="17">
        <f t="shared" si="80"/>
        <v>32.480000000000004</v>
      </c>
      <c r="AH359" s="17">
        <f t="shared" si="80"/>
        <v>33.376000000000005</v>
      </c>
      <c r="AI359" s="17">
        <f t="shared" si="80"/>
        <v>33.966000000000001</v>
      </c>
      <c r="AJ359" s="17">
        <f t="shared" si="80"/>
        <v>34.853999999999999</v>
      </c>
      <c r="AK359" s="17">
        <f t="shared" si="80"/>
        <v>35.853000000000002</v>
      </c>
      <c r="AL359" s="17">
        <f t="shared" si="80"/>
        <v>34.884</v>
      </c>
      <c r="AM359" s="17">
        <f t="shared" si="80"/>
        <v>33.81</v>
      </c>
      <c r="AN359" s="17">
        <f t="shared" si="80"/>
        <v>33.063000000000002</v>
      </c>
      <c r="AO359" s="17">
        <f t="shared" si="80"/>
        <v>32.219000000000001</v>
      </c>
    </row>
    <row r="360" spans="4:41" x14ac:dyDescent="0.3">
      <c r="D360" s="15" t="s">
        <v>283</v>
      </c>
      <c r="E360" s="15" t="s">
        <v>284</v>
      </c>
      <c r="F360" s="12" t="s">
        <v>33</v>
      </c>
      <c r="G360" s="15" t="s">
        <v>285</v>
      </c>
      <c r="H360" s="15" t="s">
        <v>242</v>
      </c>
      <c r="I360" s="16" t="s">
        <v>6</v>
      </c>
      <c r="J360" s="17">
        <f t="shared" ref="J360:AO360" si="81">J206*J283</f>
        <v>46.3</v>
      </c>
      <c r="K360" s="17">
        <f t="shared" si="81"/>
        <v>33.408000000000001</v>
      </c>
      <c r="L360" s="17">
        <f t="shared" si="81"/>
        <v>28.304999999999996</v>
      </c>
      <c r="M360" s="17">
        <f t="shared" si="81"/>
        <v>25.277999999999999</v>
      </c>
      <c r="N360" s="17">
        <f t="shared" si="81"/>
        <v>23.745999999999999</v>
      </c>
      <c r="O360" s="17">
        <f t="shared" si="81"/>
        <v>22.979999999999997</v>
      </c>
      <c r="P360" s="17">
        <f t="shared" si="81"/>
        <v>22.213999999999995</v>
      </c>
      <c r="Q360" s="17">
        <f t="shared" si="81"/>
        <v>22.979999999999997</v>
      </c>
      <c r="R360" s="17">
        <f t="shared" si="81"/>
        <v>23.362999999999996</v>
      </c>
      <c r="S360" s="17">
        <f t="shared" si="81"/>
        <v>19.538999999999998</v>
      </c>
      <c r="T360" s="17">
        <f t="shared" si="81"/>
        <v>16.585000000000001</v>
      </c>
      <c r="U360" s="17">
        <f t="shared" si="81"/>
        <v>15.793999999999999</v>
      </c>
      <c r="V360" s="17">
        <f t="shared" si="81"/>
        <v>15.37</v>
      </c>
      <c r="W360" s="17">
        <f t="shared" si="81"/>
        <v>15.263999999999999</v>
      </c>
      <c r="X360" s="17">
        <f t="shared" si="81"/>
        <v>15.157999999999999</v>
      </c>
      <c r="Y360" s="17">
        <f t="shared" si="81"/>
        <v>15.157999999999999</v>
      </c>
      <c r="Z360" s="17">
        <f t="shared" si="81"/>
        <v>14.91</v>
      </c>
      <c r="AA360" s="17">
        <f t="shared" si="81"/>
        <v>14.91</v>
      </c>
      <c r="AB360" s="17">
        <f t="shared" si="81"/>
        <v>15.37</v>
      </c>
      <c r="AC360" s="17">
        <f t="shared" si="81"/>
        <v>15.225</v>
      </c>
      <c r="AD360" s="17">
        <f t="shared" si="81"/>
        <v>14.872</v>
      </c>
      <c r="AE360" s="17">
        <f t="shared" si="81"/>
        <v>14.767999999999999</v>
      </c>
      <c r="AF360" s="17">
        <f t="shared" si="81"/>
        <v>14.006</v>
      </c>
      <c r="AG360" s="17">
        <f t="shared" si="81"/>
        <v>12.75</v>
      </c>
      <c r="AH360" s="17">
        <f t="shared" si="81"/>
        <v>11.247999999999999</v>
      </c>
      <c r="AI360" s="17">
        <f t="shared" si="81"/>
        <v>9.7149999999999999</v>
      </c>
      <c r="AJ360" s="17">
        <f t="shared" si="81"/>
        <v>8.2359999999999989</v>
      </c>
      <c r="AK360" s="17">
        <f t="shared" si="81"/>
        <v>6.1920000000000002</v>
      </c>
      <c r="AL360" s="17">
        <f t="shared" si="81"/>
        <v>4.68</v>
      </c>
      <c r="AM360" s="17">
        <f t="shared" si="81"/>
        <v>2.9579999999999997</v>
      </c>
      <c r="AN360" s="17">
        <f t="shared" si="81"/>
        <v>1.5579999999999998</v>
      </c>
      <c r="AO360" s="17">
        <f t="shared" si="81"/>
        <v>0.53</v>
      </c>
    </row>
    <row r="361" spans="4:41" x14ac:dyDescent="0.3">
      <c r="D361" s="15" t="s">
        <v>283</v>
      </c>
      <c r="E361" s="15" t="s">
        <v>284</v>
      </c>
      <c r="F361" s="12" t="s">
        <v>33</v>
      </c>
      <c r="G361" s="15" t="s">
        <v>285</v>
      </c>
      <c r="H361" s="15" t="s">
        <v>243</v>
      </c>
      <c r="I361" s="16" t="s">
        <v>6</v>
      </c>
      <c r="J361" s="17">
        <f t="shared" ref="J361:AO361" si="82">J207*J284</f>
        <v>0.1</v>
      </c>
      <c r="K361" s="17">
        <f t="shared" si="82"/>
        <v>0.26</v>
      </c>
      <c r="L361" s="17">
        <f t="shared" si="82"/>
        <v>0.81299999999999994</v>
      </c>
      <c r="M361" s="17">
        <f t="shared" si="82"/>
        <v>1.8829999999999998</v>
      </c>
      <c r="N361" s="17">
        <f t="shared" si="82"/>
        <v>1.89</v>
      </c>
      <c r="O361" s="17">
        <f t="shared" si="82"/>
        <v>1.9039999999999999</v>
      </c>
      <c r="P361" s="17">
        <f t="shared" si="82"/>
        <v>1.9249999999999998</v>
      </c>
      <c r="Q361" s="17">
        <f t="shared" si="82"/>
        <v>1.9529999999999998</v>
      </c>
      <c r="R361" s="17">
        <f t="shared" si="82"/>
        <v>1.9809999999999999</v>
      </c>
      <c r="S361" s="17">
        <f t="shared" si="82"/>
        <v>2.1279999999999997</v>
      </c>
      <c r="T361" s="17">
        <f t="shared" si="82"/>
        <v>2.1769999999999996</v>
      </c>
      <c r="U361" s="17">
        <f t="shared" si="82"/>
        <v>2.4219999999999997</v>
      </c>
      <c r="V361" s="17">
        <f t="shared" si="82"/>
        <v>2.4359999999999999</v>
      </c>
      <c r="W361" s="17">
        <f t="shared" si="82"/>
        <v>2.4499999999999997</v>
      </c>
      <c r="X361" s="17">
        <f t="shared" si="82"/>
        <v>2.464</v>
      </c>
      <c r="Y361" s="17">
        <f t="shared" si="82"/>
        <v>2.4779999999999998</v>
      </c>
      <c r="Z361" s="17">
        <f t="shared" si="82"/>
        <v>2.4849999999999999</v>
      </c>
      <c r="AA361" s="17">
        <f t="shared" si="82"/>
        <v>2.4989999999999997</v>
      </c>
      <c r="AB361" s="17">
        <f t="shared" si="82"/>
        <v>-2.0880000000000001</v>
      </c>
      <c r="AC361" s="17">
        <f t="shared" si="82"/>
        <v>-2.484</v>
      </c>
      <c r="AD361" s="17">
        <f t="shared" si="82"/>
        <v>9.36</v>
      </c>
      <c r="AE361" s="17">
        <f t="shared" si="82"/>
        <v>12</v>
      </c>
      <c r="AF361" s="17">
        <f t="shared" si="82"/>
        <v>13.324999999999999</v>
      </c>
      <c r="AG361" s="17">
        <f t="shared" si="82"/>
        <v>14.280000000000001</v>
      </c>
      <c r="AH361" s="17">
        <f t="shared" si="82"/>
        <v>14.948</v>
      </c>
      <c r="AI361" s="17">
        <f t="shared" si="82"/>
        <v>15.8</v>
      </c>
      <c r="AJ361" s="17">
        <f t="shared" si="82"/>
        <v>16.716000000000001</v>
      </c>
      <c r="AK361" s="17">
        <f t="shared" si="82"/>
        <v>16.91</v>
      </c>
      <c r="AL361" s="17">
        <f t="shared" si="82"/>
        <v>16.853999999999999</v>
      </c>
      <c r="AM361" s="17">
        <f t="shared" si="82"/>
        <v>14.731999999999999</v>
      </c>
      <c r="AN361" s="17">
        <f t="shared" si="82"/>
        <v>12.446</v>
      </c>
      <c r="AO361" s="17">
        <f t="shared" si="82"/>
        <v>10.212</v>
      </c>
    </row>
    <row r="362" spans="4:41" x14ac:dyDescent="0.3">
      <c r="D362" s="15" t="s">
        <v>283</v>
      </c>
      <c r="E362" s="15" t="s">
        <v>284</v>
      </c>
      <c r="F362" s="12" t="s">
        <v>33</v>
      </c>
      <c r="G362" s="15" t="s">
        <v>285</v>
      </c>
      <c r="H362" s="15" t="s">
        <v>244</v>
      </c>
      <c r="I362" s="16" t="s">
        <v>6</v>
      </c>
      <c r="J362" s="17">
        <f t="shared" ref="J362:AO362" si="83">J208*J285</f>
        <v>2.5</v>
      </c>
      <c r="K362" s="17">
        <f t="shared" si="83"/>
        <v>2.3689999999999998</v>
      </c>
      <c r="L362" s="17">
        <f t="shared" si="83"/>
        <v>2.3459999999999996</v>
      </c>
      <c r="M362" s="17">
        <f t="shared" si="83"/>
        <v>2.472</v>
      </c>
      <c r="N362" s="17">
        <f t="shared" si="83"/>
        <v>2.448</v>
      </c>
      <c r="O362" s="17">
        <f t="shared" si="83"/>
        <v>2.472</v>
      </c>
      <c r="P362" s="17">
        <f t="shared" si="83"/>
        <v>2.472</v>
      </c>
      <c r="Q362" s="17">
        <f t="shared" si="83"/>
        <v>2.6</v>
      </c>
      <c r="R362" s="17">
        <f t="shared" si="83"/>
        <v>2.6</v>
      </c>
      <c r="S362" s="17">
        <f t="shared" si="83"/>
        <v>2.5750000000000002</v>
      </c>
      <c r="T362" s="17">
        <f t="shared" si="83"/>
        <v>2.5750000000000002</v>
      </c>
      <c r="U362" s="17">
        <f t="shared" si="83"/>
        <v>2.5750000000000002</v>
      </c>
      <c r="V362" s="17">
        <f t="shared" si="83"/>
        <v>2.6780000000000004</v>
      </c>
      <c r="W362" s="17">
        <f t="shared" si="83"/>
        <v>2.7040000000000002</v>
      </c>
      <c r="X362" s="17">
        <f t="shared" si="83"/>
        <v>2.8080000000000003</v>
      </c>
      <c r="Y362" s="17">
        <f t="shared" si="83"/>
        <v>2.8350000000000004</v>
      </c>
      <c r="Z362" s="17">
        <f t="shared" si="83"/>
        <v>2.94</v>
      </c>
      <c r="AA362" s="17">
        <f t="shared" si="83"/>
        <v>3.0449999999999999</v>
      </c>
      <c r="AB362" s="17">
        <f t="shared" si="83"/>
        <v>3.0739999999999998</v>
      </c>
      <c r="AC362" s="17">
        <f t="shared" si="83"/>
        <v>3.1500000000000004</v>
      </c>
      <c r="AD362" s="17">
        <f t="shared" si="83"/>
        <v>3.1500000000000004</v>
      </c>
      <c r="AE362" s="17">
        <f t="shared" si="83"/>
        <v>3.2550000000000003</v>
      </c>
      <c r="AF362" s="17">
        <f t="shared" si="83"/>
        <v>3.09</v>
      </c>
      <c r="AG362" s="17">
        <f t="shared" si="83"/>
        <v>2.9289999999999998</v>
      </c>
      <c r="AH362" s="17">
        <f t="shared" si="83"/>
        <v>2.8</v>
      </c>
      <c r="AI362" s="17">
        <f t="shared" si="83"/>
        <v>2.8</v>
      </c>
      <c r="AJ362" s="17">
        <f t="shared" si="83"/>
        <v>2.8</v>
      </c>
      <c r="AK362" s="17">
        <f t="shared" si="83"/>
        <v>2.7</v>
      </c>
      <c r="AL362" s="17">
        <f t="shared" si="83"/>
        <v>2.496</v>
      </c>
      <c r="AM362" s="17">
        <f t="shared" si="83"/>
        <v>2.3499999999999996</v>
      </c>
      <c r="AN362" s="17">
        <f t="shared" si="83"/>
        <v>2.2080000000000002</v>
      </c>
      <c r="AO362" s="17">
        <f t="shared" si="83"/>
        <v>2.0699999999999998</v>
      </c>
    </row>
    <row r="363" spans="4:41" x14ac:dyDescent="0.3">
      <c r="D363" s="15" t="s">
        <v>283</v>
      </c>
      <c r="E363" s="15" t="s">
        <v>284</v>
      </c>
      <c r="F363" s="12" t="s">
        <v>33</v>
      </c>
      <c r="G363" s="15" t="s">
        <v>285</v>
      </c>
      <c r="H363" s="15" t="s">
        <v>245</v>
      </c>
      <c r="I363" s="16" t="s">
        <v>6</v>
      </c>
      <c r="J363" s="17">
        <f t="shared" ref="J363:AO363" si="84">J209*J286</f>
        <v>22.4</v>
      </c>
      <c r="K363" s="17">
        <f t="shared" si="84"/>
        <v>28.447999999999997</v>
      </c>
      <c r="L363" s="17">
        <f t="shared" si="84"/>
        <v>29.866000000000003</v>
      </c>
      <c r="M363" s="17">
        <f t="shared" si="84"/>
        <v>29.648000000000003</v>
      </c>
      <c r="N363" s="17">
        <f t="shared" si="84"/>
        <v>30.659999999999997</v>
      </c>
      <c r="O363" s="17">
        <f t="shared" si="84"/>
        <v>31.68</v>
      </c>
      <c r="P363" s="17">
        <f t="shared" si="84"/>
        <v>32.56</v>
      </c>
      <c r="Q363" s="17">
        <f t="shared" si="84"/>
        <v>34.034000000000006</v>
      </c>
      <c r="R363" s="17">
        <f t="shared" si="84"/>
        <v>35.139000000000003</v>
      </c>
      <c r="S363" s="17">
        <f t="shared" si="84"/>
        <v>41.701000000000001</v>
      </c>
      <c r="T363" s="17">
        <f t="shared" si="84"/>
        <v>43.29</v>
      </c>
      <c r="U363" s="17">
        <f t="shared" si="84"/>
        <v>43.733999999999995</v>
      </c>
      <c r="V363" s="17">
        <f t="shared" si="84"/>
        <v>43.930999999999997</v>
      </c>
      <c r="W363" s="17">
        <f t="shared" si="84"/>
        <v>44.351999999999997</v>
      </c>
      <c r="X363" s="17">
        <f t="shared" si="84"/>
        <v>45</v>
      </c>
      <c r="Y363" s="17">
        <f t="shared" si="84"/>
        <v>45.652000000000001</v>
      </c>
      <c r="Z363" s="17">
        <f t="shared" si="84"/>
        <v>45.652000000000001</v>
      </c>
      <c r="AA363" s="17">
        <f t="shared" si="84"/>
        <v>46.512</v>
      </c>
      <c r="AB363" s="17">
        <f t="shared" si="84"/>
        <v>47.61</v>
      </c>
      <c r="AC363" s="17">
        <f t="shared" si="84"/>
        <v>47.792000000000002</v>
      </c>
      <c r="AD363" s="17">
        <f t="shared" si="84"/>
        <v>47.298999999999999</v>
      </c>
      <c r="AE363" s="17">
        <f t="shared" si="84"/>
        <v>46.46</v>
      </c>
      <c r="AF363" s="17">
        <f t="shared" si="84"/>
        <v>45.360000000000007</v>
      </c>
      <c r="AG363" s="17">
        <f t="shared" si="84"/>
        <v>42.386999999999993</v>
      </c>
      <c r="AH363" s="17">
        <f t="shared" si="84"/>
        <v>39.375999999999998</v>
      </c>
      <c r="AI363" s="17">
        <f t="shared" si="84"/>
        <v>36.380000000000003</v>
      </c>
      <c r="AJ363" s="17">
        <f t="shared" si="84"/>
        <v>33.597999999999999</v>
      </c>
      <c r="AK363" s="17">
        <f t="shared" si="84"/>
        <v>30.450000000000003</v>
      </c>
      <c r="AL363" s="17">
        <f t="shared" si="84"/>
        <v>27.336000000000002</v>
      </c>
      <c r="AM363" s="17">
        <f t="shared" si="84"/>
        <v>23.352999999999998</v>
      </c>
      <c r="AN363" s="17">
        <f t="shared" si="84"/>
        <v>19.656000000000002</v>
      </c>
      <c r="AO363" s="17">
        <f t="shared" si="84"/>
        <v>16.587</v>
      </c>
    </row>
    <row r="364" spans="4:41" x14ac:dyDescent="0.3">
      <c r="D364" s="15" t="s">
        <v>283</v>
      </c>
      <c r="E364" s="15" t="s">
        <v>284</v>
      </c>
      <c r="F364" s="12" t="s">
        <v>33</v>
      </c>
      <c r="G364" s="15" t="s">
        <v>285</v>
      </c>
      <c r="H364" s="15" t="s">
        <v>246</v>
      </c>
      <c r="I364" s="16" t="s">
        <v>6</v>
      </c>
      <c r="J364" s="17">
        <f t="shared" ref="J364:AO364" si="85">J210*J287</f>
        <v>34.200000000000003</v>
      </c>
      <c r="K364" s="17">
        <f t="shared" si="85"/>
        <v>40.698</v>
      </c>
      <c r="L364" s="17">
        <f t="shared" si="85"/>
        <v>42.290999999999997</v>
      </c>
      <c r="M364" s="17">
        <f t="shared" si="85"/>
        <v>41.75</v>
      </c>
      <c r="N364" s="17">
        <f t="shared" si="85"/>
        <v>42.545000000000002</v>
      </c>
      <c r="O364" s="17">
        <f t="shared" si="85"/>
        <v>43.344000000000001</v>
      </c>
      <c r="P364" s="17">
        <f t="shared" si="85"/>
        <v>44.147000000000006</v>
      </c>
      <c r="Q364" s="17">
        <f t="shared" si="85"/>
        <v>45.63</v>
      </c>
      <c r="R364" s="17">
        <f t="shared" si="85"/>
        <v>46.643999999999991</v>
      </c>
      <c r="S364" s="17">
        <f t="shared" si="85"/>
        <v>55.582999999999998</v>
      </c>
      <c r="T364" s="17">
        <f t="shared" si="85"/>
        <v>57.12</v>
      </c>
      <c r="U364" s="17">
        <f t="shared" si="85"/>
        <v>57.12</v>
      </c>
      <c r="V364" s="17">
        <f t="shared" si="85"/>
        <v>57.288000000000004</v>
      </c>
      <c r="W364" s="17">
        <f t="shared" si="85"/>
        <v>57.456000000000003</v>
      </c>
      <c r="X364" s="17">
        <f t="shared" si="85"/>
        <v>57.791999999999994</v>
      </c>
      <c r="Y364" s="17">
        <f t="shared" si="85"/>
        <v>58.474000000000004</v>
      </c>
      <c r="Z364" s="17">
        <f t="shared" si="85"/>
        <v>58.128</v>
      </c>
      <c r="AA364" s="17">
        <f t="shared" si="85"/>
        <v>58.980999999999995</v>
      </c>
      <c r="AB364" s="17">
        <f t="shared" si="85"/>
        <v>60.192</v>
      </c>
      <c r="AC364" s="17">
        <f t="shared" si="85"/>
        <v>60.179999999999993</v>
      </c>
      <c r="AD364" s="17">
        <f t="shared" si="85"/>
        <v>59.808</v>
      </c>
      <c r="AE364" s="17">
        <f t="shared" si="85"/>
        <v>59.136000000000003</v>
      </c>
      <c r="AF364" s="17">
        <f t="shared" si="85"/>
        <v>57.42</v>
      </c>
      <c r="AG364" s="17">
        <f t="shared" si="85"/>
        <v>53.984999999999999</v>
      </c>
      <c r="AH364" s="17">
        <f t="shared" si="85"/>
        <v>49.737000000000002</v>
      </c>
      <c r="AI364" s="17">
        <f t="shared" si="85"/>
        <v>46.02</v>
      </c>
      <c r="AJ364" s="17">
        <f t="shared" si="85"/>
        <v>42.24</v>
      </c>
      <c r="AK364" s="17">
        <f t="shared" si="85"/>
        <v>38.628</v>
      </c>
      <c r="AL364" s="17">
        <f t="shared" si="85"/>
        <v>35.055</v>
      </c>
      <c r="AM364" s="17">
        <f t="shared" si="85"/>
        <v>30.524999999999999</v>
      </c>
      <c r="AN364" s="17">
        <f t="shared" si="85"/>
        <v>26.235000000000003</v>
      </c>
      <c r="AO364" s="17">
        <f t="shared" si="85"/>
        <v>22.496000000000002</v>
      </c>
    </row>
    <row r="365" spans="4:41" x14ac:dyDescent="0.3">
      <c r="D365" s="15" t="s">
        <v>283</v>
      </c>
      <c r="E365" s="15" t="s">
        <v>284</v>
      </c>
      <c r="F365" s="12" t="s">
        <v>33</v>
      </c>
      <c r="G365" s="15" t="s">
        <v>285</v>
      </c>
      <c r="H365" s="15" t="s">
        <v>247</v>
      </c>
      <c r="I365" s="16" t="s">
        <v>6</v>
      </c>
      <c r="J365" s="17">
        <f t="shared" ref="J365:AO365" si="86">J211*J288</f>
        <v>6.8</v>
      </c>
      <c r="K365" s="17">
        <f t="shared" si="86"/>
        <v>6.4640000000000004</v>
      </c>
      <c r="L365" s="17">
        <f t="shared" si="86"/>
        <v>6.7670000000000003</v>
      </c>
      <c r="M365" s="17">
        <f t="shared" si="86"/>
        <v>6.8679999999999994</v>
      </c>
      <c r="N365" s="17">
        <f t="shared" si="86"/>
        <v>6.9690000000000003</v>
      </c>
      <c r="O365" s="17">
        <f t="shared" si="86"/>
        <v>7.1709999999999994</v>
      </c>
      <c r="P365" s="17">
        <f t="shared" si="86"/>
        <v>7.3730000000000002</v>
      </c>
      <c r="Q365" s="17">
        <f t="shared" si="86"/>
        <v>7.65</v>
      </c>
      <c r="R365" s="17">
        <f t="shared" si="86"/>
        <v>7.8540000000000001</v>
      </c>
      <c r="S365" s="17">
        <f t="shared" si="86"/>
        <v>8.343</v>
      </c>
      <c r="T365" s="17">
        <f t="shared" si="86"/>
        <v>8.652000000000001</v>
      </c>
      <c r="U365" s="17">
        <f t="shared" si="86"/>
        <v>8.8580000000000005</v>
      </c>
      <c r="V365" s="17">
        <f t="shared" si="86"/>
        <v>9.1669999999999998</v>
      </c>
      <c r="W365" s="17">
        <f t="shared" si="86"/>
        <v>9.4759999999999991</v>
      </c>
      <c r="X365" s="17">
        <f t="shared" si="86"/>
        <v>9.8800000000000008</v>
      </c>
      <c r="Y365" s="17">
        <f t="shared" si="86"/>
        <v>10.192000000000002</v>
      </c>
      <c r="Z365" s="17">
        <f t="shared" si="86"/>
        <v>10.504</v>
      </c>
      <c r="AA365" s="17">
        <f t="shared" si="86"/>
        <v>10.92</v>
      </c>
      <c r="AB365" s="17">
        <f t="shared" si="86"/>
        <v>11.232000000000001</v>
      </c>
      <c r="AC365" s="17">
        <f t="shared" si="86"/>
        <v>11.648</v>
      </c>
      <c r="AD365" s="17">
        <f t="shared" si="86"/>
        <v>11.96</v>
      </c>
      <c r="AE365" s="17">
        <f t="shared" si="86"/>
        <v>12.272000000000002</v>
      </c>
      <c r="AF365" s="17">
        <f t="shared" si="86"/>
        <v>12.792000000000002</v>
      </c>
      <c r="AG365" s="17">
        <f t="shared" si="86"/>
        <v>13.312000000000001</v>
      </c>
      <c r="AH365" s="17">
        <f t="shared" si="86"/>
        <v>13.728</v>
      </c>
      <c r="AI365" s="17">
        <f t="shared" si="86"/>
        <v>14.247999999999999</v>
      </c>
      <c r="AJ365" s="17">
        <f t="shared" si="86"/>
        <v>14.664</v>
      </c>
      <c r="AK365" s="17">
        <f t="shared" si="86"/>
        <v>15.183999999999999</v>
      </c>
      <c r="AL365" s="17">
        <f t="shared" si="86"/>
        <v>15.141</v>
      </c>
      <c r="AM365" s="17">
        <f t="shared" si="86"/>
        <v>14.948</v>
      </c>
      <c r="AN365" s="17">
        <f t="shared" si="86"/>
        <v>14.8</v>
      </c>
      <c r="AO365" s="17">
        <f t="shared" si="86"/>
        <v>14.8</v>
      </c>
    </row>
    <row r="366" spans="4:41" x14ac:dyDescent="0.3">
      <c r="D366" s="15" t="s">
        <v>283</v>
      </c>
      <c r="E366" s="15" t="s">
        <v>284</v>
      </c>
      <c r="F366" s="12" t="s">
        <v>33</v>
      </c>
      <c r="G366" s="15" t="s">
        <v>285</v>
      </c>
      <c r="H366" s="15" t="s">
        <v>248</v>
      </c>
      <c r="I366" s="16" t="s">
        <v>6</v>
      </c>
      <c r="J366" s="17">
        <f t="shared" ref="J366:AO366" si="87">J212*J289</f>
        <v>15.4</v>
      </c>
      <c r="K366" s="17">
        <f t="shared" si="87"/>
        <v>15.370000000000001</v>
      </c>
      <c r="L366" s="17">
        <f t="shared" si="87"/>
        <v>15.794</v>
      </c>
      <c r="M366" s="17">
        <f t="shared" si="87"/>
        <v>16.111999999999998</v>
      </c>
      <c r="N366" s="17">
        <f t="shared" si="87"/>
        <v>16.275000000000002</v>
      </c>
      <c r="O366" s="17">
        <f t="shared" si="87"/>
        <v>16.641999999999999</v>
      </c>
      <c r="P366" s="17">
        <f t="shared" si="87"/>
        <v>17.066000000000003</v>
      </c>
      <c r="Q366" s="17">
        <f t="shared" si="87"/>
        <v>17.655000000000001</v>
      </c>
      <c r="R366" s="17">
        <f t="shared" si="87"/>
        <v>18.082999999999998</v>
      </c>
      <c r="S366" s="17">
        <f t="shared" si="87"/>
        <v>18.725000000000001</v>
      </c>
      <c r="T366" s="17">
        <f t="shared" si="87"/>
        <v>19.260000000000002</v>
      </c>
      <c r="U366" s="17">
        <f t="shared" si="87"/>
        <v>19.687999999999999</v>
      </c>
      <c r="V366" s="17">
        <f t="shared" si="87"/>
        <v>20.411999999999999</v>
      </c>
      <c r="W366" s="17">
        <f t="shared" si="87"/>
        <v>20.951999999999998</v>
      </c>
      <c r="X366" s="17">
        <f t="shared" si="87"/>
        <v>21.492000000000001</v>
      </c>
      <c r="Y366" s="17">
        <f t="shared" si="87"/>
        <v>22.454000000000004</v>
      </c>
      <c r="Z366" s="17">
        <f t="shared" si="87"/>
        <v>23.108000000000001</v>
      </c>
      <c r="AA366" s="17">
        <f t="shared" si="87"/>
        <v>23.762000000000004</v>
      </c>
      <c r="AB366" s="17">
        <f t="shared" si="87"/>
        <v>24.525000000000002</v>
      </c>
      <c r="AC366" s="17">
        <f t="shared" si="87"/>
        <v>25.288</v>
      </c>
      <c r="AD366" s="17">
        <f t="shared" si="87"/>
        <v>25.942000000000004</v>
      </c>
      <c r="AE366" s="17">
        <f t="shared" si="87"/>
        <v>26.46</v>
      </c>
      <c r="AF366" s="17">
        <f t="shared" si="87"/>
        <v>27.108000000000004</v>
      </c>
      <c r="AG366" s="17">
        <f t="shared" si="87"/>
        <v>27.392000000000003</v>
      </c>
      <c r="AH366" s="17">
        <f t="shared" si="87"/>
        <v>28.034000000000002</v>
      </c>
      <c r="AI366" s="17">
        <f t="shared" si="87"/>
        <v>28.676000000000002</v>
      </c>
      <c r="AJ366" s="17">
        <f t="shared" si="87"/>
        <v>29.318000000000001</v>
      </c>
      <c r="AK366" s="17">
        <f t="shared" si="87"/>
        <v>29.68</v>
      </c>
      <c r="AL366" s="17">
        <f t="shared" si="87"/>
        <v>28.736999999999998</v>
      </c>
      <c r="AM366" s="17">
        <f t="shared" si="87"/>
        <v>27.977</v>
      </c>
      <c r="AN366" s="17">
        <f t="shared" si="87"/>
        <v>27.225000000000001</v>
      </c>
      <c r="AO366" s="17">
        <f t="shared" si="87"/>
        <v>26.655999999999999</v>
      </c>
    </row>
    <row r="367" spans="4:41" x14ac:dyDescent="0.3">
      <c r="D367" s="15" t="s">
        <v>283</v>
      </c>
      <c r="E367" s="15" t="s">
        <v>284</v>
      </c>
      <c r="F367" s="12" t="s">
        <v>33</v>
      </c>
      <c r="G367" s="15" t="s">
        <v>285</v>
      </c>
      <c r="H367" s="15" t="s">
        <v>249</v>
      </c>
      <c r="I367" s="16" t="s">
        <v>6</v>
      </c>
      <c r="J367" s="17">
        <f t="shared" ref="J367:AO367" si="88">J213*J290</f>
        <v>17.600000000000001</v>
      </c>
      <c r="K367" s="17">
        <f t="shared" si="88"/>
        <v>17.604000000000003</v>
      </c>
      <c r="L367" s="17">
        <f t="shared" si="88"/>
        <v>18.082999999999998</v>
      </c>
      <c r="M367" s="17">
        <f t="shared" si="88"/>
        <v>18.231999999999999</v>
      </c>
      <c r="N367" s="17">
        <f t="shared" si="88"/>
        <v>18.55</v>
      </c>
      <c r="O367" s="17">
        <f t="shared" si="88"/>
        <v>18.974</v>
      </c>
      <c r="P367" s="17">
        <f t="shared" si="88"/>
        <v>19.398000000000003</v>
      </c>
      <c r="Q367" s="17">
        <f t="shared" si="88"/>
        <v>20.116000000000003</v>
      </c>
      <c r="R367" s="17">
        <f t="shared" si="88"/>
        <v>20.757999999999999</v>
      </c>
      <c r="S367" s="17">
        <f t="shared" si="88"/>
        <v>21.614000000000001</v>
      </c>
      <c r="T367" s="17">
        <f t="shared" si="88"/>
        <v>22.571999999999999</v>
      </c>
      <c r="U367" s="17">
        <f t="shared" si="88"/>
        <v>23.111999999999998</v>
      </c>
      <c r="V367" s="17">
        <f t="shared" si="88"/>
        <v>23.868000000000002</v>
      </c>
      <c r="W367" s="17">
        <f t="shared" si="88"/>
        <v>24.624000000000002</v>
      </c>
      <c r="X367" s="17">
        <f t="shared" si="88"/>
        <v>25.380000000000003</v>
      </c>
      <c r="Y367" s="17">
        <f t="shared" si="88"/>
        <v>26.244000000000003</v>
      </c>
      <c r="Z367" s="17">
        <f t="shared" si="88"/>
        <v>27.468</v>
      </c>
      <c r="AA367" s="17">
        <f t="shared" si="88"/>
        <v>28.340000000000003</v>
      </c>
      <c r="AB367" s="17">
        <f t="shared" si="88"/>
        <v>29.321000000000002</v>
      </c>
      <c r="AC367" s="17">
        <f t="shared" si="88"/>
        <v>30.302000000000003</v>
      </c>
      <c r="AD367" s="17">
        <f t="shared" si="88"/>
        <v>31.174000000000003</v>
      </c>
      <c r="AE367" s="17">
        <f t="shared" si="88"/>
        <v>32.155000000000001</v>
      </c>
      <c r="AF367" s="17">
        <f t="shared" si="88"/>
        <v>32.832000000000001</v>
      </c>
      <c r="AG367" s="17">
        <f t="shared" si="88"/>
        <v>33.804000000000002</v>
      </c>
      <c r="AH367" s="17">
        <f t="shared" si="88"/>
        <v>34.776000000000003</v>
      </c>
      <c r="AI367" s="17">
        <f t="shared" si="88"/>
        <v>35.748000000000005</v>
      </c>
      <c r="AJ367" s="17">
        <f t="shared" si="88"/>
        <v>36.72</v>
      </c>
      <c r="AK367" s="17">
        <f t="shared" si="88"/>
        <v>37.692</v>
      </c>
      <c r="AL367" s="17">
        <f t="shared" si="88"/>
        <v>36.994</v>
      </c>
      <c r="AM367" s="17">
        <f t="shared" si="88"/>
        <v>35.984000000000002</v>
      </c>
      <c r="AN367" s="17">
        <f t="shared" si="88"/>
        <v>35.432000000000002</v>
      </c>
      <c r="AO367" s="17">
        <f t="shared" si="88"/>
        <v>34.782000000000004</v>
      </c>
    </row>
    <row r="368" spans="4:41" x14ac:dyDescent="0.3">
      <c r="D368" s="15" t="s">
        <v>283</v>
      </c>
      <c r="E368" s="15" t="s">
        <v>284</v>
      </c>
      <c r="F368" s="12" t="s">
        <v>33</v>
      </c>
      <c r="G368" s="15" t="s">
        <v>285</v>
      </c>
      <c r="H368" s="15" t="s">
        <v>250</v>
      </c>
      <c r="I368" s="16" t="s">
        <v>6</v>
      </c>
      <c r="J368" s="17">
        <f t="shared" ref="J368:AO368" si="89">J214*J291</f>
        <v>20.8</v>
      </c>
      <c r="K368" s="17">
        <f t="shared" si="89"/>
        <v>23.52</v>
      </c>
      <c r="L368" s="17">
        <f t="shared" si="89"/>
        <v>23.282999999999998</v>
      </c>
      <c r="M368" s="17">
        <f t="shared" si="89"/>
        <v>23.083999999999996</v>
      </c>
      <c r="N368" s="17">
        <f t="shared" si="89"/>
        <v>23</v>
      </c>
      <c r="O368" s="17">
        <f t="shared" si="89"/>
        <v>23.027999999999999</v>
      </c>
      <c r="P368" s="17">
        <f t="shared" si="89"/>
        <v>23.69</v>
      </c>
      <c r="Q368" s="17">
        <f t="shared" si="89"/>
        <v>24.15</v>
      </c>
      <c r="R368" s="17">
        <f t="shared" si="89"/>
        <v>24.939999999999998</v>
      </c>
      <c r="S368" s="17">
        <f t="shared" si="89"/>
        <v>26.099999999999998</v>
      </c>
      <c r="T368" s="17">
        <f t="shared" si="89"/>
        <v>26.68</v>
      </c>
      <c r="U368" s="17">
        <f t="shared" si="89"/>
        <v>27.259999999999998</v>
      </c>
      <c r="V368" s="17">
        <f t="shared" si="89"/>
        <v>27.839999999999996</v>
      </c>
      <c r="W368" s="17">
        <f t="shared" si="89"/>
        <v>28.419999999999998</v>
      </c>
      <c r="X368" s="17">
        <f t="shared" si="89"/>
        <v>28.999999999999996</v>
      </c>
      <c r="Y368" s="17">
        <f t="shared" si="89"/>
        <v>30.068999999999999</v>
      </c>
      <c r="Z368" s="17">
        <f t="shared" si="89"/>
        <v>31.004999999999999</v>
      </c>
      <c r="AA368" s="17">
        <f t="shared" si="89"/>
        <v>32.213999999999999</v>
      </c>
      <c r="AB368" s="17">
        <f t="shared" si="89"/>
        <v>32.921999999999997</v>
      </c>
      <c r="AC368" s="17">
        <f t="shared" si="89"/>
        <v>33.579000000000001</v>
      </c>
      <c r="AD368" s="17">
        <f t="shared" si="89"/>
        <v>34.397999999999996</v>
      </c>
      <c r="AE368" s="17">
        <f t="shared" si="89"/>
        <v>35.333999999999996</v>
      </c>
      <c r="AF368" s="17">
        <f t="shared" si="89"/>
        <v>34.615000000000002</v>
      </c>
      <c r="AG368" s="17">
        <f t="shared" si="89"/>
        <v>34.655999999999999</v>
      </c>
      <c r="AH368" s="17">
        <f t="shared" si="89"/>
        <v>35.765000000000001</v>
      </c>
      <c r="AI368" s="17">
        <f t="shared" si="89"/>
        <v>36.684999999999995</v>
      </c>
      <c r="AJ368" s="17">
        <f t="shared" si="89"/>
        <v>37.719999999999992</v>
      </c>
      <c r="AK368" s="17">
        <f t="shared" si="89"/>
        <v>38.524999999999999</v>
      </c>
      <c r="AL368" s="17">
        <f t="shared" si="89"/>
        <v>36.847999999999999</v>
      </c>
      <c r="AM368" s="17">
        <f t="shared" si="89"/>
        <v>35.425000000000004</v>
      </c>
      <c r="AN368" s="17">
        <f t="shared" si="89"/>
        <v>34.776000000000003</v>
      </c>
      <c r="AO368" s="17">
        <f t="shared" si="89"/>
        <v>34.133000000000003</v>
      </c>
    </row>
    <row r="369" spans="4:41" x14ac:dyDescent="0.3">
      <c r="D369" s="15" t="s">
        <v>283</v>
      </c>
      <c r="E369" s="15" t="s">
        <v>284</v>
      </c>
      <c r="F369" s="12" t="s">
        <v>33</v>
      </c>
      <c r="G369" s="15" t="s">
        <v>285</v>
      </c>
      <c r="H369" s="15" t="s">
        <v>251</v>
      </c>
      <c r="I369" s="16" t="s">
        <v>6</v>
      </c>
      <c r="J369" s="17">
        <f t="shared" ref="J369:AO369" si="90">J215*J292</f>
        <v>13.1</v>
      </c>
      <c r="K369" s="17">
        <f t="shared" si="90"/>
        <v>13.688999999999998</v>
      </c>
      <c r="L369" s="17">
        <f t="shared" si="90"/>
        <v>12.543000000000001</v>
      </c>
      <c r="M369" s="17">
        <f t="shared" si="90"/>
        <v>11.236000000000001</v>
      </c>
      <c r="N369" s="17">
        <f t="shared" si="90"/>
        <v>10.712000000000002</v>
      </c>
      <c r="O369" s="17">
        <f t="shared" si="90"/>
        <v>10.815000000000001</v>
      </c>
      <c r="P369" s="17">
        <f t="shared" si="90"/>
        <v>11.235000000000001</v>
      </c>
      <c r="Q369" s="17">
        <f t="shared" si="90"/>
        <v>12.882</v>
      </c>
      <c r="R369" s="17">
        <f t="shared" si="90"/>
        <v>14.151999999999997</v>
      </c>
      <c r="S369" s="17">
        <f t="shared" si="90"/>
        <v>18.25</v>
      </c>
      <c r="T369" s="17">
        <f t="shared" si="90"/>
        <v>19.75</v>
      </c>
      <c r="U369" s="17">
        <f t="shared" si="90"/>
        <v>20.007999999999999</v>
      </c>
      <c r="V369" s="17">
        <f t="shared" si="90"/>
        <v>20.16</v>
      </c>
      <c r="W369" s="17">
        <f t="shared" si="90"/>
        <v>20.414000000000001</v>
      </c>
      <c r="X369" s="17">
        <f t="shared" si="90"/>
        <v>21.121999999999996</v>
      </c>
      <c r="Y369" s="17">
        <f t="shared" si="90"/>
        <v>22.065999999999999</v>
      </c>
      <c r="Z369" s="17">
        <f t="shared" si="90"/>
        <v>24.562999999999999</v>
      </c>
      <c r="AA369" s="17">
        <f t="shared" si="90"/>
        <v>26.474</v>
      </c>
      <c r="AB369" s="17">
        <f t="shared" si="90"/>
        <v>26.76</v>
      </c>
      <c r="AC369" s="17">
        <f t="shared" si="90"/>
        <v>27.727</v>
      </c>
      <c r="AD369" s="17">
        <f t="shared" si="90"/>
        <v>28.437999999999999</v>
      </c>
      <c r="AE369" s="17">
        <f t="shared" si="90"/>
        <v>29.988</v>
      </c>
      <c r="AF369" s="17">
        <f t="shared" si="90"/>
        <v>22.680000000000003</v>
      </c>
      <c r="AG369" s="17">
        <f t="shared" si="90"/>
        <v>20.706</v>
      </c>
      <c r="AH369" s="17">
        <f t="shared" si="90"/>
        <v>21.424000000000003</v>
      </c>
      <c r="AI369" s="17">
        <f t="shared" si="90"/>
        <v>22.898</v>
      </c>
      <c r="AJ369" s="17">
        <f t="shared" si="90"/>
        <v>24.64</v>
      </c>
      <c r="AK369" s="17">
        <f t="shared" si="90"/>
        <v>25.419</v>
      </c>
      <c r="AL369" s="17">
        <f t="shared" si="90"/>
        <v>19.600000000000001</v>
      </c>
      <c r="AM369" s="17">
        <f t="shared" si="90"/>
        <v>16.181999999999999</v>
      </c>
      <c r="AN369" s="17">
        <f t="shared" si="90"/>
        <v>14.923999999999999</v>
      </c>
      <c r="AO369" s="17">
        <f t="shared" si="90"/>
        <v>14.04</v>
      </c>
    </row>
    <row r="370" spans="4:41" x14ac:dyDescent="0.3">
      <c r="D370" s="15" t="s">
        <v>283</v>
      </c>
      <c r="E370" s="15" t="s">
        <v>284</v>
      </c>
      <c r="F370" s="12" t="s">
        <v>33</v>
      </c>
      <c r="G370" s="15" t="s">
        <v>285</v>
      </c>
      <c r="H370" s="15" t="s">
        <v>252</v>
      </c>
      <c r="I370" s="16" t="s">
        <v>6</v>
      </c>
      <c r="J370" s="17">
        <f t="shared" ref="J370:AO370" si="91">J216*J293</f>
        <v>33.299999999999997</v>
      </c>
      <c r="K370" s="17">
        <f t="shared" si="91"/>
        <v>35.699999999999996</v>
      </c>
      <c r="L370" s="17">
        <f t="shared" si="91"/>
        <v>36.770999999999994</v>
      </c>
      <c r="M370" s="17">
        <f t="shared" si="91"/>
        <v>36.933999999999997</v>
      </c>
      <c r="N370" s="17">
        <f t="shared" si="91"/>
        <v>37.641999999999996</v>
      </c>
      <c r="O370" s="17">
        <f t="shared" si="91"/>
        <v>38.35</v>
      </c>
      <c r="P370" s="17">
        <f t="shared" si="91"/>
        <v>39.626999999999995</v>
      </c>
      <c r="Q370" s="17">
        <f t="shared" si="91"/>
        <v>41.04</v>
      </c>
      <c r="R370" s="17">
        <f t="shared" si="91"/>
        <v>42.24</v>
      </c>
      <c r="S370" s="17">
        <f t="shared" si="91"/>
        <v>44.4</v>
      </c>
      <c r="T370" s="17">
        <f t="shared" si="91"/>
        <v>45.84</v>
      </c>
      <c r="U370" s="17">
        <f t="shared" si="91"/>
        <v>47.04</v>
      </c>
      <c r="V370" s="17">
        <f t="shared" si="91"/>
        <v>48.762999999999998</v>
      </c>
      <c r="W370" s="17">
        <f t="shared" si="91"/>
        <v>50.093999999999994</v>
      </c>
      <c r="X370" s="17">
        <f t="shared" si="91"/>
        <v>51.667000000000002</v>
      </c>
      <c r="Y370" s="17">
        <f t="shared" si="91"/>
        <v>53.923999999999999</v>
      </c>
      <c r="Z370" s="17">
        <f t="shared" si="91"/>
        <v>55.997999999999998</v>
      </c>
      <c r="AA370" s="17">
        <f t="shared" si="91"/>
        <v>57.827999999999996</v>
      </c>
      <c r="AB370" s="17">
        <f t="shared" si="91"/>
        <v>59.414000000000001</v>
      </c>
      <c r="AC370" s="17">
        <f t="shared" si="91"/>
        <v>61.365999999999993</v>
      </c>
      <c r="AD370" s="17">
        <f t="shared" si="91"/>
        <v>63.195999999999998</v>
      </c>
      <c r="AE370" s="17">
        <f t="shared" si="91"/>
        <v>64.61399999999999</v>
      </c>
      <c r="AF370" s="17">
        <f t="shared" si="91"/>
        <v>66</v>
      </c>
      <c r="AG370" s="17">
        <f t="shared" si="91"/>
        <v>67.8</v>
      </c>
      <c r="AH370" s="17">
        <f t="shared" si="91"/>
        <v>69.84</v>
      </c>
      <c r="AI370" s="17">
        <f t="shared" si="91"/>
        <v>72.12</v>
      </c>
      <c r="AJ370" s="17">
        <f t="shared" si="91"/>
        <v>74.399999999999991</v>
      </c>
      <c r="AK370" s="17">
        <f t="shared" si="91"/>
        <v>75.921999999999997</v>
      </c>
      <c r="AL370" s="17">
        <f t="shared" si="91"/>
        <v>73.775999999999996</v>
      </c>
      <c r="AM370" s="17">
        <f t="shared" si="91"/>
        <v>71.415999999999997</v>
      </c>
      <c r="AN370" s="17">
        <f t="shared" si="91"/>
        <v>69.819000000000003</v>
      </c>
      <c r="AO370" s="17">
        <f t="shared" si="91"/>
        <v>68.75</v>
      </c>
    </row>
    <row r="371" spans="4:41" x14ac:dyDescent="0.3">
      <c r="D371" s="15" t="s">
        <v>283</v>
      </c>
      <c r="E371" s="15" t="s">
        <v>284</v>
      </c>
      <c r="F371" s="12" t="s">
        <v>33</v>
      </c>
      <c r="G371" s="15" t="s">
        <v>285</v>
      </c>
      <c r="H371" s="15" t="s">
        <v>253</v>
      </c>
      <c r="I371" s="16" t="s">
        <v>6</v>
      </c>
      <c r="J371" s="17">
        <f t="shared" ref="J371:AO371" si="92">J217*J294</f>
        <v>38.700000000000003</v>
      </c>
      <c r="K371" s="17">
        <f t="shared" si="92"/>
        <v>41.063999999999993</v>
      </c>
      <c r="L371" s="17">
        <f t="shared" si="92"/>
        <v>42.002999999999993</v>
      </c>
      <c r="M371" s="17">
        <f t="shared" si="92"/>
        <v>41.74499999999999</v>
      </c>
      <c r="N371" s="17">
        <f t="shared" si="92"/>
        <v>42.434999999999995</v>
      </c>
      <c r="O371" s="17">
        <f t="shared" si="92"/>
        <v>43.239999999999995</v>
      </c>
      <c r="P371" s="17">
        <f t="shared" si="92"/>
        <v>44.274999999999999</v>
      </c>
      <c r="Q371" s="17">
        <f t="shared" si="92"/>
        <v>46.052</v>
      </c>
      <c r="R371" s="17">
        <f t="shared" si="92"/>
        <v>47.97</v>
      </c>
      <c r="S371" s="17">
        <f t="shared" si="92"/>
        <v>50.660999999999994</v>
      </c>
      <c r="T371" s="17">
        <f t="shared" si="92"/>
        <v>52.298999999999999</v>
      </c>
      <c r="U371" s="17">
        <f t="shared" si="92"/>
        <v>53.702999999999996</v>
      </c>
      <c r="V371" s="17">
        <f t="shared" si="92"/>
        <v>55.223999999999997</v>
      </c>
      <c r="W371" s="17">
        <f t="shared" si="92"/>
        <v>56.861999999999995</v>
      </c>
      <c r="X371" s="17">
        <f t="shared" si="92"/>
        <v>58.616999999999997</v>
      </c>
      <c r="Y371" s="17">
        <f t="shared" si="92"/>
        <v>61.123999999999995</v>
      </c>
      <c r="Z371" s="17">
        <f t="shared" si="92"/>
        <v>63.483999999999995</v>
      </c>
      <c r="AA371" s="17">
        <f t="shared" si="92"/>
        <v>65.608000000000004</v>
      </c>
      <c r="AB371" s="17">
        <f t="shared" si="92"/>
        <v>67.495999999999995</v>
      </c>
      <c r="AC371" s="17">
        <f t="shared" si="92"/>
        <v>69.738</v>
      </c>
      <c r="AD371" s="17">
        <f t="shared" si="92"/>
        <v>71.861999999999995</v>
      </c>
      <c r="AE371" s="17">
        <f t="shared" si="92"/>
        <v>74.221999999999994</v>
      </c>
      <c r="AF371" s="17">
        <f t="shared" si="92"/>
        <v>74.355999999999995</v>
      </c>
      <c r="AG371" s="17">
        <f t="shared" si="92"/>
        <v>76.095999999999989</v>
      </c>
      <c r="AH371" s="17">
        <f t="shared" si="92"/>
        <v>78.415999999999983</v>
      </c>
      <c r="AI371" s="17">
        <f t="shared" si="92"/>
        <v>81.084000000000003</v>
      </c>
      <c r="AJ371" s="17">
        <f t="shared" si="92"/>
        <v>84.590999999999994</v>
      </c>
      <c r="AK371" s="17">
        <f t="shared" si="92"/>
        <v>86.419999999999987</v>
      </c>
      <c r="AL371" s="17">
        <f t="shared" si="92"/>
        <v>82.941999999999993</v>
      </c>
      <c r="AM371" s="17">
        <f t="shared" si="92"/>
        <v>79.420000000000016</v>
      </c>
      <c r="AN371" s="17">
        <f t="shared" si="92"/>
        <v>77.22</v>
      </c>
      <c r="AO371" s="17">
        <f t="shared" si="92"/>
        <v>75.756</v>
      </c>
    </row>
    <row r="372" spans="4:41" x14ac:dyDescent="0.3">
      <c r="D372" s="15" t="s">
        <v>283</v>
      </c>
      <c r="E372" s="15" t="s">
        <v>284</v>
      </c>
      <c r="F372" s="12" t="s">
        <v>33</v>
      </c>
      <c r="G372" s="15" t="s">
        <v>285</v>
      </c>
      <c r="H372" s="15" t="s">
        <v>254</v>
      </c>
      <c r="I372" s="16" t="s">
        <v>6</v>
      </c>
      <c r="J372" s="17">
        <f t="shared" ref="J372:AO372" si="93">J218*J295</f>
        <v>0.3</v>
      </c>
      <c r="K372" s="17">
        <f t="shared" si="93"/>
        <v>0.3</v>
      </c>
      <c r="L372" s="17">
        <f t="shared" si="93"/>
        <v>0.30299999999999999</v>
      </c>
      <c r="M372" s="17">
        <f t="shared" si="93"/>
        <v>0.28799999999999998</v>
      </c>
      <c r="N372" s="17">
        <f t="shared" si="93"/>
        <v>0.28499999999999998</v>
      </c>
      <c r="O372" s="17">
        <f t="shared" si="93"/>
        <v>0.28199999999999997</v>
      </c>
      <c r="P372" s="17">
        <f t="shared" si="93"/>
        <v>0.28499999999999998</v>
      </c>
      <c r="Q372" s="17">
        <f t="shared" si="93"/>
        <v>0.29699999999999999</v>
      </c>
      <c r="R372" s="17">
        <f t="shared" si="93"/>
        <v>0.30599999999999999</v>
      </c>
      <c r="S372" s="17">
        <f t="shared" si="93"/>
        <v>0.35099999999999998</v>
      </c>
      <c r="T372" s="17">
        <f t="shared" si="93"/>
        <v>0.36</v>
      </c>
      <c r="U372" s="17">
        <f t="shared" si="93"/>
        <v>0.36299999999999999</v>
      </c>
      <c r="V372" s="17">
        <f t="shared" si="93"/>
        <v>0.36</v>
      </c>
      <c r="W372" s="17">
        <f t="shared" si="93"/>
        <v>0.36</v>
      </c>
      <c r="X372" s="17">
        <f t="shared" si="93"/>
        <v>0.36299999999999999</v>
      </c>
      <c r="Y372" s="17">
        <f t="shared" si="93"/>
        <v>0.36299999999999999</v>
      </c>
      <c r="Z372" s="17">
        <f t="shared" si="93"/>
        <v>0.372</v>
      </c>
      <c r="AA372" s="17">
        <f t="shared" si="93"/>
        <v>0.375</v>
      </c>
      <c r="AB372" s="17">
        <f t="shared" si="93"/>
        <v>0.36899999999999999</v>
      </c>
      <c r="AC372" s="17">
        <f t="shared" si="93"/>
        <v>5.1660000000000004</v>
      </c>
      <c r="AD372" s="17">
        <f t="shared" si="93"/>
        <v>10.247999999999999</v>
      </c>
      <c r="AE372" s="17">
        <f t="shared" si="93"/>
        <v>15.493999999999998</v>
      </c>
      <c r="AF372" s="17">
        <f t="shared" si="93"/>
        <v>16.047999999999998</v>
      </c>
      <c r="AG372" s="17">
        <f t="shared" si="93"/>
        <v>16.936</v>
      </c>
      <c r="AH372" s="17">
        <f t="shared" si="93"/>
        <v>18.096</v>
      </c>
      <c r="AI372" s="17">
        <f t="shared" si="93"/>
        <v>19.256</v>
      </c>
      <c r="AJ372" s="17">
        <f t="shared" si="93"/>
        <v>20.416</v>
      </c>
      <c r="AK372" s="17">
        <f t="shared" si="93"/>
        <v>20.416</v>
      </c>
      <c r="AL372" s="17">
        <f t="shared" si="93"/>
        <v>18.900000000000002</v>
      </c>
      <c r="AM372" s="17">
        <f t="shared" si="93"/>
        <v>17.324999999999999</v>
      </c>
      <c r="AN372" s="17">
        <f t="shared" si="93"/>
        <v>16.181999999999999</v>
      </c>
      <c r="AO372" s="17">
        <f t="shared" si="93"/>
        <v>15.485999999999999</v>
      </c>
    </row>
    <row r="373" spans="4:41" x14ac:dyDescent="0.3">
      <c r="D373" s="15" t="s">
        <v>283</v>
      </c>
      <c r="E373" s="15" t="s">
        <v>284</v>
      </c>
      <c r="F373" s="12" t="s">
        <v>33</v>
      </c>
      <c r="G373" s="15" t="s">
        <v>285</v>
      </c>
      <c r="H373" s="15" t="s">
        <v>255</v>
      </c>
      <c r="I373" s="16" t="s">
        <v>6</v>
      </c>
      <c r="J373" s="17">
        <f t="shared" ref="J373:AO373" si="94">J219*J296</f>
        <v>0.1</v>
      </c>
      <c r="K373" s="17">
        <f t="shared" si="94"/>
        <v>0.1</v>
      </c>
      <c r="L373" s="17">
        <f t="shared" si="94"/>
        <v>0.10100000000000001</v>
      </c>
      <c r="M373" s="17">
        <f t="shared" si="94"/>
        <v>9.7000000000000003E-2</v>
      </c>
      <c r="N373" s="17">
        <f t="shared" si="94"/>
        <v>9.6000000000000002E-2</v>
      </c>
      <c r="O373" s="17">
        <f t="shared" si="94"/>
        <v>9.5000000000000001E-2</v>
      </c>
      <c r="P373" s="17">
        <f t="shared" si="94"/>
        <v>9.6000000000000002E-2</v>
      </c>
      <c r="Q373" s="17">
        <f t="shared" si="94"/>
        <v>0.1</v>
      </c>
      <c r="R373" s="17">
        <f t="shared" si="94"/>
        <v>0.10200000000000001</v>
      </c>
      <c r="S373" s="17">
        <f t="shared" si="94"/>
        <v>0.11599999999999999</v>
      </c>
      <c r="T373" s="17">
        <f t="shared" si="94"/>
        <v>0.11899999999999999</v>
      </c>
      <c r="U373" s="17">
        <f t="shared" si="94"/>
        <v>0.12</v>
      </c>
      <c r="V373" s="17">
        <f t="shared" si="94"/>
        <v>0.11899999999999999</v>
      </c>
      <c r="W373" s="17">
        <f t="shared" si="94"/>
        <v>0.11899999999999999</v>
      </c>
      <c r="X373" s="17">
        <f t="shared" si="94"/>
        <v>0.12</v>
      </c>
      <c r="Y373" s="17">
        <f t="shared" si="94"/>
        <v>0.12</v>
      </c>
      <c r="Z373" s="17">
        <f t="shared" si="94"/>
        <v>0.123</v>
      </c>
      <c r="AA373" s="17">
        <f t="shared" si="94"/>
        <v>0.124</v>
      </c>
      <c r="AB373" s="17">
        <f t="shared" si="94"/>
        <v>3.9039999999999999</v>
      </c>
      <c r="AC373" s="17">
        <f t="shared" si="94"/>
        <v>3.9039999999999999</v>
      </c>
      <c r="AD373" s="17">
        <f t="shared" si="94"/>
        <v>2.1779999999999999</v>
      </c>
      <c r="AE373" s="17">
        <f t="shared" si="94"/>
        <v>2.1779999999999999</v>
      </c>
      <c r="AF373" s="17">
        <f t="shared" si="94"/>
        <v>2.1240000000000001</v>
      </c>
      <c r="AG373" s="17">
        <f t="shared" si="94"/>
        <v>2.0699999999999998</v>
      </c>
      <c r="AH373" s="17">
        <f t="shared" si="94"/>
        <v>1.1499999999999999</v>
      </c>
      <c r="AI373" s="17">
        <f t="shared" si="94"/>
        <v>1.1599999999999999</v>
      </c>
      <c r="AJ373" s="17">
        <f t="shared" si="94"/>
        <v>1.1599999999999999</v>
      </c>
      <c r="AK373" s="17">
        <f t="shared" si="94"/>
        <v>1.1499999999999999</v>
      </c>
      <c r="AL373" s="17">
        <f t="shared" si="94"/>
        <v>1.08</v>
      </c>
      <c r="AM373" s="17">
        <f t="shared" si="94"/>
        <v>7.5</v>
      </c>
      <c r="AN373" s="17">
        <f t="shared" si="94"/>
        <v>7.125</v>
      </c>
      <c r="AO373" s="17">
        <f t="shared" si="94"/>
        <v>6.8250000000000002</v>
      </c>
    </row>
    <row r="374" spans="4:41" x14ac:dyDescent="0.3">
      <c r="D374" s="15" t="s">
        <v>283</v>
      </c>
      <c r="E374" s="15" t="s">
        <v>284</v>
      </c>
      <c r="F374" s="12" t="s">
        <v>33</v>
      </c>
      <c r="G374" s="15" t="s">
        <v>285</v>
      </c>
      <c r="H374" s="15" t="s">
        <v>256</v>
      </c>
      <c r="I374" s="16" t="s">
        <v>6</v>
      </c>
      <c r="J374" s="17">
        <f t="shared" ref="J374:AO374" si="95">J220*J297</f>
        <v>9</v>
      </c>
      <c r="K374" s="17">
        <f t="shared" si="95"/>
        <v>9.7579999999999991</v>
      </c>
      <c r="L374" s="17">
        <f t="shared" si="95"/>
        <v>9.9960000000000004</v>
      </c>
      <c r="M374" s="17">
        <f t="shared" si="95"/>
        <v>10.115</v>
      </c>
      <c r="N374" s="17">
        <f t="shared" si="95"/>
        <v>10.234</v>
      </c>
      <c r="O374" s="17">
        <f t="shared" si="95"/>
        <v>10.352999999999998</v>
      </c>
      <c r="P374" s="17">
        <f t="shared" si="95"/>
        <v>10.68</v>
      </c>
      <c r="Q374" s="17">
        <f t="shared" si="95"/>
        <v>11.132</v>
      </c>
      <c r="R374" s="17">
        <f t="shared" si="95"/>
        <v>11.616</v>
      </c>
      <c r="S374" s="17">
        <f t="shared" si="95"/>
        <v>12.341999999999999</v>
      </c>
      <c r="T374" s="17">
        <f t="shared" si="95"/>
        <v>12.825999999999999</v>
      </c>
      <c r="U374" s="17">
        <f t="shared" si="95"/>
        <v>13.176</v>
      </c>
      <c r="V374" s="17">
        <f t="shared" si="95"/>
        <v>13.542</v>
      </c>
      <c r="W374" s="17">
        <f t="shared" si="95"/>
        <v>14.03</v>
      </c>
      <c r="X374" s="17">
        <f t="shared" si="95"/>
        <v>14.514000000000001</v>
      </c>
      <c r="Y374" s="17">
        <f t="shared" si="95"/>
        <v>15.129000000000001</v>
      </c>
      <c r="Z374" s="17">
        <f t="shared" si="95"/>
        <v>15.620999999999999</v>
      </c>
      <c r="AA374" s="17">
        <f t="shared" si="95"/>
        <v>16.367999999999999</v>
      </c>
      <c r="AB374" s="17">
        <f t="shared" si="95"/>
        <v>16.864000000000001</v>
      </c>
      <c r="AC374" s="17">
        <f t="shared" si="95"/>
        <v>17.343</v>
      </c>
      <c r="AD374" s="17">
        <f t="shared" si="95"/>
        <v>17.835000000000001</v>
      </c>
      <c r="AE374" s="17">
        <f t="shared" si="95"/>
        <v>18.45</v>
      </c>
      <c r="AF374" s="17">
        <f t="shared" si="95"/>
        <v>18.422000000000001</v>
      </c>
      <c r="AG374" s="17">
        <f t="shared" si="95"/>
        <v>18.513000000000002</v>
      </c>
      <c r="AH374" s="17">
        <f t="shared" si="95"/>
        <v>18.997</v>
      </c>
      <c r="AI374" s="17">
        <f t="shared" si="95"/>
        <v>19.439999999999998</v>
      </c>
      <c r="AJ374" s="17">
        <f t="shared" si="95"/>
        <v>20.327999999999999</v>
      </c>
      <c r="AK374" s="17">
        <f t="shared" si="95"/>
        <v>20.76</v>
      </c>
      <c r="AL374" s="17">
        <f t="shared" si="95"/>
        <v>19.488</v>
      </c>
      <c r="AM374" s="17">
        <f t="shared" si="95"/>
        <v>18.419</v>
      </c>
      <c r="AN374" s="17">
        <f t="shared" si="95"/>
        <v>17.871000000000002</v>
      </c>
      <c r="AO374" s="17">
        <f t="shared" si="95"/>
        <v>17.222000000000001</v>
      </c>
    </row>
    <row r="375" spans="4:41" x14ac:dyDescent="0.3">
      <c r="D375" s="15" t="s">
        <v>283</v>
      </c>
      <c r="E375" s="15" t="s">
        <v>284</v>
      </c>
      <c r="F375" s="12" t="s">
        <v>33</v>
      </c>
      <c r="G375" s="15" t="s">
        <v>285</v>
      </c>
      <c r="H375" s="15" t="s">
        <v>257</v>
      </c>
      <c r="I375" s="16" t="s">
        <v>6</v>
      </c>
      <c r="J375" s="17">
        <f t="shared" ref="J375:AO375" si="96">J221*J298</f>
        <v>8.8000000000000007</v>
      </c>
      <c r="K375" s="17">
        <f t="shared" si="96"/>
        <v>9.9600000000000009</v>
      </c>
      <c r="L375" s="17">
        <f t="shared" si="96"/>
        <v>10.061999999999999</v>
      </c>
      <c r="M375" s="17">
        <f t="shared" si="96"/>
        <v>9.8899999999999988</v>
      </c>
      <c r="N375" s="17">
        <f t="shared" si="96"/>
        <v>9.8309999999999977</v>
      </c>
      <c r="O375" s="17">
        <f t="shared" si="96"/>
        <v>10.056999999999999</v>
      </c>
      <c r="P375" s="17">
        <f t="shared" si="96"/>
        <v>10.282999999999999</v>
      </c>
      <c r="Q375" s="17">
        <f t="shared" si="96"/>
        <v>10.715999999999999</v>
      </c>
      <c r="R375" s="17">
        <f t="shared" si="96"/>
        <v>11.27</v>
      </c>
      <c r="S375" s="17">
        <f t="shared" si="96"/>
        <v>12.064</v>
      </c>
      <c r="T375" s="17">
        <f t="shared" si="96"/>
        <v>12.528</v>
      </c>
      <c r="U375" s="17">
        <f t="shared" si="96"/>
        <v>12.764999999999999</v>
      </c>
      <c r="V375" s="17">
        <f t="shared" si="96"/>
        <v>13.11</v>
      </c>
      <c r="W375" s="17">
        <f t="shared" si="96"/>
        <v>13.57</v>
      </c>
      <c r="X375" s="17">
        <f t="shared" si="96"/>
        <v>14.029999999999998</v>
      </c>
      <c r="Y375" s="17">
        <f t="shared" si="96"/>
        <v>14.615999999999998</v>
      </c>
      <c r="Z375" s="17">
        <f t="shared" si="96"/>
        <v>15.079999999999998</v>
      </c>
      <c r="AA375" s="17">
        <f t="shared" si="96"/>
        <v>15.659999999999998</v>
      </c>
      <c r="AB375" s="17">
        <f t="shared" si="96"/>
        <v>16.38</v>
      </c>
      <c r="AC375" s="17">
        <f t="shared" si="96"/>
        <v>16.82</v>
      </c>
      <c r="AD375" s="17">
        <f t="shared" si="96"/>
        <v>17.399999999999999</v>
      </c>
      <c r="AE375" s="17">
        <f t="shared" si="96"/>
        <v>17.98</v>
      </c>
      <c r="AF375" s="17">
        <f t="shared" si="96"/>
        <v>17.627999999999997</v>
      </c>
      <c r="AG375" s="17">
        <f t="shared" si="96"/>
        <v>17.696000000000002</v>
      </c>
      <c r="AH375" s="17">
        <f t="shared" si="96"/>
        <v>18.419</v>
      </c>
      <c r="AI375" s="17">
        <f t="shared" si="96"/>
        <v>19.151999999999997</v>
      </c>
      <c r="AJ375" s="17">
        <f t="shared" si="96"/>
        <v>19.835999999999995</v>
      </c>
      <c r="AK375" s="17">
        <f t="shared" si="96"/>
        <v>20.405999999999995</v>
      </c>
      <c r="AL375" s="17">
        <f t="shared" si="96"/>
        <v>19.03</v>
      </c>
      <c r="AM375" s="17">
        <f t="shared" si="96"/>
        <v>17.702000000000002</v>
      </c>
      <c r="AN375" s="17">
        <f t="shared" si="96"/>
        <v>17.055999999999997</v>
      </c>
      <c r="AO375" s="17">
        <f t="shared" si="96"/>
        <v>16.583000000000002</v>
      </c>
    </row>
    <row r="376" spans="4:41" x14ac:dyDescent="0.3">
      <c r="D376" s="15" t="s">
        <v>283</v>
      </c>
      <c r="E376" s="15" t="s">
        <v>284</v>
      </c>
      <c r="F376" s="12" t="s">
        <v>33</v>
      </c>
      <c r="G376" s="15" t="s">
        <v>285</v>
      </c>
      <c r="H376" s="15" t="s">
        <v>258</v>
      </c>
      <c r="I376" s="16" t="s">
        <v>6</v>
      </c>
      <c r="J376" s="17">
        <f t="shared" ref="J376:AO376" si="97">J222*J299</f>
        <v>39.6</v>
      </c>
      <c r="K376" s="17">
        <f t="shared" si="97"/>
        <v>42.833999999999996</v>
      </c>
      <c r="L376" s="17">
        <f t="shared" si="97"/>
        <v>44.131999999999998</v>
      </c>
      <c r="M376" s="17">
        <f t="shared" si="97"/>
        <v>44.225999999999992</v>
      </c>
      <c r="N376" s="17">
        <f t="shared" si="97"/>
        <v>44.543999999999997</v>
      </c>
      <c r="O376" s="17">
        <f t="shared" si="97"/>
        <v>45.472000000000001</v>
      </c>
      <c r="P376" s="17">
        <f t="shared" si="97"/>
        <v>47.033999999999999</v>
      </c>
      <c r="Q376" s="17">
        <f t="shared" si="97"/>
        <v>49.088000000000001</v>
      </c>
      <c r="R376" s="17">
        <f t="shared" si="97"/>
        <v>50.857999999999997</v>
      </c>
      <c r="S376" s="17">
        <f t="shared" si="97"/>
        <v>53.453999999999994</v>
      </c>
      <c r="T376" s="17">
        <f t="shared" si="97"/>
        <v>55.341999999999999</v>
      </c>
      <c r="U376" s="17">
        <f t="shared" si="97"/>
        <v>57.595999999999997</v>
      </c>
      <c r="V376" s="17">
        <f t="shared" si="97"/>
        <v>59.5</v>
      </c>
      <c r="W376" s="17">
        <f t="shared" si="97"/>
        <v>61.641999999999996</v>
      </c>
      <c r="X376" s="17">
        <f t="shared" si="97"/>
        <v>63.902999999999999</v>
      </c>
      <c r="Y376" s="17">
        <f t="shared" si="97"/>
        <v>67.2</v>
      </c>
      <c r="Z376" s="17">
        <f t="shared" si="97"/>
        <v>70.08</v>
      </c>
      <c r="AA376" s="17">
        <f t="shared" si="97"/>
        <v>73.567999999999998</v>
      </c>
      <c r="AB376" s="17">
        <f t="shared" si="97"/>
        <v>76.350999999999999</v>
      </c>
      <c r="AC376" s="17">
        <f t="shared" si="97"/>
        <v>77.28</v>
      </c>
      <c r="AD376" s="17">
        <f t="shared" si="97"/>
        <v>78.063999999999993</v>
      </c>
      <c r="AE376" s="17">
        <f t="shared" si="97"/>
        <v>79.611000000000004</v>
      </c>
      <c r="AF376" s="17">
        <f t="shared" si="97"/>
        <v>79.325999999999993</v>
      </c>
      <c r="AG376" s="17">
        <f t="shared" si="97"/>
        <v>80.963999999999999</v>
      </c>
      <c r="AH376" s="17">
        <f t="shared" si="97"/>
        <v>83.420999999999992</v>
      </c>
      <c r="AI376" s="17">
        <f t="shared" si="97"/>
        <v>86.345999999999989</v>
      </c>
      <c r="AJ376" s="17">
        <f t="shared" si="97"/>
        <v>90.152000000000001</v>
      </c>
      <c r="AK376" s="17">
        <f t="shared" si="97"/>
        <v>93.456000000000003</v>
      </c>
      <c r="AL376" s="17">
        <f t="shared" si="97"/>
        <v>89.033999999999992</v>
      </c>
      <c r="AM376" s="17">
        <f t="shared" si="97"/>
        <v>84.804000000000016</v>
      </c>
      <c r="AN376" s="17">
        <f t="shared" si="97"/>
        <v>82.186000000000007</v>
      </c>
      <c r="AO376" s="17">
        <f t="shared" si="97"/>
        <v>80.352000000000018</v>
      </c>
    </row>
    <row r="377" spans="4:41" x14ac:dyDescent="0.3">
      <c r="D377" s="15" t="s">
        <v>283</v>
      </c>
      <c r="E377" s="15" t="s">
        <v>284</v>
      </c>
      <c r="F377" s="12" t="s">
        <v>33</v>
      </c>
      <c r="G377" s="15" t="s">
        <v>285</v>
      </c>
      <c r="H377" s="15" t="s">
        <v>259</v>
      </c>
      <c r="I377" s="16" t="s">
        <v>6</v>
      </c>
      <c r="J377" s="17">
        <f t="shared" ref="J377:AO377" si="98">J223*J300</f>
        <v>7.1</v>
      </c>
      <c r="K377" s="17">
        <f t="shared" si="98"/>
        <v>7.1979999999999995</v>
      </c>
      <c r="L377" s="17">
        <f t="shared" si="98"/>
        <v>7.3709999999999996</v>
      </c>
      <c r="M377" s="17">
        <f t="shared" si="98"/>
        <v>7.3709999999999996</v>
      </c>
      <c r="N377" s="17">
        <f t="shared" si="98"/>
        <v>7.3079999999999989</v>
      </c>
      <c r="O377" s="17">
        <f t="shared" si="98"/>
        <v>7.4239999999999995</v>
      </c>
      <c r="P377" s="17">
        <f t="shared" si="98"/>
        <v>7.7219999999999995</v>
      </c>
      <c r="Q377" s="17">
        <f t="shared" si="98"/>
        <v>8.1419999999999995</v>
      </c>
      <c r="R377" s="17">
        <f t="shared" si="98"/>
        <v>8.5679999999999996</v>
      </c>
      <c r="S377" s="17">
        <f t="shared" si="98"/>
        <v>9.8399999999999981</v>
      </c>
      <c r="T377" s="17">
        <f t="shared" si="98"/>
        <v>10.44</v>
      </c>
      <c r="U377" s="17">
        <f t="shared" si="98"/>
        <v>10.68</v>
      </c>
      <c r="V377" s="17">
        <f t="shared" si="98"/>
        <v>10.92</v>
      </c>
      <c r="W377" s="17">
        <f t="shared" si="98"/>
        <v>11.28</v>
      </c>
      <c r="X377" s="17">
        <f t="shared" si="98"/>
        <v>11.639999999999999</v>
      </c>
      <c r="Y377" s="17">
        <f t="shared" si="98"/>
        <v>12</v>
      </c>
      <c r="Z377" s="17">
        <f t="shared" si="98"/>
        <v>12.584</v>
      </c>
      <c r="AA377" s="17">
        <f t="shared" si="98"/>
        <v>13.068</v>
      </c>
      <c r="AB377" s="17">
        <f t="shared" si="98"/>
        <v>13.430999999999999</v>
      </c>
      <c r="AC377" s="17">
        <f t="shared" si="98"/>
        <v>13.799999999999999</v>
      </c>
      <c r="AD377" s="17">
        <f t="shared" si="98"/>
        <v>14.16</v>
      </c>
      <c r="AE377" s="17">
        <f t="shared" si="98"/>
        <v>14.639999999999999</v>
      </c>
      <c r="AF377" s="17">
        <f t="shared" si="98"/>
        <v>14.042</v>
      </c>
      <c r="AG377" s="17">
        <f t="shared" si="98"/>
        <v>13.923</v>
      </c>
      <c r="AH377" s="17">
        <f t="shared" si="98"/>
        <v>14.273999999999999</v>
      </c>
      <c r="AI377" s="17">
        <f t="shared" si="98"/>
        <v>14.741999999999999</v>
      </c>
      <c r="AJ377" s="17">
        <f t="shared" si="98"/>
        <v>15.326999999999998</v>
      </c>
      <c r="AK377" s="17">
        <f t="shared" si="98"/>
        <v>15.794999999999998</v>
      </c>
      <c r="AL377" s="17">
        <f t="shared" si="98"/>
        <v>14.237999999999998</v>
      </c>
      <c r="AM377" s="17">
        <f t="shared" si="98"/>
        <v>12.862000000000002</v>
      </c>
      <c r="AN377" s="17">
        <f t="shared" si="98"/>
        <v>12.198</v>
      </c>
      <c r="AO377" s="17">
        <f t="shared" si="98"/>
        <v>11.654999999999999</v>
      </c>
    </row>
    <row r="378" spans="4:41" x14ac:dyDescent="0.3">
      <c r="D378" s="15" t="s">
        <v>283</v>
      </c>
      <c r="E378" s="15" t="s">
        <v>284</v>
      </c>
      <c r="F378" s="12" t="s">
        <v>33</v>
      </c>
      <c r="G378" s="15" t="s">
        <v>285</v>
      </c>
      <c r="H378" s="15" t="s">
        <v>260</v>
      </c>
      <c r="I378" s="16" t="s">
        <v>6</v>
      </c>
      <c r="J378" s="17">
        <f t="shared" ref="J378:AO378" si="99">J224*J301</f>
        <v>6.1</v>
      </c>
      <c r="K378" s="17">
        <f t="shared" si="99"/>
        <v>6.5449999999999999</v>
      </c>
      <c r="L378" s="17">
        <f t="shared" si="99"/>
        <v>6.6689999999999996</v>
      </c>
      <c r="M378" s="17">
        <f t="shared" si="99"/>
        <v>6.7279999999999998</v>
      </c>
      <c r="N378" s="17">
        <f t="shared" si="99"/>
        <v>6.8440000000000003</v>
      </c>
      <c r="O378" s="17">
        <f t="shared" si="99"/>
        <v>6.9599999999999991</v>
      </c>
      <c r="P378" s="17">
        <f t="shared" si="99"/>
        <v>7.1919999999999993</v>
      </c>
      <c r="Q378" s="17">
        <f t="shared" si="99"/>
        <v>7.4879999999999995</v>
      </c>
      <c r="R378" s="17">
        <f t="shared" si="99"/>
        <v>7.7219999999999995</v>
      </c>
      <c r="S378" s="17">
        <f t="shared" si="99"/>
        <v>8.26</v>
      </c>
      <c r="T378" s="17">
        <f t="shared" si="99"/>
        <v>8.4960000000000004</v>
      </c>
      <c r="U378" s="17">
        <f t="shared" si="99"/>
        <v>8.7319999999999993</v>
      </c>
      <c r="V378" s="17">
        <f t="shared" si="99"/>
        <v>9.0860000000000003</v>
      </c>
      <c r="W378" s="17">
        <f t="shared" si="99"/>
        <v>9.3219999999999992</v>
      </c>
      <c r="X378" s="17">
        <f t="shared" si="99"/>
        <v>9.6759999999999984</v>
      </c>
      <c r="Y378" s="17">
        <f t="shared" si="99"/>
        <v>10.115</v>
      </c>
      <c r="Z378" s="17">
        <f t="shared" si="99"/>
        <v>10.472</v>
      </c>
      <c r="AA378" s="17">
        <f t="shared" si="99"/>
        <v>10.828999999999999</v>
      </c>
      <c r="AB378" s="17">
        <f t="shared" si="99"/>
        <v>11.186</v>
      </c>
      <c r="AC378" s="17">
        <f t="shared" si="99"/>
        <v>11.662000000000001</v>
      </c>
      <c r="AD378" s="17">
        <f t="shared" si="99"/>
        <v>12.018999999999998</v>
      </c>
      <c r="AE378" s="17">
        <f t="shared" si="99"/>
        <v>12.375999999999999</v>
      </c>
      <c r="AF378" s="17">
        <f t="shared" si="99"/>
        <v>12.625999999999998</v>
      </c>
      <c r="AG378" s="17">
        <f t="shared" si="99"/>
        <v>12.986999999999998</v>
      </c>
      <c r="AH378" s="17">
        <f t="shared" si="99"/>
        <v>13.337999999999999</v>
      </c>
      <c r="AI378" s="17">
        <f t="shared" si="99"/>
        <v>13.688999999999998</v>
      </c>
      <c r="AJ378" s="17">
        <f t="shared" si="99"/>
        <v>14.156999999999998</v>
      </c>
      <c r="AK378" s="17">
        <f t="shared" si="99"/>
        <v>14.507999999999999</v>
      </c>
      <c r="AL378" s="17">
        <f t="shared" si="99"/>
        <v>14.135999999999999</v>
      </c>
      <c r="AM378" s="17">
        <f t="shared" si="99"/>
        <v>13.776000000000002</v>
      </c>
      <c r="AN378" s="17">
        <f t="shared" si="99"/>
        <v>13.42</v>
      </c>
      <c r="AO378" s="17">
        <f t="shared" si="99"/>
        <v>13.189</v>
      </c>
    </row>
    <row r="379" spans="4:41" x14ac:dyDescent="0.3">
      <c r="D379" s="15" t="s">
        <v>283</v>
      </c>
      <c r="E379" s="15" t="s">
        <v>284</v>
      </c>
      <c r="F379" s="12" t="s">
        <v>33</v>
      </c>
      <c r="G379" s="15" t="s">
        <v>285</v>
      </c>
      <c r="H379" s="15" t="s">
        <v>261</v>
      </c>
      <c r="I379" s="16" t="s">
        <v>6</v>
      </c>
      <c r="J379" s="17">
        <f t="shared" ref="J379:AO379" si="100">J225*J302</f>
        <v>25.5</v>
      </c>
      <c r="K379" s="17">
        <f t="shared" si="100"/>
        <v>26.096000000000004</v>
      </c>
      <c r="L379" s="17">
        <f t="shared" si="100"/>
        <v>26.84</v>
      </c>
      <c r="M379" s="17">
        <f t="shared" si="100"/>
        <v>26.643000000000001</v>
      </c>
      <c r="N379" s="17">
        <f t="shared" si="100"/>
        <v>27.03</v>
      </c>
      <c r="O379" s="17">
        <f t="shared" si="100"/>
        <v>27.666000000000004</v>
      </c>
      <c r="P379" s="17">
        <f t="shared" si="100"/>
        <v>28.14</v>
      </c>
      <c r="Q379" s="17">
        <f t="shared" si="100"/>
        <v>29.256000000000004</v>
      </c>
      <c r="R379" s="17">
        <f t="shared" si="100"/>
        <v>30.495000000000001</v>
      </c>
      <c r="S379" s="17">
        <f t="shared" si="100"/>
        <v>34.314</v>
      </c>
      <c r="T379" s="17">
        <f t="shared" si="100"/>
        <v>35.594999999999999</v>
      </c>
      <c r="U379" s="17">
        <f t="shared" si="100"/>
        <v>36.297000000000004</v>
      </c>
      <c r="V379" s="17">
        <f t="shared" si="100"/>
        <v>36.951000000000001</v>
      </c>
      <c r="W379" s="17">
        <f t="shared" si="100"/>
        <v>38.259000000000007</v>
      </c>
      <c r="X379" s="17">
        <f t="shared" si="100"/>
        <v>39.204000000000001</v>
      </c>
      <c r="Y379" s="17">
        <f t="shared" si="100"/>
        <v>40.608000000000004</v>
      </c>
      <c r="Z379" s="17">
        <f t="shared" si="100"/>
        <v>41.515999999999998</v>
      </c>
      <c r="AA379" s="17">
        <f t="shared" si="100"/>
        <v>42.907000000000004</v>
      </c>
      <c r="AB379" s="17">
        <f t="shared" si="100"/>
        <v>44.191000000000003</v>
      </c>
      <c r="AC379" s="17">
        <f t="shared" si="100"/>
        <v>45.475000000000001</v>
      </c>
      <c r="AD379" s="17">
        <f t="shared" si="100"/>
        <v>46.652000000000001</v>
      </c>
      <c r="AE379" s="17">
        <f t="shared" si="100"/>
        <v>47.936</v>
      </c>
      <c r="AF379" s="17">
        <f t="shared" si="100"/>
        <v>48.760000000000005</v>
      </c>
      <c r="AG379" s="17">
        <f t="shared" si="100"/>
        <v>49.82</v>
      </c>
      <c r="AH379" s="17">
        <f t="shared" si="100"/>
        <v>50.986000000000004</v>
      </c>
      <c r="AI379" s="17">
        <f t="shared" si="100"/>
        <v>52.644000000000005</v>
      </c>
      <c r="AJ379" s="17">
        <f t="shared" si="100"/>
        <v>53.928000000000004</v>
      </c>
      <c r="AK379" s="17">
        <f t="shared" si="100"/>
        <v>55.105000000000004</v>
      </c>
      <c r="AL379" s="17">
        <f t="shared" si="100"/>
        <v>53.13</v>
      </c>
      <c r="AM379" s="17">
        <f t="shared" si="100"/>
        <v>50.49</v>
      </c>
      <c r="AN379" s="17">
        <f t="shared" si="100"/>
        <v>49.085999999999999</v>
      </c>
      <c r="AO379" s="17">
        <f t="shared" si="100"/>
        <v>47.6</v>
      </c>
    </row>
    <row r="380" spans="4:41" x14ac:dyDescent="0.3">
      <c r="D380" s="15" t="s">
        <v>283</v>
      </c>
      <c r="E380" s="15" t="s">
        <v>284</v>
      </c>
      <c r="F380" s="12" t="s">
        <v>33</v>
      </c>
      <c r="G380" s="15" t="s">
        <v>285</v>
      </c>
      <c r="H380" s="15" t="s">
        <v>262</v>
      </c>
      <c r="I380" s="16" t="s">
        <v>6</v>
      </c>
      <c r="J380" s="17">
        <f t="shared" ref="J380:AO380" si="101">J226*J303</f>
        <v>142.19999999999999</v>
      </c>
      <c r="K380" s="17">
        <f t="shared" si="101"/>
        <v>153.21600000000004</v>
      </c>
      <c r="L380" s="17">
        <f t="shared" si="101"/>
        <v>141.69999999999999</v>
      </c>
      <c r="M380" s="17">
        <f t="shared" si="101"/>
        <v>142.91499999999999</v>
      </c>
      <c r="N380" s="17">
        <f t="shared" si="101"/>
        <v>143.93600000000001</v>
      </c>
      <c r="O380" s="17">
        <f t="shared" si="101"/>
        <v>147.767</v>
      </c>
      <c r="P380" s="17">
        <f t="shared" si="101"/>
        <v>151.40100000000001</v>
      </c>
      <c r="Q380" s="17">
        <f t="shared" si="101"/>
        <v>149.69300000000001</v>
      </c>
      <c r="R380" s="17">
        <f t="shared" si="101"/>
        <v>146.95200000000003</v>
      </c>
      <c r="S380" s="17">
        <f t="shared" si="101"/>
        <v>147.68</v>
      </c>
      <c r="T380" s="17">
        <f t="shared" si="101"/>
        <v>149.44799999999998</v>
      </c>
      <c r="U380" s="17">
        <f t="shared" si="101"/>
        <v>154.93600000000001</v>
      </c>
      <c r="V380" s="17">
        <f t="shared" si="101"/>
        <v>165.53600000000003</v>
      </c>
      <c r="W380" s="17">
        <f t="shared" si="101"/>
        <v>171.64699999999999</v>
      </c>
      <c r="X380" s="17">
        <f t="shared" si="101"/>
        <v>178.595</v>
      </c>
      <c r="Y380" s="17">
        <f t="shared" si="101"/>
        <v>186.61499999999998</v>
      </c>
      <c r="Z380" s="17">
        <f t="shared" si="101"/>
        <v>187.43399999999997</v>
      </c>
      <c r="AA380" s="17">
        <f t="shared" si="101"/>
        <v>193.16599999999997</v>
      </c>
      <c r="AB380" s="17">
        <f t="shared" si="101"/>
        <v>206.26400000000001</v>
      </c>
      <c r="AC380" s="17">
        <f t="shared" si="101"/>
        <v>219.494</v>
      </c>
      <c r="AD380" s="17">
        <f t="shared" si="101"/>
        <v>231.85499999999999</v>
      </c>
      <c r="AE380" s="17">
        <f t="shared" si="101"/>
        <v>246.58199999999999</v>
      </c>
      <c r="AF380" s="17">
        <f t="shared" si="101"/>
        <v>254.976</v>
      </c>
      <c r="AG380" s="17">
        <f t="shared" si="101"/>
        <v>266.32300000000004</v>
      </c>
      <c r="AH380" s="17">
        <f t="shared" si="101"/>
        <v>279.25600000000003</v>
      </c>
      <c r="AI380" s="17">
        <f t="shared" si="101"/>
        <v>293.04300000000001</v>
      </c>
      <c r="AJ380" s="17">
        <f t="shared" si="101"/>
        <v>304.96600000000001</v>
      </c>
      <c r="AK380" s="17">
        <f t="shared" si="101"/>
        <v>349.71600000000001</v>
      </c>
      <c r="AL380" s="17">
        <f t="shared" si="101"/>
        <v>387.20000000000005</v>
      </c>
      <c r="AM380" s="17">
        <f t="shared" si="101"/>
        <v>430.68799999999999</v>
      </c>
      <c r="AN380" s="17">
        <f t="shared" si="101"/>
        <v>475.8</v>
      </c>
      <c r="AO380" s="17">
        <f t="shared" si="101"/>
        <v>516.67200000000003</v>
      </c>
    </row>
    <row r="381" spans="4:41" x14ac:dyDescent="0.3">
      <c r="D381" s="15" t="s">
        <v>283</v>
      </c>
      <c r="E381" s="15" t="s">
        <v>284</v>
      </c>
      <c r="F381" s="12" t="s">
        <v>33</v>
      </c>
      <c r="G381" s="15" t="s">
        <v>285</v>
      </c>
      <c r="H381" s="15" t="s">
        <v>263</v>
      </c>
      <c r="I381" s="16" t="s">
        <v>6</v>
      </c>
      <c r="J381" s="17">
        <f t="shared" ref="J381:AO381" si="102">J227*J304</f>
        <v>38.1</v>
      </c>
      <c r="K381" s="17">
        <f t="shared" si="102"/>
        <v>31.96</v>
      </c>
      <c r="L381" s="17">
        <f t="shared" si="102"/>
        <v>34.353999999999999</v>
      </c>
      <c r="M381" s="17">
        <f t="shared" si="102"/>
        <v>35.672000000000004</v>
      </c>
      <c r="N381" s="17">
        <f t="shared" si="102"/>
        <v>36.800000000000004</v>
      </c>
      <c r="O381" s="17">
        <f t="shared" si="102"/>
        <v>37.944000000000003</v>
      </c>
      <c r="P381" s="17">
        <f t="shared" si="102"/>
        <v>39.385999999999996</v>
      </c>
      <c r="Q381" s="17">
        <f t="shared" si="102"/>
        <v>40.419999999999995</v>
      </c>
      <c r="R381" s="17">
        <f t="shared" si="102"/>
        <v>41.641999999999996</v>
      </c>
      <c r="S381" s="17">
        <f t="shared" si="102"/>
        <v>43.051999999999992</v>
      </c>
      <c r="T381" s="17">
        <f t="shared" si="102"/>
        <v>44.274000000000001</v>
      </c>
      <c r="U381" s="17">
        <f t="shared" si="102"/>
        <v>45.495999999999995</v>
      </c>
      <c r="V381" s="17">
        <f t="shared" si="102"/>
        <v>47.5</v>
      </c>
      <c r="W381" s="17">
        <f t="shared" si="102"/>
        <v>49.536000000000001</v>
      </c>
      <c r="X381" s="17">
        <f t="shared" si="102"/>
        <v>51.263999999999996</v>
      </c>
      <c r="Y381" s="17">
        <f t="shared" si="102"/>
        <v>53.183999999999997</v>
      </c>
      <c r="Z381" s="17">
        <f t="shared" si="102"/>
        <v>55.677999999999997</v>
      </c>
      <c r="AA381" s="17">
        <f t="shared" si="102"/>
        <v>57.617999999999995</v>
      </c>
      <c r="AB381" s="17">
        <f t="shared" si="102"/>
        <v>59.655000000000001</v>
      </c>
      <c r="AC381" s="17">
        <f t="shared" si="102"/>
        <v>61.594999999999999</v>
      </c>
      <c r="AD381" s="17">
        <f t="shared" si="102"/>
        <v>63.534999999999997</v>
      </c>
      <c r="AE381" s="17">
        <f t="shared" si="102"/>
        <v>65.571999999999989</v>
      </c>
      <c r="AF381" s="17">
        <f t="shared" si="102"/>
        <v>68.697999999999993</v>
      </c>
      <c r="AG381" s="17">
        <f t="shared" si="102"/>
        <v>71.676000000000002</v>
      </c>
      <c r="AH381" s="17">
        <f t="shared" si="102"/>
        <v>74.051999999999992</v>
      </c>
      <c r="AI381" s="17">
        <f t="shared" si="102"/>
        <v>77.400000000000006</v>
      </c>
      <c r="AJ381" s="17">
        <f t="shared" si="102"/>
        <v>80.099999999999994</v>
      </c>
      <c r="AK381" s="17">
        <f t="shared" si="102"/>
        <v>83.628</v>
      </c>
      <c r="AL381" s="17">
        <f t="shared" si="102"/>
        <v>85.490000000000009</v>
      </c>
      <c r="AM381" s="17">
        <f t="shared" si="102"/>
        <v>86.216000000000008</v>
      </c>
      <c r="AN381" s="17">
        <f t="shared" si="102"/>
        <v>87.254999999999995</v>
      </c>
      <c r="AO381" s="17">
        <f t="shared" si="102"/>
        <v>88.085999999999999</v>
      </c>
    </row>
    <row r="382" spans="4:41" x14ac:dyDescent="0.3">
      <c r="D382" s="15" t="s">
        <v>283</v>
      </c>
      <c r="E382" s="15" t="s">
        <v>284</v>
      </c>
      <c r="F382" s="12" t="s">
        <v>33</v>
      </c>
      <c r="G382" s="15" t="s">
        <v>285</v>
      </c>
      <c r="H382" s="15" t="s">
        <v>264</v>
      </c>
      <c r="I382" s="16" t="s">
        <v>6</v>
      </c>
      <c r="J382" s="17">
        <f t="shared" ref="J382:AO382" si="103">J228*J305</f>
        <v>140.6</v>
      </c>
      <c r="K382" s="17">
        <f t="shared" si="103"/>
        <v>150.10399999999998</v>
      </c>
      <c r="L382" s="17">
        <f t="shared" si="103"/>
        <v>149.29600000000002</v>
      </c>
      <c r="M382" s="17">
        <f t="shared" si="103"/>
        <v>150.84900000000002</v>
      </c>
      <c r="N382" s="17">
        <f t="shared" si="103"/>
        <v>150.85600000000002</v>
      </c>
      <c r="O382" s="17">
        <f t="shared" si="103"/>
        <v>153.90799999999999</v>
      </c>
      <c r="P382" s="17">
        <f t="shared" si="103"/>
        <v>157.614</v>
      </c>
      <c r="Q382" s="17">
        <f t="shared" si="103"/>
        <v>163.24</v>
      </c>
      <c r="R382" s="17">
        <f t="shared" si="103"/>
        <v>167.75</v>
      </c>
      <c r="S382" s="17">
        <f t="shared" si="103"/>
        <v>173.36</v>
      </c>
      <c r="T382" s="17">
        <f t="shared" si="103"/>
        <v>178.53000000000003</v>
      </c>
      <c r="U382" s="17">
        <f t="shared" si="103"/>
        <v>183.48000000000002</v>
      </c>
      <c r="V382" s="17">
        <f t="shared" si="103"/>
        <v>190.92000000000002</v>
      </c>
      <c r="W382" s="17">
        <f t="shared" si="103"/>
        <v>196.91400000000002</v>
      </c>
      <c r="X382" s="17">
        <f t="shared" si="103"/>
        <v>205.184</v>
      </c>
      <c r="Y382" s="17">
        <f t="shared" si="103"/>
        <v>212.57600000000002</v>
      </c>
      <c r="Z382" s="17">
        <f t="shared" si="103"/>
        <v>222.15799999999996</v>
      </c>
      <c r="AA382" s="17">
        <f t="shared" si="103"/>
        <v>229.84199999999998</v>
      </c>
      <c r="AB382" s="17">
        <f t="shared" si="103"/>
        <v>237.29999999999998</v>
      </c>
      <c r="AC382" s="17">
        <f t="shared" si="103"/>
        <v>244.75799999999998</v>
      </c>
      <c r="AD382" s="17">
        <f t="shared" si="103"/>
        <v>252.55499999999998</v>
      </c>
      <c r="AE382" s="17">
        <f t="shared" si="103"/>
        <v>260.12599999999998</v>
      </c>
      <c r="AF382" s="17">
        <f t="shared" si="103"/>
        <v>265.10399999999998</v>
      </c>
      <c r="AG382" s="17">
        <f t="shared" si="103"/>
        <v>269.61900000000003</v>
      </c>
      <c r="AH382" s="17">
        <f t="shared" si="103"/>
        <v>279.88800000000003</v>
      </c>
      <c r="AI382" s="17">
        <f t="shared" si="103"/>
        <v>288.17600000000004</v>
      </c>
      <c r="AJ382" s="17">
        <f t="shared" si="103"/>
        <v>299.67599999999993</v>
      </c>
      <c r="AK382" s="17">
        <f t="shared" si="103"/>
        <v>308.48999999999995</v>
      </c>
      <c r="AL382" s="17">
        <f t="shared" si="103"/>
        <v>305.31200000000007</v>
      </c>
      <c r="AM382" s="17">
        <f t="shared" si="103"/>
        <v>298.21000000000004</v>
      </c>
      <c r="AN382" s="17">
        <f t="shared" si="103"/>
        <v>297.11000000000007</v>
      </c>
      <c r="AO382" s="17">
        <f t="shared" si="103"/>
        <v>295.57</v>
      </c>
    </row>
    <row r="383" spans="4:41" x14ac:dyDescent="0.3">
      <c r="D383" s="15" t="s">
        <v>283</v>
      </c>
      <c r="E383" s="15" t="s">
        <v>284</v>
      </c>
      <c r="F383" s="12" t="s">
        <v>33</v>
      </c>
      <c r="G383" s="15" t="s">
        <v>285</v>
      </c>
      <c r="H383" s="15" t="s">
        <v>265</v>
      </c>
      <c r="I383" s="16" t="s">
        <v>6</v>
      </c>
      <c r="J383" s="17">
        <f t="shared" ref="J383:AO383" si="104">J229*J306</f>
        <v>482.5</v>
      </c>
      <c r="K383" s="17">
        <f t="shared" si="104"/>
        <v>445.51100000000002</v>
      </c>
      <c r="L383" s="17">
        <f t="shared" si="104"/>
        <v>463.89600000000002</v>
      </c>
      <c r="M383" s="17">
        <f t="shared" si="104"/>
        <v>479.25900000000001</v>
      </c>
      <c r="N383" s="17">
        <f t="shared" si="104"/>
        <v>481.64400000000001</v>
      </c>
      <c r="O383" s="17">
        <f t="shared" si="104"/>
        <v>489.19200000000001</v>
      </c>
      <c r="P383" s="17">
        <f t="shared" si="104"/>
        <v>498.27</v>
      </c>
      <c r="Q383" s="17">
        <f t="shared" si="104"/>
        <v>513.86699999999996</v>
      </c>
      <c r="R383" s="17">
        <f t="shared" si="104"/>
        <v>525.30000000000007</v>
      </c>
      <c r="S383" s="17">
        <f t="shared" si="104"/>
        <v>494.80199999999996</v>
      </c>
      <c r="T383" s="17">
        <f t="shared" si="104"/>
        <v>507.375</v>
      </c>
      <c r="U383" s="17">
        <f t="shared" si="104"/>
        <v>524</v>
      </c>
      <c r="V383" s="17">
        <f t="shared" si="104"/>
        <v>548.35200000000009</v>
      </c>
      <c r="W383" s="17">
        <f t="shared" si="104"/>
        <v>568.35399999999993</v>
      </c>
      <c r="X383" s="17">
        <f t="shared" si="104"/>
        <v>584.01</v>
      </c>
      <c r="Y383" s="17">
        <f t="shared" si="104"/>
        <v>607.67200000000003</v>
      </c>
      <c r="Z383" s="17">
        <f t="shared" si="104"/>
        <v>631.78500000000008</v>
      </c>
      <c r="AA383" s="17">
        <f t="shared" si="104"/>
        <v>650.89499999999998</v>
      </c>
      <c r="AB383" s="17">
        <f t="shared" si="104"/>
        <v>676.70400000000006</v>
      </c>
      <c r="AC383" s="17">
        <f t="shared" si="104"/>
        <v>688.17</v>
      </c>
      <c r="AD383" s="17">
        <f t="shared" si="104"/>
        <v>705.28500000000008</v>
      </c>
      <c r="AE383" s="17">
        <f t="shared" si="104"/>
        <v>722.71500000000003</v>
      </c>
      <c r="AF383" s="17">
        <f t="shared" si="104"/>
        <v>718.63100000000009</v>
      </c>
      <c r="AG383" s="17">
        <f t="shared" si="104"/>
        <v>721.95600000000002</v>
      </c>
      <c r="AH383" s="17">
        <f t="shared" si="104"/>
        <v>734.91</v>
      </c>
      <c r="AI383" s="17">
        <f t="shared" si="104"/>
        <v>756.63800000000003</v>
      </c>
      <c r="AJ383" s="17">
        <f t="shared" si="104"/>
        <v>780</v>
      </c>
      <c r="AK383" s="17">
        <f t="shared" si="104"/>
        <v>795.28800000000012</v>
      </c>
      <c r="AL383" s="17">
        <f t="shared" si="104"/>
        <v>771.83400000000006</v>
      </c>
      <c r="AM383" s="17">
        <f t="shared" si="104"/>
        <v>746.4</v>
      </c>
      <c r="AN383" s="17">
        <f t="shared" si="104"/>
        <v>730.42199999999991</v>
      </c>
      <c r="AO383" s="17">
        <f t="shared" si="104"/>
        <v>721.21500000000003</v>
      </c>
    </row>
    <row r="384" spans="4:41" x14ac:dyDescent="0.3">
      <c r="D384" s="15" t="s">
        <v>283</v>
      </c>
      <c r="E384" s="15" t="s">
        <v>284</v>
      </c>
      <c r="F384" s="12" t="s">
        <v>33</v>
      </c>
      <c r="G384" s="15" t="s">
        <v>285</v>
      </c>
      <c r="H384" s="15" t="s">
        <v>266</v>
      </c>
      <c r="I384" s="16" t="s">
        <v>6</v>
      </c>
      <c r="J384" s="17">
        <f t="shared" ref="J384:AO384" si="105">J230*J307</f>
        <v>37.700000000000003</v>
      </c>
      <c r="K384" s="17">
        <f t="shared" si="105"/>
        <v>35.904000000000003</v>
      </c>
      <c r="L384" s="17">
        <f t="shared" si="105"/>
        <v>38.271999999999998</v>
      </c>
      <c r="M384" s="17">
        <f t="shared" si="105"/>
        <v>38.831000000000003</v>
      </c>
      <c r="N384" s="17">
        <f t="shared" si="105"/>
        <v>39.758000000000003</v>
      </c>
      <c r="O384" s="17">
        <f t="shared" si="105"/>
        <v>40.788000000000004</v>
      </c>
      <c r="P384" s="17">
        <f t="shared" si="105"/>
        <v>41.921000000000006</v>
      </c>
      <c r="Q384" s="17">
        <f t="shared" si="105"/>
        <v>43.576000000000001</v>
      </c>
      <c r="R384" s="17">
        <f t="shared" si="105"/>
        <v>44.928000000000004</v>
      </c>
      <c r="S384" s="17">
        <f t="shared" si="105"/>
        <v>47.460000000000008</v>
      </c>
      <c r="T384" s="17">
        <f t="shared" si="105"/>
        <v>49.244999999999997</v>
      </c>
      <c r="U384" s="17">
        <f t="shared" si="105"/>
        <v>50.82</v>
      </c>
      <c r="V384" s="17">
        <f t="shared" si="105"/>
        <v>52.605000000000004</v>
      </c>
      <c r="W384" s="17">
        <f t="shared" si="105"/>
        <v>54.39</v>
      </c>
      <c r="X384" s="17">
        <f t="shared" si="105"/>
        <v>56.922000000000004</v>
      </c>
      <c r="Y384" s="17">
        <f t="shared" si="105"/>
        <v>59.254000000000005</v>
      </c>
      <c r="Z384" s="17">
        <f t="shared" si="105"/>
        <v>61.374000000000002</v>
      </c>
      <c r="AA384" s="17">
        <f t="shared" si="105"/>
        <v>64.307000000000002</v>
      </c>
      <c r="AB384" s="17">
        <f t="shared" si="105"/>
        <v>66.875</v>
      </c>
      <c r="AC384" s="17">
        <f t="shared" si="105"/>
        <v>69.335999999999999</v>
      </c>
      <c r="AD384" s="17">
        <f t="shared" si="105"/>
        <v>71.796999999999997</v>
      </c>
      <c r="AE384" s="17">
        <f t="shared" si="105"/>
        <v>74.25800000000001</v>
      </c>
      <c r="AF384" s="17">
        <f t="shared" si="105"/>
        <v>77.361000000000004</v>
      </c>
      <c r="AG384" s="17">
        <f t="shared" si="105"/>
        <v>80.036000000000001</v>
      </c>
      <c r="AH384" s="17">
        <f t="shared" si="105"/>
        <v>82.604000000000013</v>
      </c>
      <c r="AI384" s="17">
        <f t="shared" si="105"/>
        <v>85.279000000000011</v>
      </c>
      <c r="AJ384" s="17">
        <f t="shared" si="105"/>
        <v>88.061000000000007</v>
      </c>
      <c r="AK384" s="17">
        <f t="shared" si="105"/>
        <v>90.95</v>
      </c>
      <c r="AL384" s="17">
        <f t="shared" si="105"/>
        <v>91.378000000000014</v>
      </c>
      <c r="AM384" s="17">
        <f t="shared" si="105"/>
        <v>91.271000000000001</v>
      </c>
      <c r="AN384" s="17">
        <f t="shared" si="105"/>
        <v>90.206000000000003</v>
      </c>
      <c r="AO384" s="17">
        <f t="shared" si="105"/>
        <v>89.782000000000011</v>
      </c>
    </row>
    <row r="385" spans="4:41" x14ac:dyDescent="0.3">
      <c r="D385" s="15" t="s">
        <v>283</v>
      </c>
      <c r="E385" s="15" t="s">
        <v>284</v>
      </c>
      <c r="F385" s="12" t="s">
        <v>33</v>
      </c>
      <c r="G385" s="15" t="s">
        <v>285</v>
      </c>
      <c r="H385" s="15" t="s">
        <v>267</v>
      </c>
      <c r="I385" s="16" t="s">
        <v>6</v>
      </c>
      <c r="J385" s="17">
        <f t="shared" ref="J385:AO385" si="106">J231*J308</f>
        <v>60.7</v>
      </c>
      <c r="K385" s="17">
        <f t="shared" si="106"/>
        <v>57.036000000000001</v>
      </c>
      <c r="L385" s="17">
        <f t="shared" si="106"/>
        <v>57.311999999999998</v>
      </c>
      <c r="M385" s="17">
        <f t="shared" si="106"/>
        <v>58.878999999999998</v>
      </c>
      <c r="N385" s="17">
        <f t="shared" si="106"/>
        <v>59.945999999999998</v>
      </c>
      <c r="O385" s="17">
        <f t="shared" si="106"/>
        <v>61.012999999999998</v>
      </c>
      <c r="P385" s="17">
        <f t="shared" si="106"/>
        <v>62.274000000000001</v>
      </c>
      <c r="Q385" s="17">
        <f t="shared" si="106"/>
        <v>63.728999999999999</v>
      </c>
      <c r="R385" s="17">
        <f t="shared" si="106"/>
        <v>66.150000000000006</v>
      </c>
      <c r="S385" s="17">
        <f t="shared" si="106"/>
        <v>69.201000000000008</v>
      </c>
      <c r="T385" s="17">
        <f t="shared" si="106"/>
        <v>72.3</v>
      </c>
      <c r="U385" s="17">
        <f t="shared" si="106"/>
        <v>74.400000000000006</v>
      </c>
      <c r="V385" s="17">
        <f t="shared" si="106"/>
        <v>77.77</v>
      </c>
      <c r="W385" s="17">
        <f t="shared" si="106"/>
        <v>81.294000000000011</v>
      </c>
      <c r="X385" s="17">
        <f t="shared" si="106"/>
        <v>84.15</v>
      </c>
      <c r="Y385" s="17">
        <f t="shared" si="106"/>
        <v>87.414000000000001</v>
      </c>
      <c r="Z385" s="17">
        <f t="shared" si="106"/>
        <v>90.474000000000004</v>
      </c>
      <c r="AA385" s="17">
        <f t="shared" si="106"/>
        <v>93.635999999999996</v>
      </c>
      <c r="AB385" s="17">
        <f t="shared" si="106"/>
        <v>97.953000000000003</v>
      </c>
      <c r="AC385" s="17">
        <f t="shared" si="106"/>
        <v>100.062</v>
      </c>
      <c r="AD385" s="17">
        <f t="shared" si="106"/>
        <v>102.91800000000001</v>
      </c>
      <c r="AE385" s="17">
        <f t="shared" si="106"/>
        <v>104.83799999999999</v>
      </c>
      <c r="AF385" s="17">
        <f t="shared" si="106"/>
        <v>108.07000000000001</v>
      </c>
      <c r="AG385" s="17">
        <f t="shared" si="106"/>
        <v>110.797</v>
      </c>
      <c r="AH385" s="17">
        <f t="shared" si="106"/>
        <v>112.2</v>
      </c>
      <c r="AI385" s="17">
        <f t="shared" si="106"/>
        <v>114.7</v>
      </c>
      <c r="AJ385" s="17">
        <f t="shared" si="106"/>
        <v>117.3</v>
      </c>
      <c r="AK385" s="17">
        <f t="shared" si="106"/>
        <v>119.6</v>
      </c>
      <c r="AL385" s="17">
        <f t="shared" si="106"/>
        <v>118.6</v>
      </c>
      <c r="AM385" s="17">
        <f t="shared" si="106"/>
        <v>118.57400000000001</v>
      </c>
      <c r="AN385" s="17">
        <f t="shared" si="106"/>
        <v>117.56400000000001</v>
      </c>
      <c r="AO385" s="17">
        <f t="shared" si="106"/>
        <v>117.60599999999999</v>
      </c>
    </row>
    <row r="386" spans="4:41" x14ac:dyDescent="0.3">
      <c r="D386" s="15" t="s">
        <v>283</v>
      </c>
      <c r="E386" s="15" t="s">
        <v>284</v>
      </c>
      <c r="F386" s="12" t="s">
        <v>33</v>
      </c>
      <c r="G386" s="15" t="s">
        <v>285</v>
      </c>
      <c r="H386" s="15" t="s">
        <v>268</v>
      </c>
      <c r="I386" s="16" t="s">
        <v>6</v>
      </c>
      <c r="J386" s="17">
        <f t="shared" ref="J386:AO386" si="107">J232*J309</f>
        <v>247.4</v>
      </c>
      <c r="K386" s="17">
        <f t="shared" si="107"/>
        <v>219.95999999999998</v>
      </c>
      <c r="L386" s="17">
        <f t="shared" si="107"/>
        <v>225.22399999999999</v>
      </c>
      <c r="M386" s="17">
        <f t="shared" si="107"/>
        <v>236.874</v>
      </c>
      <c r="N386" s="17">
        <f t="shared" si="107"/>
        <v>241.04499999999999</v>
      </c>
      <c r="O386" s="17">
        <f t="shared" si="107"/>
        <v>242.49599999999998</v>
      </c>
      <c r="P386" s="17">
        <f t="shared" si="107"/>
        <v>247.00800000000001</v>
      </c>
      <c r="Q386" s="17">
        <f t="shared" si="107"/>
        <v>249.08999999999997</v>
      </c>
      <c r="R386" s="17">
        <f t="shared" si="107"/>
        <v>260.54200000000003</v>
      </c>
      <c r="S386" s="17">
        <f t="shared" si="107"/>
        <v>268.49599999999998</v>
      </c>
      <c r="T386" s="17">
        <f t="shared" si="107"/>
        <v>282.64499999999998</v>
      </c>
      <c r="U386" s="17">
        <f t="shared" si="107"/>
        <v>298.15199999999999</v>
      </c>
      <c r="V386" s="17">
        <f t="shared" si="107"/>
        <v>308.45400000000001</v>
      </c>
      <c r="W386" s="17">
        <f t="shared" si="107"/>
        <v>314.39999999999998</v>
      </c>
      <c r="X386" s="17">
        <f t="shared" si="107"/>
        <v>323.5</v>
      </c>
      <c r="Y386" s="17">
        <f t="shared" si="107"/>
        <v>339.56200000000001</v>
      </c>
      <c r="Z386" s="17">
        <f t="shared" si="107"/>
        <v>354.858</v>
      </c>
      <c r="AA386" s="17">
        <f t="shared" si="107"/>
        <v>362.28699999999998</v>
      </c>
      <c r="AB386" s="17">
        <f t="shared" si="107"/>
        <v>374.10399999999998</v>
      </c>
      <c r="AC386" s="17">
        <f t="shared" si="107"/>
        <v>390.45600000000002</v>
      </c>
      <c r="AD386" s="17">
        <f t="shared" si="107"/>
        <v>412.67200000000003</v>
      </c>
      <c r="AE386" s="17">
        <f t="shared" si="107"/>
        <v>431.96999999999997</v>
      </c>
      <c r="AF386" s="17">
        <f t="shared" si="107"/>
        <v>442.93599999999998</v>
      </c>
      <c r="AG386" s="17">
        <f t="shared" si="107"/>
        <v>457.80799999999999</v>
      </c>
      <c r="AH386" s="17">
        <f t="shared" si="107"/>
        <v>471.64000000000004</v>
      </c>
      <c r="AI386" s="17">
        <f t="shared" si="107"/>
        <v>485.68</v>
      </c>
      <c r="AJ386" s="17">
        <f t="shared" si="107"/>
        <v>488.37600000000003</v>
      </c>
      <c r="AK386" s="17">
        <f t="shared" si="107"/>
        <v>494.39499999999998</v>
      </c>
      <c r="AL386" s="17">
        <f t="shared" si="107"/>
        <v>496.43399999999997</v>
      </c>
      <c r="AM386" s="17">
        <f t="shared" si="107"/>
        <v>497.49</v>
      </c>
      <c r="AN386" s="17">
        <f t="shared" si="107"/>
        <v>499.72</v>
      </c>
      <c r="AO386" s="17">
        <f t="shared" si="107"/>
        <v>501.48</v>
      </c>
    </row>
    <row r="387" spans="4:41" x14ac:dyDescent="0.3">
      <c r="D387" s="15" t="s">
        <v>283</v>
      </c>
      <c r="E387" s="15" t="s">
        <v>284</v>
      </c>
      <c r="F387" s="12" t="s">
        <v>33</v>
      </c>
      <c r="G387" s="15" t="s">
        <v>285</v>
      </c>
      <c r="H387" s="15" t="s">
        <v>269</v>
      </c>
      <c r="I387" s="16" t="s">
        <v>6</v>
      </c>
      <c r="J387" s="17">
        <f t="shared" ref="J387:AO387" si="108">J233*J310</f>
        <v>8.1</v>
      </c>
      <c r="K387" s="17">
        <f t="shared" si="108"/>
        <v>8.64</v>
      </c>
      <c r="L387" s="17">
        <f t="shared" si="108"/>
        <v>9.072000000000001</v>
      </c>
      <c r="M387" s="17">
        <f t="shared" si="108"/>
        <v>9.6800000000000015</v>
      </c>
      <c r="N387" s="17">
        <f t="shared" si="108"/>
        <v>10.119999999999999</v>
      </c>
      <c r="O387" s="17">
        <f t="shared" si="108"/>
        <v>10.368</v>
      </c>
      <c r="P387" s="17">
        <f t="shared" si="108"/>
        <v>10.494000000000002</v>
      </c>
      <c r="Q387" s="17">
        <f t="shared" si="108"/>
        <v>10.712000000000002</v>
      </c>
      <c r="R387" s="17">
        <f t="shared" si="108"/>
        <v>10.811999999999999</v>
      </c>
      <c r="S387" s="17">
        <f t="shared" si="108"/>
        <v>10.379</v>
      </c>
      <c r="T387" s="17">
        <f t="shared" si="108"/>
        <v>10.573</v>
      </c>
      <c r="U387" s="17">
        <f t="shared" si="108"/>
        <v>10.878</v>
      </c>
      <c r="V387" s="17">
        <f t="shared" si="108"/>
        <v>11.172000000000001</v>
      </c>
      <c r="W387" s="17">
        <f t="shared" si="108"/>
        <v>11.582999999999998</v>
      </c>
      <c r="X387" s="17">
        <f t="shared" si="108"/>
        <v>11.879999999999999</v>
      </c>
      <c r="Y387" s="17">
        <f t="shared" si="108"/>
        <v>12.177000000000001</v>
      </c>
      <c r="Z387" s="17">
        <f t="shared" si="108"/>
        <v>12.474</v>
      </c>
      <c r="AA387" s="17">
        <f t="shared" si="108"/>
        <v>12.771000000000001</v>
      </c>
      <c r="AB387" s="17">
        <f t="shared" si="108"/>
        <v>13.068</v>
      </c>
      <c r="AC387" s="17">
        <f t="shared" si="108"/>
        <v>13.132</v>
      </c>
      <c r="AD387" s="17">
        <f t="shared" si="108"/>
        <v>13.327999999999999</v>
      </c>
      <c r="AE387" s="17">
        <f t="shared" si="108"/>
        <v>13.386000000000001</v>
      </c>
      <c r="AF387" s="17">
        <f t="shared" si="108"/>
        <v>13.44</v>
      </c>
      <c r="AG387" s="17">
        <f t="shared" si="108"/>
        <v>13.395</v>
      </c>
      <c r="AH387" s="17">
        <f t="shared" si="108"/>
        <v>13.632</v>
      </c>
      <c r="AI387" s="17">
        <f t="shared" si="108"/>
        <v>13.968</v>
      </c>
      <c r="AJ387" s="17">
        <f t="shared" si="108"/>
        <v>14.161999999999999</v>
      </c>
      <c r="AK387" s="17">
        <f t="shared" si="108"/>
        <v>14.504</v>
      </c>
      <c r="AL387" s="17">
        <f t="shared" si="108"/>
        <v>14.405999999999999</v>
      </c>
      <c r="AM387" s="17">
        <f t="shared" si="108"/>
        <v>14.453999999999999</v>
      </c>
      <c r="AN387" s="17">
        <f t="shared" si="108"/>
        <v>14.746</v>
      </c>
      <c r="AO387" s="17">
        <f t="shared" si="108"/>
        <v>14.790000000000001</v>
      </c>
    </row>
    <row r="388" spans="4:41" x14ac:dyDescent="0.3">
      <c r="D388" s="15" t="s">
        <v>283</v>
      </c>
      <c r="E388" s="15" t="s">
        <v>284</v>
      </c>
      <c r="F388" s="12" t="s">
        <v>33</v>
      </c>
      <c r="G388" s="15" t="s">
        <v>285</v>
      </c>
      <c r="H388" s="15" t="s">
        <v>270</v>
      </c>
      <c r="I388" s="16" t="s">
        <v>6</v>
      </c>
      <c r="J388" s="17">
        <f t="shared" ref="J388:AO388" si="109">J234*J311</f>
        <v>7.3</v>
      </c>
      <c r="K388" s="17">
        <f t="shared" si="109"/>
        <v>7.07</v>
      </c>
      <c r="L388" s="17">
        <f t="shared" si="109"/>
        <v>7.3440000000000003</v>
      </c>
      <c r="M388" s="17">
        <f t="shared" si="109"/>
        <v>7.5480000000000009</v>
      </c>
      <c r="N388" s="17">
        <f t="shared" si="109"/>
        <v>7.7519999999999998</v>
      </c>
      <c r="O388" s="17">
        <f t="shared" si="109"/>
        <v>7.8780000000000001</v>
      </c>
      <c r="P388" s="17">
        <f t="shared" si="109"/>
        <v>7.9</v>
      </c>
      <c r="Q388" s="17">
        <f t="shared" si="109"/>
        <v>8.0190000000000001</v>
      </c>
      <c r="R388" s="17">
        <f t="shared" si="109"/>
        <v>8.2170000000000005</v>
      </c>
      <c r="S388" s="17">
        <f t="shared" si="109"/>
        <v>8.33</v>
      </c>
      <c r="T388" s="17">
        <f t="shared" si="109"/>
        <v>8.6129999999999995</v>
      </c>
      <c r="U388" s="17">
        <f t="shared" si="109"/>
        <v>9</v>
      </c>
      <c r="V388" s="17">
        <f t="shared" si="109"/>
        <v>9.2919999999999998</v>
      </c>
      <c r="W388" s="17">
        <f t="shared" si="109"/>
        <v>9.5</v>
      </c>
      <c r="X388" s="17">
        <f t="shared" si="109"/>
        <v>9.6999999999999993</v>
      </c>
      <c r="Y388" s="17">
        <f t="shared" si="109"/>
        <v>10.1</v>
      </c>
      <c r="Z388" s="17">
        <f t="shared" si="109"/>
        <v>10.506</v>
      </c>
      <c r="AA388" s="17">
        <f t="shared" si="109"/>
        <v>10.706</v>
      </c>
      <c r="AB388" s="17">
        <f t="shared" si="109"/>
        <v>11.009</v>
      </c>
      <c r="AC388" s="17">
        <f t="shared" si="109"/>
        <v>11.311999999999999</v>
      </c>
      <c r="AD388" s="17">
        <f t="shared" si="109"/>
        <v>11.73</v>
      </c>
      <c r="AE388" s="17">
        <f t="shared" si="109"/>
        <v>12.154000000000002</v>
      </c>
      <c r="AF388" s="17">
        <f t="shared" si="109"/>
        <v>12.221</v>
      </c>
      <c r="AG388" s="17">
        <f t="shared" si="109"/>
        <v>12.75</v>
      </c>
      <c r="AH388" s="17">
        <f t="shared" si="109"/>
        <v>13.056000000000001</v>
      </c>
      <c r="AI388" s="17">
        <f t="shared" si="109"/>
        <v>13.362</v>
      </c>
      <c r="AJ388" s="17">
        <f t="shared" si="109"/>
        <v>13.566000000000001</v>
      </c>
      <c r="AK388" s="17">
        <f t="shared" si="109"/>
        <v>13.735999999999999</v>
      </c>
      <c r="AL388" s="17">
        <f t="shared" si="109"/>
        <v>13.635</v>
      </c>
      <c r="AM388" s="17">
        <f t="shared" si="109"/>
        <v>13.534000000000001</v>
      </c>
      <c r="AN388" s="17">
        <f t="shared" si="109"/>
        <v>13.566000000000001</v>
      </c>
      <c r="AO388" s="17">
        <f t="shared" si="109"/>
        <v>13.566000000000001</v>
      </c>
    </row>
    <row r="389" spans="4:41" x14ac:dyDescent="0.3">
      <c r="D389" s="15" t="s">
        <v>283</v>
      </c>
      <c r="E389" s="15" t="s">
        <v>284</v>
      </c>
      <c r="F389" s="12" t="s">
        <v>33</v>
      </c>
      <c r="G389" s="15" t="s">
        <v>285</v>
      </c>
      <c r="H389" s="15" t="s">
        <v>271</v>
      </c>
      <c r="I389" s="16" t="s">
        <v>6</v>
      </c>
      <c r="J389" s="17">
        <f t="shared" ref="J389:AO389" si="110">J235*J312</f>
        <v>0</v>
      </c>
      <c r="K389" s="17">
        <f t="shared" si="110"/>
        <v>0</v>
      </c>
      <c r="L389" s="17">
        <f t="shared" si="110"/>
        <v>0</v>
      </c>
      <c r="M389" s="17">
        <f t="shared" si="110"/>
        <v>0</v>
      </c>
      <c r="N389" s="17">
        <f t="shared" si="110"/>
        <v>0</v>
      </c>
      <c r="O389" s="17">
        <f t="shared" si="110"/>
        <v>0</v>
      </c>
      <c r="P389" s="17">
        <f t="shared" si="110"/>
        <v>0</v>
      </c>
      <c r="Q389" s="17">
        <f t="shared" si="110"/>
        <v>0</v>
      </c>
      <c r="R389" s="17">
        <f t="shared" si="110"/>
        <v>0</v>
      </c>
      <c r="S389" s="17">
        <f t="shared" si="110"/>
        <v>0</v>
      </c>
      <c r="T389" s="17">
        <f t="shared" si="110"/>
        <v>0</v>
      </c>
      <c r="U389" s="17">
        <f t="shared" si="110"/>
        <v>0</v>
      </c>
      <c r="V389" s="17">
        <f t="shared" si="110"/>
        <v>0</v>
      </c>
      <c r="W389" s="17">
        <f t="shared" si="110"/>
        <v>0</v>
      </c>
      <c r="X389" s="17">
        <f t="shared" si="110"/>
        <v>0</v>
      </c>
      <c r="Y389" s="17">
        <f t="shared" si="110"/>
        <v>0</v>
      </c>
      <c r="Z389" s="17">
        <f t="shared" si="110"/>
        <v>0</v>
      </c>
      <c r="AA389" s="17">
        <f t="shared" si="110"/>
        <v>0</v>
      </c>
      <c r="AB389" s="17">
        <f t="shared" si="110"/>
        <v>0</v>
      </c>
      <c r="AC389" s="17">
        <f t="shared" si="110"/>
        <v>0</v>
      </c>
      <c r="AD389" s="17">
        <f t="shared" si="110"/>
        <v>0</v>
      </c>
      <c r="AE389" s="17">
        <f t="shared" si="110"/>
        <v>0</v>
      </c>
      <c r="AF389" s="17">
        <f t="shared" si="110"/>
        <v>0</v>
      </c>
      <c r="AG389" s="17">
        <f t="shared" si="110"/>
        <v>0</v>
      </c>
      <c r="AH389" s="17">
        <f t="shared" si="110"/>
        <v>0</v>
      </c>
      <c r="AI389" s="17">
        <f t="shared" si="110"/>
        <v>0</v>
      </c>
      <c r="AJ389" s="17">
        <f t="shared" si="110"/>
        <v>0</v>
      </c>
      <c r="AK389" s="17">
        <f t="shared" si="110"/>
        <v>0</v>
      </c>
      <c r="AL389" s="17">
        <f t="shared" si="110"/>
        <v>0</v>
      </c>
      <c r="AM389" s="17">
        <f t="shared" si="110"/>
        <v>0</v>
      </c>
      <c r="AN389" s="17">
        <f t="shared" si="110"/>
        <v>0</v>
      </c>
      <c r="AO389" s="17">
        <f t="shared" si="110"/>
        <v>0</v>
      </c>
    </row>
    <row r="390" spans="4:41" x14ac:dyDescent="0.3">
      <c r="D390" s="15" t="s">
        <v>283</v>
      </c>
      <c r="E390" s="15" t="s">
        <v>284</v>
      </c>
      <c r="F390" s="12" t="s">
        <v>33</v>
      </c>
      <c r="G390" s="15" t="s">
        <v>285</v>
      </c>
      <c r="H390" s="15" t="s">
        <v>272</v>
      </c>
      <c r="I390" s="16" t="s">
        <v>6</v>
      </c>
      <c r="J390" s="17">
        <f t="shared" ref="J390:AO390" si="111">J236*J313</f>
        <v>54.9</v>
      </c>
      <c r="K390" s="17">
        <f t="shared" si="111"/>
        <v>50.4</v>
      </c>
      <c r="L390" s="17">
        <f t="shared" si="111"/>
        <v>51.7</v>
      </c>
      <c r="M390" s="17">
        <f t="shared" si="111"/>
        <v>52.4</v>
      </c>
      <c r="N390" s="17">
        <f t="shared" si="111"/>
        <v>53.1</v>
      </c>
      <c r="O390" s="17">
        <f t="shared" si="111"/>
        <v>54</v>
      </c>
      <c r="P390" s="17">
        <f t="shared" si="111"/>
        <v>55</v>
      </c>
      <c r="Q390" s="17">
        <f t="shared" si="111"/>
        <v>55.8</v>
      </c>
      <c r="R390" s="17">
        <f t="shared" si="111"/>
        <v>56.8</v>
      </c>
      <c r="S390" s="17">
        <f t="shared" si="111"/>
        <v>58.1</v>
      </c>
      <c r="T390" s="17">
        <f t="shared" si="111"/>
        <v>59.2</v>
      </c>
      <c r="U390" s="17">
        <f t="shared" si="111"/>
        <v>59.4</v>
      </c>
      <c r="V390" s="17">
        <f t="shared" si="111"/>
        <v>61.2</v>
      </c>
      <c r="W390" s="17">
        <f t="shared" si="111"/>
        <v>63.427999999999997</v>
      </c>
      <c r="X390" s="17">
        <f t="shared" si="111"/>
        <v>65.688000000000002</v>
      </c>
      <c r="Y390" s="17">
        <f t="shared" si="111"/>
        <v>67.524000000000001</v>
      </c>
      <c r="Z390" s="17">
        <f t="shared" si="111"/>
        <v>69.937000000000012</v>
      </c>
      <c r="AA390" s="17">
        <f t="shared" si="111"/>
        <v>71.894000000000005</v>
      </c>
      <c r="AB390" s="17">
        <f t="shared" si="111"/>
        <v>73.850999999999999</v>
      </c>
      <c r="AC390" s="17">
        <f t="shared" si="111"/>
        <v>75.704999999999998</v>
      </c>
      <c r="AD390" s="17">
        <f t="shared" si="111"/>
        <v>77.662000000000006</v>
      </c>
      <c r="AE390" s="17">
        <f t="shared" si="111"/>
        <v>79.619</v>
      </c>
      <c r="AF390" s="17">
        <f t="shared" si="111"/>
        <v>84.63</v>
      </c>
      <c r="AG390" s="17">
        <f t="shared" si="111"/>
        <v>88.828000000000003</v>
      </c>
      <c r="AH390" s="17">
        <f t="shared" si="111"/>
        <v>93.09</v>
      </c>
      <c r="AI390" s="17">
        <f t="shared" si="111"/>
        <v>97.632000000000019</v>
      </c>
      <c r="AJ390" s="17">
        <f t="shared" si="111"/>
        <v>101.41200000000001</v>
      </c>
      <c r="AK390" s="17">
        <f t="shared" si="111"/>
        <v>104.97600000000001</v>
      </c>
      <c r="AL390" s="17">
        <f t="shared" si="111"/>
        <v>106.27200000000002</v>
      </c>
      <c r="AM390" s="17">
        <f t="shared" si="111"/>
        <v>107.244</v>
      </c>
      <c r="AN390" s="17">
        <f t="shared" si="111"/>
        <v>109.10900000000001</v>
      </c>
      <c r="AO390" s="17">
        <f t="shared" si="111"/>
        <v>109.872</v>
      </c>
    </row>
    <row r="391" spans="4:41" x14ac:dyDescent="0.3">
      <c r="D391" s="15" t="s">
        <v>283</v>
      </c>
      <c r="E391" s="15" t="s">
        <v>284</v>
      </c>
      <c r="F391" s="12" t="s">
        <v>33</v>
      </c>
      <c r="G391" s="15" t="s">
        <v>285</v>
      </c>
      <c r="H391" s="15" t="s">
        <v>273</v>
      </c>
      <c r="I391" s="16" t="s">
        <v>6</v>
      </c>
      <c r="J391" s="17">
        <f t="shared" ref="J391:AO391" si="112">J237*J314</f>
        <v>84.1</v>
      </c>
      <c r="K391" s="17">
        <f t="shared" si="112"/>
        <v>70.13600000000001</v>
      </c>
      <c r="L391" s="17">
        <f t="shared" si="112"/>
        <v>75.531999999999996</v>
      </c>
      <c r="M391" s="17">
        <f t="shared" si="112"/>
        <v>77.748000000000005</v>
      </c>
      <c r="N391" s="17">
        <f t="shared" si="112"/>
        <v>79.993999999999986</v>
      </c>
      <c r="O391" s="17">
        <f t="shared" si="112"/>
        <v>82.46</v>
      </c>
      <c r="P391" s="17">
        <f t="shared" si="112"/>
        <v>85.344000000000008</v>
      </c>
      <c r="Q391" s="17">
        <f t="shared" si="112"/>
        <v>87.551999999999992</v>
      </c>
      <c r="R391" s="17">
        <f t="shared" si="112"/>
        <v>89.951999999999998</v>
      </c>
      <c r="S391" s="17">
        <f t="shared" si="112"/>
        <v>93.215999999999994</v>
      </c>
      <c r="T391" s="17">
        <f t="shared" si="112"/>
        <v>97</v>
      </c>
      <c r="U391" s="17">
        <f t="shared" si="112"/>
        <v>99.715999999999994</v>
      </c>
      <c r="V391" s="17">
        <f t="shared" si="112"/>
        <v>103.97799999999999</v>
      </c>
      <c r="W391" s="17">
        <f t="shared" si="112"/>
        <v>107.31</v>
      </c>
      <c r="X391" s="17">
        <f t="shared" si="112"/>
        <v>112.167</v>
      </c>
      <c r="Y391" s="17">
        <f t="shared" si="112"/>
        <v>116.325</v>
      </c>
      <c r="Z391" s="17">
        <f t="shared" si="112"/>
        <v>120.384</v>
      </c>
      <c r="AA391" s="17">
        <f t="shared" si="112"/>
        <v>126</v>
      </c>
      <c r="AB391" s="17">
        <f t="shared" si="112"/>
        <v>130.69999999999999</v>
      </c>
      <c r="AC391" s="17">
        <f t="shared" si="112"/>
        <v>135.19999999999999</v>
      </c>
      <c r="AD391" s="17">
        <f t="shared" si="112"/>
        <v>141.19800000000001</v>
      </c>
      <c r="AE391" s="17">
        <f t="shared" si="112"/>
        <v>145.94499999999999</v>
      </c>
      <c r="AF391" s="17">
        <f t="shared" si="112"/>
        <v>149.30000000000001</v>
      </c>
      <c r="AG391" s="17">
        <f t="shared" si="112"/>
        <v>152.06399999999999</v>
      </c>
      <c r="AH391" s="17">
        <f t="shared" si="112"/>
        <v>158.1</v>
      </c>
      <c r="AI391" s="17">
        <f t="shared" si="112"/>
        <v>162.9</v>
      </c>
      <c r="AJ391" s="17">
        <f t="shared" si="112"/>
        <v>167.9</v>
      </c>
      <c r="AK391" s="17">
        <f t="shared" si="112"/>
        <v>174.62900000000002</v>
      </c>
      <c r="AL391" s="17">
        <f t="shared" si="112"/>
        <v>174.93199999999999</v>
      </c>
      <c r="AM391" s="17">
        <f t="shared" si="112"/>
        <v>174.32599999999999</v>
      </c>
      <c r="AN391" s="17">
        <f t="shared" si="112"/>
        <v>172.1</v>
      </c>
      <c r="AO391" s="17">
        <f t="shared" si="112"/>
        <v>171.3</v>
      </c>
    </row>
    <row r="392" spans="4:41" x14ac:dyDescent="0.3">
      <c r="D392" s="15" t="s">
        <v>283</v>
      </c>
      <c r="E392" s="15" t="s">
        <v>284</v>
      </c>
      <c r="F392" s="12" t="s">
        <v>33</v>
      </c>
      <c r="G392" s="15" t="s">
        <v>285</v>
      </c>
      <c r="H392" s="15" t="s">
        <v>274</v>
      </c>
      <c r="I392" s="16" t="s">
        <v>6</v>
      </c>
      <c r="J392" s="17">
        <f t="shared" ref="J392:AO392" si="113">J238*J315</f>
        <v>413.4</v>
      </c>
      <c r="K392" s="17">
        <f t="shared" si="113"/>
        <v>375.55199999999996</v>
      </c>
      <c r="L392" s="17">
        <f t="shared" si="113"/>
        <v>392.75299999999999</v>
      </c>
      <c r="M392" s="17">
        <f t="shared" si="113"/>
        <v>404.25</v>
      </c>
      <c r="N392" s="17">
        <f t="shared" si="113"/>
        <v>412.18799999999999</v>
      </c>
      <c r="O392" s="17">
        <f t="shared" si="113"/>
        <v>421.20400000000001</v>
      </c>
      <c r="P392" s="17">
        <f t="shared" si="113"/>
        <v>435.89699999999999</v>
      </c>
      <c r="Q392" s="17">
        <f t="shared" si="113"/>
        <v>447.18299999999999</v>
      </c>
      <c r="R392" s="17">
        <f t="shared" si="113"/>
        <v>464.2</v>
      </c>
      <c r="S392" s="17">
        <f t="shared" si="113"/>
        <v>476.78399999999999</v>
      </c>
      <c r="T392" s="17">
        <f t="shared" si="113"/>
        <v>496.7</v>
      </c>
      <c r="U392" s="17">
        <f t="shared" si="113"/>
        <v>511.3</v>
      </c>
      <c r="V392" s="17">
        <f t="shared" si="113"/>
        <v>528.1</v>
      </c>
      <c r="W392" s="17">
        <f t="shared" si="113"/>
        <v>551.46</v>
      </c>
      <c r="X392" s="17">
        <f t="shared" si="113"/>
        <v>571.05399999999997</v>
      </c>
      <c r="Y392" s="17">
        <f t="shared" si="113"/>
        <v>598.94400000000007</v>
      </c>
      <c r="Z392" s="17">
        <f t="shared" si="113"/>
        <v>620.56799999999998</v>
      </c>
      <c r="AA392" s="17">
        <f t="shared" si="113"/>
        <v>650.44500000000005</v>
      </c>
      <c r="AB392" s="17">
        <f t="shared" si="113"/>
        <v>676.50400000000002</v>
      </c>
      <c r="AC392" s="17">
        <f t="shared" si="113"/>
        <v>701.94500000000005</v>
      </c>
      <c r="AD392" s="17">
        <f t="shared" si="113"/>
        <v>728.00400000000002</v>
      </c>
      <c r="AE392" s="17">
        <f t="shared" si="113"/>
        <v>754.47500000000002</v>
      </c>
      <c r="AF392" s="17">
        <f t="shared" si="113"/>
        <v>784.96300000000008</v>
      </c>
      <c r="AG392" s="17">
        <f t="shared" si="113"/>
        <v>805.39200000000005</v>
      </c>
      <c r="AH392" s="17">
        <f t="shared" si="113"/>
        <v>832.83</v>
      </c>
      <c r="AI392" s="17">
        <f t="shared" si="113"/>
        <v>860.26800000000003</v>
      </c>
      <c r="AJ392" s="17">
        <f t="shared" si="113"/>
        <v>897.85100000000011</v>
      </c>
      <c r="AK392" s="17">
        <f t="shared" si="113"/>
        <v>928.03</v>
      </c>
      <c r="AL392" s="17">
        <f t="shared" si="113"/>
        <v>920.31200000000001</v>
      </c>
      <c r="AM392" s="17">
        <f t="shared" si="113"/>
        <v>915.8</v>
      </c>
      <c r="AN392" s="17">
        <f t="shared" si="113"/>
        <v>908.62199999999996</v>
      </c>
      <c r="AO392" s="17">
        <f t="shared" si="113"/>
        <v>908.12699999999995</v>
      </c>
    </row>
    <row r="393" spans="4:41" x14ac:dyDescent="0.3">
      <c r="D393" s="15" t="s">
        <v>283</v>
      </c>
      <c r="E393" s="15" t="s">
        <v>284</v>
      </c>
      <c r="F393" s="12" t="s">
        <v>33</v>
      </c>
      <c r="G393" s="15" t="s">
        <v>285</v>
      </c>
      <c r="H393" s="15" t="s">
        <v>275</v>
      </c>
      <c r="I393" s="16" t="s">
        <v>6</v>
      </c>
      <c r="J393" s="17">
        <f t="shared" ref="J393:AO393" si="114">J239*J316</f>
        <v>367.5</v>
      </c>
      <c r="K393" s="17">
        <f t="shared" si="114"/>
        <v>309.98700000000002</v>
      </c>
      <c r="L393" s="17">
        <f t="shared" si="114"/>
        <v>326.96300000000002</v>
      </c>
      <c r="M393" s="17">
        <f t="shared" si="114"/>
        <v>340.19400000000002</v>
      </c>
      <c r="N393" s="17">
        <f t="shared" si="114"/>
        <v>346.61099999999999</v>
      </c>
      <c r="O393" s="17">
        <f t="shared" si="114"/>
        <v>357.57599999999996</v>
      </c>
      <c r="P393" s="17">
        <f t="shared" si="114"/>
        <v>370.02499999999998</v>
      </c>
      <c r="Q393" s="17">
        <f t="shared" si="114"/>
        <v>379.52499999999998</v>
      </c>
      <c r="R393" s="17">
        <f t="shared" si="114"/>
        <v>394.08</v>
      </c>
      <c r="S393" s="17">
        <f t="shared" si="114"/>
        <v>403.17999999999995</v>
      </c>
      <c r="T393" s="17">
        <f t="shared" si="114"/>
        <v>419.80799999999999</v>
      </c>
      <c r="U393" s="17">
        <f t="shared" si="114"/>
        <v>431.71199999999999</v>
      </c>
      <c r="V393" s="17">
        <f t="shared" si="114"/>
        <v>450.37099999999998</v>
      </c>
      <c r="W393" s="17">
        <f t="shared" si="114"/>
        <v>465.01799999999997</v>
      </c>
      <c r="X393" s="17">
        <f t="shared" si="114"/>
        <v>485.98199999999997</v>
      </c>
      <c r="Y393" s="17">
        <f t="shared" si="114"/>
        <v>504.11199999999997</v>
      </c>
      <c r="Z393" s="17">
        <f t="shared" si="114"/>
        <v>527.17499999999995</v>
      </c>
      <c r="AA393" s="17">
        <f t="shared" si="114"/>
        <v>546.38099999999997</v>
      </c>
      <c r="AB393" s="17">
        <f t="shared" si="114"/>
        <v>572.6</v>
      </c>
      <c r="AC393" s="17">
        <f t="shared" si="114"/>
        <v>592.6</v>
      </c>
      <c r="AD393" s="17">
        <f t="shared" si="114"/>
        <v>613</v>
      </c>
      <c r="AE393" s="17">
        <f t="shared" si="114"/>
        <v>633.70000000000005</v>
      </c>
      <c r="AF393" s="17">
        <f t="shared" si="114"/>
        <v>649.43999999999994</v>
      </c>
      <c r="AG393" s="17">
        <f t="shared" si="114"/>
        <v>669.43799999999999</v>
      </c>
      <c r="AH393" s="17">
        <f t="shared" si="114"/>
        <v>689.33699999999999</v>
      </c>
      <c r="AI393" s="17">
        <f t="shared" si="114"/>
        <v>710.02800000000002</v>
      </c>
      <c r="AJ393" s="17">
        <f t="shared" si="114"/>
        <v>739.3</v>
      </c>
      <c r="AK393" s="17">
        <f t="shared" si="114"/>
        <v>761.7</v>
      </c>
      <c r="AL393" s="17">
        <f t="shared" si="114"/>
        <v>764.8</v>
      </c>
      <c r="AM393" s="17">
        <f t="shared" si="114"/>
        <v>764.2</v>
      </c>
      <c r="AN393" s="17">
        <f t="shared" si="114"/>
        <v>755.27099999999996</v>
      </c>
      <c r="AO393" s="17">
        <f t="shared" si="114"/>
        <v>752.4</v>
      </c>
    </row>
    <row r="394" spans="4:41" x14ac:dyDescent="0.3">
      <c r="D394" s="15" t="s">
        <v>283</v>
      </c>
      <c r="E394" s="15" t="s">
        <v>284</v>
      </c>
      <c r="F394" s="12" t="s">
        <v>33</v>
      </c>
      <c r="G394" s="15" t="s">
        <v>285</v>
      </c>
      <c r="H394" s="15" t="s">
        <v>276</v>
      </c>
      <c r="I394" s="16" t="s">
        <v>6</v>
      </c>
      <c r="J394" s="17">
        <f t="shared" ref="J394:AO394" si="115">J240*J317</f>
        <v>789.4</v>
      </c>
      <c r="K394" s="17">
        <f t="shared" si="115"/>
        <v>746.5920000000001</v>
      </c>
      <c r="L394" s="17">
        <f t="shared" si="115"/>
        <v>775.81200000000001</v>
      </c>
      <c r="M394" s="17">
        <f t="shared" si="115"/>
        <v>791.928</v>
      </c>
      <c r="N394" s="17">
        <f t="shared" si="115"/>
        <v>807.53400000000011</v>
      </c>
      <c r="O394" s="17">
        <f t="shared" si="115"/>
        <v>823.14</v>
      </c>
      <c r="P394" s="17">
        <f t="shared" si="115"/>
        <v>848.10199999999998</v>
      </c>
      <c r="Q394" s="17">
        <f t="shared" si="115"/>
        <v>873.91200000000003</v>
      </c>
      <c r="R394" s="17">
        <f t="shared" si="115"/>
        <v>894.08800000000008</v>
      </c>
      <c r="S394" s="17">
        <f t="shared" si="115"/>
        <v>923.31200000000001</v>
      </c>
      <c r="T394" s="17">
        <f t="shared" si="115"/>
        <v>949.62400000000002</v>
      </c>
      <c r="U394" s="17">
        <f t="shared" si="115"/>
        <v>975.52</v>
      </c>
      <c r="V394" s="17">
        <f t="shared" si="115"/>
        <v>1014.9300000000001</v>
      </c>
      <c r="W394" s="17">
        <f t="shared" si="115"/>
        <v>1046.5350000000001</v>
      </c>
      <c r="X394" s="17">
        <f t="shared" si="115"/>
        <v>1080.24</v>
      </c>
      <c r="Y394" s="17">
        <f t="shared" si="115"/>
        <v>1128.2640000000001</v>
      </c>
      <c r="Z394" s="17">
        <f t="shared" si="115"/>
        <v>1165.152</v>
      </c>
      <c r="AA394" s="17">
        <f t="shared" si="115"/>
        <v>1204.3720000000001</v>
      </c>
      <c r="AB394" s="17">
        <f t="shared" si="115"/>
        <v>1246.4540000000002</v>
      </c>
      <c r="AC394" s="17">
        <f t="shared" si="115"/>
        <v>1288.43</v>
      </c>
      <c r="AD394" s="17">
        <f t="shared" si="115"/>
        <v>1332.8440000000001</v>
      </c>
      <c r="AE394" s="17">
        <f t="shared" si="115"/>
        <v>1376.41</v>
      </c>
      <c r="AF394" s="17">
        <f t="shared" si="115"/>
        <v>1414.875</v>
      </c>
      <c r="AG394" s="17">
        <f t="shared" si="115"/>
        <v>1462.7549999999999</v>
      </c>
      <c r="AH394" s="17">
        <f t="shared" si="115"/>
        <v>1493.752</v>
      </c>
      <c r="AI394" s="17">
        <f t="shared" si="115"/>
        <v>1539.5119999999999</v>
      </c>
      <c r="AJ394" s="17">
        <f t="shared" si="115"/>
        <v>1586.3119999999999</v>
      </c>
      <c r="AK394" s="17">
        <f t="shared" si="115"/>
        <v>1636.3360000000002</v>
      </c>
      <c r="AL394" s="17">
        <f t="shared" si="115"/>
        <v>1639.752</v>
      </c>
      <c r="AM394" s="17">
        <f t="shared" si="115"/>
        <v>1632.4</v>
      </c>
      <c r="AN394" s="17">
        <f t="shared" si="115"/>
        <v>1616.2160000000001</v>
      </c>
      <c r="AO394" s="17">
        <f t="shared" si="115"/>
        <v>1609.8119999999999</v>
      </c>
    </row>
    <row r="395" spans="4:41" x14ac:dyDescent="0.3">
      <c r="D395" s="15" t="s">
        <v>283</v>
      </c>
      <c r="E395" s="15" t="s">
        <v>284</v>
      </c>
      <c r="F395" s="12" t="s">
        <v>33</v>
      </c>
      <c r="G395" s="15" t="s">
        <v>285</v>
      </c>
      <c r="H395" s="15" t="s">
        <v>277</v>
      </c>
      <c r="I395" s="16" t="s">
        <v>6</v>
      </c>
      <c r="J395" s="17">
        <f t="shared" ref="J395:AO395" si="116">J241*J318</f>
        <v>475.1</v>
      </c>
      <c r="K395" s="17">
        <f t="shared" si="116"/>
        <v>490.31399999999996</v>
      </c>
      <c r="L395" s="17">
        <f t="shared" si="116"/>
        <v>501.20000000000005</v>
      </c>
      <c r="M395" s="17">
        <f t="shared" si="116"/>
        <v>508.38000000000005</v>
      </c>
      <c r="N395" s="17">
        <f t="shared" si="116"/>
        <v>514.91000000000008</v>
      </c>
      <c r="O395" s="17">
        <f t="shared" si="116"/>
        <v>526.68000000000006</v>
      </c>
      <c r="P395" s="17">
        <f t="shared" si="116"/>
        <v>535.08100000000002</v>
      </c>
      <c r="Q395" s="17">
        <f t="shared" si="116"/>
        <v>549.25099999999998</v>
      </c>
      <c r="R395" s="17">
        <f t="shared" si="116"/>
        <v>564.62</v>
      </c>
      <c r="S395" s="17">
        <f t="shared" si="116"/>
        <v>583.69500000000005</v>
      </c>
      <c r="T395" s="17">
        <f t="shared" si="116"/>
        <v>607.09</v>
      </c>
      <c r="U395" s="17">
        <f t="shared" si="116"/>
        <v>624.58000000000004</v>
      </c>
      <c r="V395" s="17">
        <f t="shared" si="116"/>
        <v>644.82000000000005</v>
      </c>
      <c r="W395" s="17">
        <f t="shared" si="116"/>
        <v>671.77200000000016</v>
      </c>
      <c r="X395" s="17">
        <f t="shared" si="116"/>
        <v>700.78400000000011</v>
      </c>
      <c r="Y395" s="17">
        <f t="shared" si="116"/>
        <v>727.10400000000016</v>
      </c>
      <c r="Z395" s="17">
        <f t="shared" si="116"/>
        <v>752.41600000000005</v>
      </c>
      <c r="AA395" s="17">
        <f t="shared" si="116"/>
        <v>786.59299999999996</v>
      </c>
      <c r="AB395" s="17">
        <f t="shared" si="116"/>
        <v>816.08600000000001</v>
      </c>
      <c r="AC395" s="17">
        <f t="shared" si="116"/>
        <v>844.5619999999999</v>
      </c>
      <c r="AD395" s="17">
        <f t="shared" si="116"/>
        <v>881.44799999999998</v>
      </c>
      <c r="AE395" s="17">
        <f t="shared" si="116"/>
        <v>911.20199999999988</v>
      </c>
      <c r="AF395" s="17">
        <f t="shared" si="116"/>
        <v>935.18799999999999</v>
      </c>
      <c r="AG395" s="17">
        <f t="shared" si="116"/>
        <v>964.68099999999993</v>
      </c>
      <c r="AH395" s="17">
        <f t="shared" si="116"/>
        <v>993.94799999999998</v>
      </c>
      <c r="AI395" s="17">
        <f t="shared" si="116"/>
        <v>1023.7799999999999</v>
      </c>
      <c r="AJ395" s="17">
        <f t="shared" si="116"/>
        <v>1054.9679999999998</v>
      </c>
      <c r="AK395" s="17">
        <f t="shared" si="116"/>
        <v>1086.6079999999999</v>
      </c>
      <c r="AL395" s="17">
        <f t="shared" si="116"/>
        <v>1098.7319999999997</v>
      </c>
      <c r="AM395" s="17">
        <f t="shared" si="116"/>
        <v>1086.9469999999999</v>
      </c>
      <c r="AN395" s="17">
        <f t="shared" si="116"/>
        <v>1084.1219999999998</v>
      </c>
      <c r="AO395" s="17">
        <f t="shared" si="116"/>
        <v>1079.1499999999999</v>
      </c>
    </row>
  </sheetData>
  <conditionalFormatting sqref="J319:AO39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Content!A1" display="Back to content" xr:uid="{8C06D120-BE94-41EE-BACE-010CE2AA126A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90CA-C83D-4F7C-8CCA-4B55EF22CFAC}">
  <sheetPr>
    <tabColor theme="0"/>
  </sheetPr>
  <dimension ref="A1:DG401"/>
  <sheetViews>
    <sheetView zoomScale="75" workbookViewId="0">
      <pane xSplit="9" ySplit="4" topLeftCell="J105" activePane="bottomRight" state="frozen"/>
      <selection pane="topRight" activeCell="I1" sqref="I1"/>
      <selection pane="bottomLeft" activeCell="A5" sqref="A5"/>
      <selection pane="bottomRight" activeCell="U121" sqref="U121"/>
    </sheetView>
  </sheetViews>
  <sheetFormatPr defaultRowHeight="14.4" x14ac:dyDescent="0.3"/>
  <cols>
    <col min="1" max="1" width="2.5546875" customWidth="1"/>
    <col min="2" max="2" width="3.21875" customWidth="1"/>
    <col min="3" max="3" width="4.33203125" customWidth="1"/>
    <col min="4" max="4" width="10.88671875" customWidth="1"/>
    <col min="5" max="5" width="18.33203125" customWidth="1"/>
    <col min="6" max="6" width="15.44140625" customWidth="1"/>
    <col min="7" max="7" width="11.33203125" customWidth="1"/>
    <col min="8" max="8" width="8.5546875" bestFit="1" customWidth="1"/>
    <col min="9" max="9" width="10.5546875" customWidth="1"/>
    <col min="10" max="10" width="10.44140625" customWidth="1"/>
    <col min="11" max="13" width="9" bestFit="1" customWidth="1"/>
    <col min="14" max="14" width="8.88671875" customWidth="1"/>
    <col min="15" max="41" width="9" bestFit="1" customWidth="1"/>
    <col min="44" max="75" width="9" bestFit="1" customWidth="1"/>
    <col min="77" max="77" width="11.109375" bestFit="1" customWidth="1"/>
    <col min="78" max="109" width="9" bestFit="1" customWidth="1"/>
  </cols>
  <sheetData>
    <row r="1" spans="1:41" x14ac:dyDescent="0.3">
      <c r="A1" s="3" t="s">
        <v>286</v>
      </c>
      <c r="J1" s="20">
        <f>J119/NI_Baseline!J119-1</f>
        <v>7.4162898044960457E-14</v>
      </c>
      <c r="K1" s="20">
        <f>K119/NI_Baseline!K119-1</f>
        <v>9.2458451900768068E-2</v>
      </c>
      <c r="L1" s="20">
        <f>L119/NI_Baseline!L119-1</f>
        <v>8.7300047306850148E-2</v>
      </c>
      <c r="M1" s="20">
        <f>M119/NI_Baseline!M119-1</f>
        <v>9.0315090064800208E-2</v>
      </c>
      <c r="N1" s="20">
        <f>N119/NI_Baseline!N119-1</f>
        <v>9.467372075719882E-2</v>
      </c>
      <c r="O1" s="20">
        <f>O119/NI_Baseline!O119-1</f>
        <v>9.9770546489945655E-2</v>
      </c>
      <c r="P1" s="20">
        <f>P119/NI_Baseline!P119-1</f>
        <v>0.1037194993182331</v>
      </c>
      <c r="Q1" s="20">
        <f>Q119/NI_Baseline!Q119-1</f>
        <v>0.10749275540154946</v>
      </c>
      <c r="R1" s="20">
        <f>R119/NI_Baseline!R119-1</f>
        <v>0.10847200500909171</v>
      </c>
      <c r="S1" s="20">
        <f>S119/NI_Baseline!S119-1</f>
        <v>9.904835961824876E-2</v>
      </c>
      <c r="T1" s="20">
        <f>T119/NI_Baseline!T119-1</f>
        <v>9.4249630203087964E-2</v>
      </c>
      <c r="U1" s="20">
        <f>U119/NI_Baseline!U119-1</f>
        <v>9.0688744263711207E-2</v>
      </c>
      <c r="V1" s="20">
        <f>V119/NI_Baseline!V119-1</f>
        <v>8.3852385454339817E-2</v>
      </c>
      <c r="W1" s="20">
        <f>W119/NI_Baseline!W119-1</f>
        <v>7.6417303461499886E-2</v>
      </c>
      <c r="X1" s="20">
        <f>X119/NI_Baseline!X119-1</f>
        <v>6.8055499749940296E-2</v>
      </c>
      <c r="Y1" s="20">
        <f>Y119/NI_Baseline!Y119-1</f>
        <v>5.7022747200749846E-2</v>
      </c>
      <c r="Z1" s="20">
        <f>Z119/NI_Baseline!Z119-1</f>
        <v>4.8131925599740999E-2</v>
      </c>
      <c r="AA1" s="20">
        <f>AA119/NI_Baseline!AA119-1</f>
        <v>3.8520678347187198E-2</v>
      </c>
      <c r="AB1" s="20">
        <f>AB119/NI_Baseline!AB119-1</f>
        <v>2.7869451080893448E-2</v>
      </c>
      <c r="AC1" s="20">
        <f>AC119/NI_Baseline!AC119-1</f>
        <v>1.8318756744811537E-2</v>
      </c>
      <c r="AD1" s="20">
        <f>AD119/NI_Baseline!AD119-1</f>
        <v>8.0945677480048772E-3</v>
      </c>
      <c r="AE1" s="20">
        <f>AE119/NI_Baseline!AE119-1</f>
        <v>-3.9627891578575269E-4</v>
      </c>
      <c r="AF1" s="20">
        <f>AF119/NI_Baseline!AF119-1</f>
        <v>-1.3609757355928287E-2</v>
      </c>
      <c r="AG1" s="20">
        <f>AG119/NI_Baseline!AG119-1</f>
        <v>-2.3090891836004435E-2</v>
      </c>
      <c r="AH1" s="20">
        <f>AH119/NI_Baseline!AH119-1</f>
        <v>-2.9796084708649695E-2</v>
      </c>
      <c r="AI1" s="20">
        <f>AI119/NI_Baseline!AI119-1</f>
        <v>-3.6067750240689644E-2</v>
      </c>
      <c r="AJ1" s="20">
        <f>AJ119/NI_Baseline!AJ119-1</f>
        <v>-4.2045992681073785E-2</v>
      </c>
      <c r="AK1" s="20">
        <f>AK119/NI_Baseline!AK119-1</f>
        <v>-4.900380327233278E-2</v>
      </c>
      <c r="AL1" s="20">
        <f>AL119/NI_Baseline!AL119-1</f>
        <v>-4.7330969957964819E-2</v>
      </c>
      <c r="AM1" s="20">
        <f>AM119/NI_Baseline!AM119-1</f>
        <v>-3.9732860302507E-2</v>
      </c>
      <c r="AN1" s="20">
        <f>AN119/NI_Baseline!AN119-1</f>
        <v>-2.7279157720272895E-2</v>
      </c>
      <c r="AO1" s="20">
        <f>AO119/NI_Baseline!AO119-1</f>
        <v>-1.0769403636544883E-2</v>
      </c>
    </row>
    <row r="2" spans="1:41" x14ac:dyDescent="0.3">
      <c r="J2" s="20">
        <f>J114/NI_Baseline!J114-1</f>
        <v>0</v>
      </c>
      <c r="K2" s="20">
        <f>K114/NI_Baseline!K114-1</f>
        <v>-1.3103478522998868E-3</v>
      </c>
      <c r="L2" s="20">
        <f>L114/NI_Baseline!L114-1</f>
        <v>-1.4788862286936322E-3</v>
      </c>
      <c r="M2" s="20">
        <f>M114/NI_Baseline!M114-1</f>
        <v>-1.6585539809431671E-3</v>
      </c>
      <c r="N2" s="20">
        <f>N114/NI_Baseline!N114-1</f>
        <v>-1.5292759383311871E-3</v>
      </c>
      <c r="O2" s="20">
        <f>O114/NI_Baseline!O114-1</f>
        <v>-1.6011135154605505E-3</v>
      </c>
      <c r="P2" s="20">
        <f>P114/NI_Baseline!P114-1</f>
        <v>-1.6238626519836652E-3</v>
      </c>
      <c r="Q2" s="20">
        <f>Q114/NI_Baseline!Q114-1</f>
        <v>-1.9901048869309657E-3</v>
      </c>
      <c r="R2" s="20">
        <f>R114/NI_Baseline!R114-1</f>
        <v>-1.4358937573719643E-3</v>
      </c>
      <c r="S2" s="20">
        <f>S114/NI_Baseline!S114-1</f>
        <v>-1.6651832896038554E-3</v>
      </c>
      <c r="T2" s="20">
        <f>T114/NI_Baseline!T114-1</f>
        <v>-1.5760462733300784E-3</v>
      </c>
      <c r="U2" s="20">
        <f>U114/NI_Baseline!U114-1</f>
        <v>-1.4525065468131704E-3</v>
      </c>
      <c r="V2" s="20">
        <f>V114/NI_Baseline!V114-1</f>
        <v>-1.1703188022491595E-3</v>
      </c>
      <c r="W2" s="20">
        <f>W114/NI_Baseline!W114-1</f>
        <v>-1.5506193385635969E-3</v>
      </c>
      <c r="X2" s="20">
        <f>X114/NI_Baseline!X114-1</f>
        <v>-1.0587407083029188E-3</v>
      </c>
      <c r="Y2" s="20">
        <f>Y114/NI_Baseline!Y114-1</f>
        <v>-3.8643057806742043E-4</v>
      </c>
      <c r="Z2" s="20">
        <f>Z114/NI_Baseline!Z114-1</f>
        <v>-3.1169704300959555E-4</v>
      </c>
      <c r="AA2" s="20">
        <f>AA114/NI_Baseline!AA114-1</f>
        <v>-7.9809928487650783E-4</v>
      </c>
      <c r="AB2" s="20">
        <f>AB114/NI_Baseline!AB114-1</f>
        <v>-1.2377224100235118E-4</v>
      </c>
      <c r="AC2" s="20">
        <f>AC114/NI_Baseline!AC114-1</f>
        <v>-1.9423731176115844E-4</v>
      </c>
      <c r="AD2" s="20">
        <f>AD114/NI_Baseline!AD114-1</f>
        <v>-1.4123299107293708E-4</v>
      </c>
      <c r="AE2" s="20">
        <f>AE114/NI_Baseline!AE114-1</f>
        <v>3.8336336875866017E-4</v>
      </c>
      <c r="AF2" s="20">
        <f>AF114/NI_Baseline!AF114-1</f>
        <v>-1.0403241117007411E-5</v>
      </c>
      <c r="AG2" s="20">
        <f>AG114/NI_Baseline!AG114-1</f>
        <v>6.5145658476284396E-4</v>
      </c>
      <c r="AH2" s="20">
        <f>AH114/NI_Baseline!AH114-1</f>
        <v>3.0113760257433064E-4</v>
      </c>
      <c r="AI2" s="20">
        <f>AI114/NI_Baseline!AI114-1</f>
        <v>4.794296045786961E-4</v>
      </c>
      <c r="AJ2" s="20">
        <f>AJ114/NI_Baseline!AJ114-1</f>
        <v>6.6302878212387562E-4</v>
      </c>
      <c r="AK2" s="20">
        <f>AK114/NI_Baseline!AK114-1</f>
        <v>7.58081791630838E-4</v>
      </c>
      <c r="AL2" s="20">
        <f>AL114/NI_Baseline!AL114-1</f>
        <v>7.6428197709788037E-4</v>
      </c>
      <c r="AM2" s="20">
        <f>AM114/NI_Baseline!AM114-1</f>
        <v>6.9741231556830208E-4</v>
      </c>
      <c r="AN2" s="20">
        <f>AN114/NI_Baseline!AN114-1</f>
        <v>5.2987678621385648E-4</v>
      </c>
      <c r="AO2" s="20">
        <f>AO114/NI_Baseline!AO114-1</f>
        <v>3.8332392864037779E-4</v>
      </c>
    </row>
    <row r="3" spans="1:41" x14ac:dyDescent="0.3">
      <c r="D3" s="2" t="s">
        <v>287</v>
      </c>
      <c r="K3" s="42">
        <f>K8/J8-1</f>
        <v>-5.3898959042665506E-2</v>
      </c>
      <c r="L3" s="20">
        <f t="shared" ref="L3:AO3" si="0">L8/K8-1</f>
        <v>3.0597386714450892E-2</v>
      </c>
      <c r="M3" s="20">
        <f t="shared" si="0"/>
        <v>2.0437164691409659E-2</v>
      </c>
      <c r="N3" s="20">
        <f t="shared" si="0"/>
        <v>1.7704459556317831E-2</v>
      </c>
      <c r="O3" s="20">
        <f t="shared" si="0"/>
        <v>1.9399013795780462E-2</v>
      </c>
      <c r="P3" s="20">
        <f t="shared" si="0"/>
        <v>2.1581663242563609E-2</v>
      </c>
      <c r="Q3" s="20">
        <f t="shared" si="0"/>
        <v>2.2245926425317641E-2</v>
      </c>
      <c r="R3" s="20">
        <f t="shared" si="0"/>
        <v>2.3576468211353951E-2</v>
      </c>
      <c r="S3" s="20">
        <f t="shared" si="0"/>
        <v>2.2836505286848885E-2</v>
      </c>
      <c r="T3" s="20">
        <f t="shared" si="0"/>
        <v>2.3999313661791088E-2</v>
      </c>
      <c r="U3" s="20">
        <f t="shared" si="0"/>
        <v>2.3437860581683845E-2</v>
      </c>
      <c r="V3" s="20">
        <f t="shared" si="0"/>
        <v>2.6795193952412699E-2</v>
      </c>
      <c r="W3" s="20">
        <f t="shared" si="0"/>
        <v>2.7563669720970463E-2</v>
      </c>
      <c r="X3" s="20">
        <f t="shared" si="0"/>
        <v>2.814728186607085E-2</v>
      </c>
      <c r="Y3" s="20">
        <f t="shared" si="0"/>
        <v>3.0947521209524931E-2</v>
      </c>
      <c r="Z3" s="20">
        <f t="shared" si="0"/>
        <v>2.8625059229156591E-2</v>
      </c>
      <c r="AA3" s="20">
        <f t="shared" si="0"/>
        <v>2.9676549737559732E-2</v>
      </c>
      <c r="AB3" s="20">
        <f t="shared" si="0"/>
        <v>3.1851540310450455E-2</v>
      </c>
      <c r="AC3" s="20">
        <f t="shared" si="0"/>
        <v>2.9301250283395142E-2</v>
      </c>
      <c r="AD3" s="20">
        <f t="shared" si="0"/>
        <v>2.8657237677228053E-2</v>
      </c>
      <c r="AE3" s="20">
        <f t="shared" si="0"/>
        <v>2.8496283592606142E-2</v>
      </c>
      <c r="AF3" s="20">
        <f t="shared" si="0"/>
        <v>2.8759562567407748E-2</v>
      </c>
      <c r="AG3" s="20">
        <f t="shared" si="0"/>
        <v>2.6879982610066966E-2</v>
      </c>
      <c r="AH3" s="20">
        <f t="shared" si="0"/>
        <v>2.6919279655292394E-2</v>
      </c>
      <c r="AI3" s="20">
        <f t="shared" si="0"/>
        <v>2.724444747836996E-2</v>
      </c>
      <c r="AJ3" s="20">
        <f t="shared" si="0"/>
        <v>2.753511247446716E-2</v>
      </c>
      <c r="AK3" s="20">
        <f t="shared" si="0"/>
        <v>2.6872716636841432E-2</v>
      </c>
      <c r="AL3" s="20">
        <f t="shared" si="0"/>
        <v>5.8724610837359581E-3</v>
      </c>
      <c r="AM3" s="20">
        <f t="shared" si="0"/>
        <v>3.4885783083198341E-3</v>
      </c>
      <c r="AN3" s="20">
        <f t="shared" si="0"/>
        <v>3.5979833392767446E-3</v>
      </c>
      <c r="AO3" s="20">
        <f t="shared" si="0"/>
        <v>2.6221472262455414E-3</v>
      </c>
    </row>
    <row r="4" spans="1:41" ht="43.2" x14ac:dyDescent="0.3">
      <c r="D4" s="2" t="s">
        <v>0</v>
      </c>
      <c r="E4" s="2" t="s">
        <v>1</v>
      </c>
      <c r="F4" s="2" t="s">
        <v>3</v>
      </c>
      <c r="G4" s="2" t="s">
        <v>2</v>
      </c>
      <c r="H4" s="2" t="s">
        <v>162</v>
      </c>
      <c r="I4" s="7" t="s">
        <v>163</v>
      </c>
      <c r="J4" s="2">
        <v>2019</v>
      </c>
      <c r="K4" s="2">
        <v>2020</v>
      </c>
      <c r="L4" s="2">
        <v>2021</v>
      </c>
      <c r="M4" s="9">
        <v>2022</v>
      </c>
      <c r="N4" s="9">
        <v>2023</v>
      </c>
      <c r="O4" s="9">
        <v>2024</v>
      </c>
      <c r="P4" s="9">
        <v>2025</v>
      </c>
      <c r="Q4" s="9">
        <v>2026</v>
      </c>
      <c r="R4" s="9">
        <v>2027</v>
      </c>
      <c r="S4" s="9">
        <v>2028</v>
      </c>
      <c r="T4" s="9">
        <v>2029</v>
      </c>
      <c r="U4" s="9">
        <v>2030</v>
      </c>
      <c r="V4" s="2">
        <v>2031</v>
      </c>
      <c r="W4" s="2">
        <v>2032</v>
      </c>
      <c r="X4" s="2">
        <v>2033</v>
      </c>
      <c r="Y4" s="2">
        <v>2034</v>
      </c>
      <c r="Z4" s="2">
        <v>2035</v>
      </c>
      <c r="AA4" s="2">
        <v>2036</v>
      </c>
      <c r="AB4" s="2">
        <v>2037</v>
      </c>
      <c r="AC4" s="2">
        <v>2038</v>
      </c>
      <c r="AD4" s="2">
        <v>2039</v>
      </c>
      <c r="AE4" s="2">
        <v>2040</v>
      </c>
      <c r="AF4" s="2">
        <v>2041</v>
      </c>
      <c r="AG4" s="2">
        <v>2042</v>
      </c>
      <c r="AH4" s="2">
        <v>2043</v>
      </c>
      <c r="AI4" s="2">
        <v>2044</v>
      </c>
      <c r="AJ4" s="2">
        <v>2045</v>
      </c>
      <c r="AK4" s="2">
        <v>2046</v>
      </c>
      <c r="AL4" s="2">
        <v>2047</v>
      </c>
      <c r="AM4" s="2">
        <v>2048</v>
      </c>
      <c r="AN4" s="2">
        <v>2049</v>
      </c>
      <c r="AO4" s="2">
        <v>2050</v>
      </c>
    </row>
    <row r="5" spans="1:41" x14ac:dyDescent="0.3">
      <c r="D5" t="s">
        <v>8</v>
      </c>
      <c r="E5" t="s">
        <v>4</v>
      </c>
      <c r="F5" s="4" t="s">
        <v>5</v>
      </c>
      <c r="G5" s="1" t="s">
        <v>6</v>
      </c>
      <c r="H5" s="1" t="s">
        <v>6</v>
      </c>
      <c r="I5">
        <v>-6.3903877809332599E-3</v>
      </c>
      <c r="J5" s="8">
        <v>-5.2572346476154104E-10</v>
      </c>
      <c r="K5" s="8">
        <v>-4.5880721444291298E-10</v>
      </c>
      <c r="L5" s="8">
        <v>-4.8318867351682102E-8</v>
      </c>
      <c r="M5" s="8">
        <v>-2.85556547297006E-8</v>
      </c>
      <c r="N5" s="8">
        <v>-5.5487503652029702E-5</v>
      </c>
      <c r="O5">
        <v>-1.38762855667274E-4</v>
      </c>
      <c r="P5">
        <v>-2.3287246160230701E-4</v>
      </c>
      <c r="Q5">
        <v>-3.7648543812207602E-4</v>
      </c>
      <c r="R5">
        <v>-6.1388871976331095E-4</v>
      </c>
      <c r="S5">
        <v>-8.8080865960393805E-4</v>
      </c>
      <c r="T5">
        <v>-1.18516920443712E-3</v>
      </c>
      <c r="U5">
        <v>-1.53047656432292E-3</v>
      </c>
      <c r="V5">
        <v>-1.9075153179699501E-3</v>
      </c>
      <c r="W5">
        <v>-2.3430097111885001E-3</v>
      </c>
      <c r="X5">
        <v>-2.8904433187903998E-3</v>
      </c>
      <c r="Y5">
        <v>-3.55154230374244E-3</v>
      </c>
      <c r="Z5">
        <v>-3.9679537635071097E-3</v>
      </c>
      <c r="AA5">
        <v>-4.4182369663288102E-3</v>
      </c>
      <c r="AB5">
        <v>-4.5324907222776796E-3</v>
      </c>
      <c r="AC5">
        <v>-4.78275705849551E-3</v>
      </c>
      <c r="AD5">
        <v>-5.0415737880755698E-3</v>
      </c>
      <c r="AE5">
        <v>-5.3335856301073301E-3</v>
      </c>
      <c r="AF5">
        <v>-5.6754031779138198E-3</v>
      </c>
      <c r="AG5">
        <v>-6.0475607700849502E-3</v>
      </c>
      <c r="AH5">
        <v>-6.1623917405668697E-3</v>
      </c>
      <c r="AI5">
        <v>-6.24468026124325E-3</v>
      </c>
      <c r="AJ5">
        <v>-6.3226672935961003E-3</v>
      </c>
      <c r="AK5">
        <v>-6.4015352274826602E-3</v>
      </c>
      <c r="AL5">
        <v>-6.4443589070164497E-3</v>
      </c>
      <c r="AM5">
        <v>-6.3465265846214302E-3</v>
      </c>
      <c r="AN5">
        <v>-6.3673366845371504E-3</v>
      </c>
      <c r="AO5">
        <v>-6.3903877809332599E-3</v>
      </c>
    </row>
    <row r="6" spans="1:41" x14ac:dyDescent="0.3">
      <c r="D6" t="s">
        <v>191</v>
      </c>
      <c r="E6" t="s">
        <v>198</v>
      </c>
      <c r="F6" s="18" t="s">
        <v>197</v>
      </c>
      <c r="G6" s="1" t="s">
        <v>6</v>
      </c>
      <c r="H6" s="1" t="s">
        <v>6</v>
      </c>
      <c r="I6">
        <v>6</v>
      </c>
      <c r="J6" s="8"/>
      <c r="K6" s="8"/>
      <c r="L6" s="8"/>
      <c r="M6" s="8"/>
      <c r="N6" s="8"/>
      <c r="O6" s="8"/>
    </row>
    <row r="7" spans="1:41" x14ac:dyDescent="0.3">
      <c r="D7" t="s">
        <v>192</v>
      </c>
      <c r="E7" t="s">
        <v>199</v>
      </c>
      <c r="F7" s="4"/>
      <c r="G7" s="1" t="s">
        <v>6</v>
      </c>
      <c r="H7" s="1" t="s">
        <v>6</v>
      </c>
      <c r="I7">
        <v>11</v>
      </c>
      <c r="J7" s="8"/>
      <c r="K7" s="8"/>
      <c r="L7" s="8"/>
      <c r="M7" s="8"/>
      <c r="N7" s="8"/>
      <c r="O7" s="8"/>
    </row>
    <row r="8" spans="1:41" x14ac:dyDescent="0.3">
      <c r="D8" t="s">
        <v>10</v>
      </c>
      <c r="E8" t="s">
        <v>9</v>
      </c>
      <c r="F8" s="4" t="s">
        <v>5</v>
      </c>
      <c r="G8" t="s">
        <v>11</v>
      </c>
      <c r="H8" s="1" t="s">
        <v>6</v>
      </c>
      <c r="I8" s="1" t="s">
        <v>6</v>
      </c>
      <c r="J8" s="11">
        <v>4436.7667702664303</v>
      </c>
      <c r="K8" s="11">
        <v>4197.6296598339804</v>
      </c>
      <c r="L8" s="11">
        <v>4326.0661578199697</v>
      </c>
      <c r="M8" s="11">
        <v>4414.4786843532702</v>
      </c>
      <c r="N8" s="11">
        <v>4492.6346436826298</v>
      </c>
      <c r="O8" s="11">
        <v>4579.7873251148303</v>
      </c>
      <c r="P8" s="11">
        <v>4678.6267528880198</v>
      </c>
      <c r="Q8" s="11">
        <v>4782.7071394042896</v>
      </c>
      <c r="R8" s="11">
        <v>4895.4664822406703</v>
      </c>
      <c r="S8" s="11">
        <v>5007.2618284439504</v>
      </c>
      <c r="T8" s="11">
        <v>5127.4326756514902</v>
      </c>
      <c r="U8" s="11">
        <v>5247.6087278453797</v>
      </c>
      <c r="V8" s="11">
        <v>5388.2194214943702</v>
      </c>
      <c r="W8" s="11">
        <v>5536.7385220125598</v>
      </c>
      <c r="X8" s="11">
        <v>5692.5826618103802</v>
      </c>
      <c r="Y8" s="11">
        <v>5868.7539844737303</v>
      </c>
      <c r="Z8" s="11">
        <v>6036.7474148806396</v>
      </c>
      <c r="AA8" s="11">
        <v>6215.8972497914301</v>
      </c>
      <c r="AB8" s="11">
        <v>6413.8831516087803</v>
      </c>
      <c r="AC8" s="11">
        <v>6601.8179471225203</v>
      </c>
      <c r="AD8" s="11">
        <v>6791.0078131350001</v>
      </c>
      <c r="AE8" s="11">
        <v>6984.5262976576996</v>
      </c>
      <c r="AF8" s="11">
        <v>7185.3982187188903</v>
      </c>
      <c r="AG8" s="11">
        <v>7378.5415978844603</v>
      </c>
      <c r="AH8" s="11">
        <v>7577.1666226061197</v>
      </c>
      <c r="AI8" s="11">
        <v>7783.6023406905697</v>
      </c>
      <c r="AJ8" s="11">
        <v>7997.9247065980098</v>
      </c>
      <c r="AK8" s="11">
        <v>8212.8506709212106</v>
      </c>
      <c r="AL8" s="11">
        <v>8261.0803168727307</v>
      </c>
      <c r="AM8" s="11">
        <v>8289.8997424694608</v>
      </c>
      <c r="AN8" s="11">
        <v>8319.7266636271397</v>
      </c>
      <c r="AO8" s="11">
        <v>8341.54221182129</v>
      </c>
    </row>
    <row r="9" spans="1:41" x14ac:dyDescent="0.3">
      <c r="D9" s="2" t="s">
        <v>288</v>
      </c>
      <c r="E9" s="2" t="s">
        <v>289</v>
      </c>
      <c r="F9" s="41" t="s">
        <v>197</v>
      </c>
      <c r="G9" s="1" t="s">
        <v>6</v>
      </c>
      <c r="H9" s="1" t="s">
        <v>6</v>
      </c>
      <c r="I9" s="1" t="s">
        <v>6</v>
      </c>
      <c r="J9" s="1" t="s">
        <v>6</v>
      </c>
      <c r="K9" s="19">
        <v>-7.5199999999999996E-4</v>
      </c>
      <c r="L9">
        <v>7.6099999999999996E-4</v>
      </c>
      <c r="M9">
        <v>1.4940000000000001E-3</v>
      </c>
      <c r="N9">
        <v>1.341E-3</v>
      </c>
      <c r="O9">
        <v>1.2310000000000001E-3</v>
      </c>
      <c r="P9">
        <v>1.467E-3</v>
      </c>
      <c r="Q9">
        <v>2.5300000000000001E-3</v>
      </c>
      <c r="R9">
        <v>3.7699999999999999E-3</v>
      </c>
      <c r="S9">
        <v>3.166E-3</v>
      </c>
      <c r="T9">
        <v>3.6740000000000002E-3</v>
      </c>
      <c r="U9">
        <v>4.1099999999999999E-3</v>
      </c>
      <c r="V9">
        <v>4.3990000000000001E-3</v>
      </c>
      <c r="W9">
        <v>4.9829999999999996E-3</v>
      </c>
      <c r="X9">
        <v>5.5360000000000001E-3</v>
      </c>
      <c r="Y9">
        <v>6.2509999999999996E-3</v>
      </c>
      <c r="Z9">
        <v>7.6709999999999999E-3</v>
      </c>
      <c r="AA9">
        <v>8.4659999999999996E-3</v>
      </c>
      <c r="AB9">
        <v>8.5310000000000004E-3</v>
      </c>
      <c r="AC9">
        <v>8.5050000000000004E-3</v>
      </c>
      <c r="AD9">
        <v>8.1840000000000003E-3</v>
      </c>
      <c r="AE9">
        <v>7.9989999999999992E-3</v>
      </c>
      <c r="AF9">
        <v>7.4819999999999999E-3</v>
      </c>
      <c r="AG9">
        <v>7.0629999999999998E-3</v>
      </c>
      <c r="AH9">
        <v>7.0070000000000002E-3</v>
      </c>
      <c r="AI9">
        <v>7.1469999999999997E-3</v>
      </c>
      <c r="AJ9">
        <v>7.4380000000000002E-3</v>
      </c>
      <c r="AK9">
        <v>4.9230000000000003E-3</v>
      </c>
      <c r="AL9">
        <v>4.2700000000000002E-4</v>
      </c>
      <c r="AM9">
        <v>-5.0769999999999999E-3</v>
      </c>
      <c r="AN9">
        <v>-1.0248E-2</v>
      </c>
      <c r="AO9">
        <v>-1.5007E-2</v>
      </c>
    </row>
    <row r="10" spans="1:41" x14ac:dyDescent="0.3">
      <c r="D10" t="s">
        <v>25</v>
      </c>
      <c r="E10" t="s">
        <v>31</v>
      </c>
      <c r="F10" s="18" t="s">
        <v>295</v>
      </c>
      <c r="G10" s="1" t="s">
        <v>6</v>
      </c>
      <c r="H10" t="s">
        <v>13</v>
      </c>
      <c r="I10" s="1" t="s">
        <v>6</v>
      </c>
      <c r="J10" s="10">
        <v>0.44004459069582003</v>
      </c>
      <c r="K10" s="10">
        <v>0.44004459069582003</v>
      </c>
      <c r="L10" s="10">
        <v>0.44004459069582003</v>
      </c>
      <c r="M10" s="10">
        <v>0.44004459069582003</v>
      </c>
      <c r="N10" s="10">
        <v>0.44004459069582003</v>
      </c>
      <c r="O10" s="10">
        <v>0.44004459069582003</v>
      </c>
      <c r="P10" s="10">
        <v>0.44004459069582003</v>
      </c>
      <c r="Q10" s="10">
        <v>0.44004459069582003</v>
      </c>
      <c r="R10" s="10">
        <v>0.44004459069582003</v>
      </c>
      <c r="S10" s="10">
        <v>0.44004459069582003</v>
      </c>
      <c r="T10" s="10">
        <v>0.44004459069582003</v>
      </c>
      <c r="U10" s="10">
        <v>0.44004459069582003</v>
      </c>
      <c r="V10" s="10">
        <v>0.44004459069582003</v>
      </c>
      <c r="W10" s="10">
        <v>0.44004459069582003</v>
      </c>
      <c r="X10" s="10">
        <v>0.44004459069582003</v>
      </c>
      <c r="Y10" s="10">
        <v>0.44004459069582003</v>
      </c>
      <c r="Z10" s="10">
        <v>0.44004459069582003</v>
      </c>
      <c r="AA10" s="10">
        <v>0.44004459069582003</v>
      </c>
      <c r="AB10" s="10">
        <v>0.44004459069582003</v>
      </c>
      <c r="AC10" s="10">
        <v>0.44004459069582003</v>
      </c>
      <c r="AD10" s="10">
        <v>0.44004459069582003</v>
      </c>
      <c r="AE10" s="10">
        <v>0.44004459069582003</v>
      </c>
      <c r="AF10" s="10">
        <v>0.44004459069582003</v>
      </c>
      <c r="AG10" s="10">
        <v>0.44004459069582003</v>
      </c>
      <c r="AH10" s="10">
        <v>0.44004459069582003</v>
      </c>
      <c r="AI10" s="10">
        <v>0.44004459069582003</v>
      </c>
      <c r="AJ10" s="10">
        <v>0.44004459069582003</v>
      </c>
      <c r="AK10" s="10">
        <v>0.44004459069582003</v>
      </c>
      <c r="AL10" s="10">
        <v>0.44004459069582003</v>
      </c>
      <c r="AM10" s="10">
        <v>0.44004459069582003</v>
      </c>
      <c r="AN10" s="10">
        <v>0.44004459069582003</v>
      </c>
      <c r="AO10" s="10">
        <v>0.44004459069582003</v>
      </c>
    </row>
    <row r="11" spans="1:41" x14ac:dyDescent="0.3">
      <c r="D11" t="s">
        <v>25</v>
      </c>
      <c r="E11" t="s">
        <v>31</v>
      </c>
      <c r="F11" s="18" t="s">
        <v>295</v>
      </c>
      <c r="G11" s="1" t="s">
        <v>6</v>
      </c>
      <c r="H11" t="s">
        <v>14</v>
      </c>
      <c r="I11" s="1" t="s">
        <v>6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</row>
    <row r="12" spans="1:41" x14ac:dyDescent="0.3">
      <c r="D12" t="s">
        <v>25</v>
      </c>
      <c r="E12" t="s">
        <v>31</v>
      </c>
      <c r="F12" s="18" t="s">
        <v>295</v>
      </c>
      <c r="G12" s="1" t="s">
        <v>6</v>
      </c>
      <c r="H12" t="s">
        <v>15</v>
      </c>
      <c r="I12" s="1" t="s">
        <v>6</v>
      </c>
      <c r="J12" s="10">
        <v>6.9894215266289896E-4</v>
      </c>
      <c r="K12" s="10">
        <v>-5.3057847337101299E-5</v>
      </c>
      <c r="L12" s="10">
        <v>1.4599421526629E-3</v>
      </c>
      <c r="M12" s="10">
        <v>2.1929421526628999E-3</v>
      </c>
      <c r="N12" s="10">
        <v>2.0399421526629E-3</v>
      </c>
      <c r="O12" s="10">
        <v>1.9299421526628999E-3</v>
      </c>
      <c r="P12" s="10">
        <v>2.1659421526628998E-3</v>
      </c>
      <c r="Q12" s="10">
        <v>3.2289421526629E-3</v>
      </c>
      <c r="R12" s="10">
        <v>4.4689421526628997E-3</v>
      </c>
      <c r="S12" s="10">
        <v>3.8649421526628998E-3</v>
      </c>
      <c r="T12" s="10">
        <v>4.3729421526629E-3</v>
      </c>
      <c r="U12" s="10">
        <v>4.8089421526628998E-3</v>
      </c>
      <c r="V12" s="10">
        <v>5.0979421526629E-3</v>
      </c>
      <c r="W12" s="10">
        <v>5.6819421526629003E-3</v>
      </c>
      <c r="X12" s="10">
        <v>6.2349421526628999E-3</v>
      </c>
      <c r="Y12" s="10">
        <v>6.9499421526629003E-3</v>
      </c>
      <c r="Z12" s="10">
        <v>8.3699421526628997E-3</v>
      </c>
      <c r="AA12" s="10">
        <v>9.1649421526629003E-3</v>
      </c>
      <c r="AB12" s="10">
        <v>9.2299421526628993E-3</v>
      </c>
      <c r="AC12" s="10">
        <v>9.2039421526628994E-3</v>
      </c>
      <c r="AD12" s="10">
        <v>8.8829421526628993E-3</v>
      </c>
      <c r="AE12" s="10">
        <v>8.6979421526628999E-3</v>
      </c>
      <c r="AF12" s="10">
        <v>8.1809421526628998E-3</v>
      </c>
      <c r="AG12" s="10">
        <v>7.7619421526628997E-3</v>
      </c>
      <c r="AH12" s="10">
        <v>7.7059421526629E-3</v>
      </c>
      <c r="AI12" s="10">
        <v>7.8459421526628995E-3</v>
      </c>
      <c r="AJ12" s="10">
        <v>8.1369421526629009E-3</v>
      </c>
      <c r="AK12" s="10">
        <v>5.6219421526629001E-3</v>
      </c>
      <c r="AL12" s="10">
        <v>1.1259421526628999E-3</v>
      </c>
      <c r="AM12" s="10">
        <v>-4.3780578473371001E-3</v>
      </c>
      <c r="AN12" s="10">
        <v>-9.5490578473370995E-3</v>
      </c>
      <c r="AO12" s="10">
        <v>-1.4308057847337101E-2</v>
      </c>
    </row>
    <row r="13" spans="1:41" x14ac:dyDescent="0.3">
      <c r="D13" t="s">
        <v>25</v>
      </c>
      <c r="E13" t="s">
        <v>31</v>
      </c>
      <c r="F13" s="18" t="s">
        <v>295</v>
      </c>
      <c r="G13" s="1" t="s">
        <v>6</v>
      </c>
      <c r="H13" t="s">
        <v>16</v>
      </c>
      <c r="I13" s="1" t="s">
        <v>6</v>
      </c>
      <c r="J13" s="10">
        <v>8.0498864401150902E-4</v>
      </c>
      <c r="K13" s="10">
        <v>5.2988644011509101E-5</v>
      </c>
      <c r="L13" s="10">
        <v>1.5659886440115101E-3</v>
      </c>
      <c r="M13" s="10">
        <v>2.29898864401151E-3</v>
      </c>
      <c r="N13" s="10">
        <v>2.1459886440115101E-3</v>
      </c>
      <c r="O13" s="10">
        <v>2.0359886440115102E-3</v>
      </c>
      <c r="P13" s="10">
        <v>2.2719886440115099E-3</v>
      </c>
      <c r="Q13" s="10">
        <v>3.33498864401151E-3</v>
      </c>
      <c r="R13" s="10">
        <v>4.5749886440115102E-3</v>
      </c>
      <c r="S13" s="10">
        <v>3.9709886440115099E-3</v>
      </c>
      <c r="T13" s="10">
        <v>4.4789886440115096E-3</v>
      </c>
      <c r="U13" s="10">
        <v>4.9149886440115103E-3</v>
      </c>
      <c r="V13" s="10">
        <v>5.2039886440115096E-3</v>
      </c>
      <c r="W13" s="10">
        <v>5.7879886440115099E-3</v>
      </c>
      <c r="X13" s="10">
        <v>6.3409886440115096E-3</v>
      </c>
      <c r="Y13" s="10">
        <v>7.0559886440115099E-3</v>
      </c>
      <c r="Z13" s="10">
        <v>8.4759886440115093E-3</v>
      </c>
      <c r="AA13" s="10">
        <v>9.2709886440115099E-3</v>
      </c>
      <c r="AB13" s="10">
        <v>9.3359886440115107E-3</v>
      </c>
      <c r="AC13" s="10">
        <v>9.3099886440115107E-3</v>
      </c>
      <c r="AD13" s="10">
        <v>8.9889886440115106E-3</v>
      </c>
      <c r="AE13" s="10">
        <v>8.8039886440115095E-3</v>
      </c>
      <c r="AF13" s="10">
        <v>8.2869886440115094E-3</v>
      </c>
      <c r="AG13" s="10">
        <v>7.8679886440115102E-3</v>
      </c>
      <c r="AH13" s="10">
        <v>7.8119886440115097E-3</v>
      </c>
      <c r="AI13" s="10">
        <v>7.9519886440115092E-3</v>
      </c>
      <c r="AJ13" s="10">
        <v>8.2429886440115105E-3</v>
      </c>
      <c r="AK13" s="10">
        <v>5.7279886440115097E-3</v>
      </c>
      <c r="AL13" s="10">
        <v>1.23198864401151E-3</v>
      </c>
      <c r="AM13" s="10">
        <v>-4.2720113559884896E-3</v>
      </c>
      <c r="AN13" s="10">
        <v>-9.4430113559884898E-3</v>
      </c>
      <c r="AO13" s="10">
        <v>-1.42020113559885E-2</v>
      </c>
    </row>
    <row r="14" spans="1:41" x14ac:dyDescent="0.3">
      <c r="D14" t="s">
        <v>25</v>
      </c>
      <c r="E14" t="s">
        <v>31</v>
      </c>
      <c r="F14" s="18" t="s">
        <v>295</v>
      </c>
      <c r="G14" s="1" t="s">
        <v>6</v>
      </c>
      <c r="H14" t="s">
        <v>17</v>
      </c>
      <c r="I14" s="1" t="s">
        <v>6</v>
      </c>
      <c r="J14" s="10">
        <v>1.1656083306156001E-3</v>
      </c>
      <c r="K14" s="10">
        <v>4.1360833061559901E-4</v>
      </c>
      <c r="L14" s="10">
        <v>1.9266083306156E-3</v>
      </c>
      <c r="M14" s="10">
        <v>2.6596083306155999E-3</v>
      </c>
      <c r="N14" s="10">
        <v>2.5066083306156E-3</v>
      </c>
      <c r="O14" s="10">
        <v>2.3966083306156002E-3</v>
      </c>
      <c r="P14" s="10">
        <v>2.6326083306155998E-3</v>
      </c>
      <c r="Q14" s="10">
        <v>3.6956083306156E-3</v>
      </c>
      <c r="R14" s="10">
        <v>4.9356083306156002E-3</v>
      </c>
      <c r="S14" s="10">
        <v>4.3316083306155998E-3</v>
      </c>
      <c r="T14" s="10">
        <v>4.8396083306155996E-3</v>
      </c>
      <c r="U14" s="10">
        <v>5.2756083306156002E-3</v>
      </c>
      <c r="V14" s="10">
        <v>5.5646083306156004E-3</v>
      </c>
      <c r="W14" s="10">
        <v>6.1486083306155999E-3</v>
      </c>
      <c r="X14" s="10">
        <v>6.7016083306156004E-3</v>
      </c>
      <c r="Y14" s="10">
        <v>7.4166083306155999E-3</v>
      </c>
      <c r="Z14" s="10">
        <v>8.8366083306156001E-3</v>
      </c>
      <c r="AA14" s="10">
        <v>9.6316083306156007E-3</v>
      </c>
      <c r="AB14" s="10">
        <v>9.6966083306155998E-3</v>
      </c>
      <c r="AC14" s="10">
        <v>9.6706083306155998E-3</v>
      </c>
      <c r="AD14" s="10">
        <v>9.3496083306155997E-3</v>
      </c>
      <c r="AE14" s="10">
        <v>9.1646083306156003E-3</v>
      </c>
      <c r="AF14" s="10">
        <v>8.6476083306156002E-3</v>
      </c>
      <c r="AG14" s="10">
        <v>8.2286083306155992E-3</v>
      </c>
      <c r="AH14" s="10">
        <v>8.1726083306156005E-3</v>
      </c>
      <c r="AI14" s="10">
        <v>8.3126083306156E-3</v>
      </c>
      <c r="AJ14" s="10">
        <v>8.6036083306155996E-3</v>
      </c>
      <c r="AK14" s="10">
        <v>6.0886083306155997E-3</v>
      </c>
      <c r="AL14" s="10">
        <v>1.5926083306155999E-3</v>
      </c>
      <c r="AM14" s="10">
        <v>-3.9113916693843996E-3</v>
      </c>
      <c r="AN14" s="10">
        <v>-9.0823916693844008E-3</v>
      </c>
      <c r="AO14" s="10">
        <v>-1.38413916693844E-2</v>
      </c>
    </row>
    <row r="15" spans="1:41" x14ac:dyDescent="0.3">
      <c r="D15" t="s">
        <v>25</v>
      </c>
      <c r="E15" t="s">
        <v>31</v>
      </c>
      <c r="F15" s="18" t="s">
        <v>295</v>
      </c>
      <c r="G15" s="1" t="s">
        <v>6</v>
      </c>
      <c r="H15" t="s">
        <v>18</v>
      </c>
      <c r="I15" s="1" t="s">
        <v>6</v>
      </c>
      <c r="J15" s="10">
        <v>1.88977787526476E-3</v>
      </c>
      <c r="K15" s="10">
        <v>1.1377778752647599E-3</v>
      </c>
      <c r="L15" s="10">
        <v>2.65077787526476E-3</v>
      </c>
      <c r="M15" s="10">
        <v>3.3837778752647601E-3</v>
      </c>
      <c r="N15" s="10">
        <v>3.2307778752647602E-3</v>
      </c>
      <c r="O15" s="10">
        <v>3.1207778752647599E-3</v>
      </c>
      <c r="P15" s="10">
        <v>3.35677787526476E-3</v>
      </c>
      <c r="Q15" s="10">
        <v>4.4197778752647597E-3</v>
      </c>
      <c r="R15" s="10">
        <v>5.6597778752647604E-3</v>
      </c>
      <c r="S15" s="10">
        <v>5.05577787526476E-3</v>
      </c>
      <c r="T15" s="10">
        <v>5.5637778752647598E-3</v>
      </c>
      <c r="U15" s="10">
        <v>5.9997778752647604E-3</v>
      </c>
      <c r="V15" s="10">
        <v>6.2887778752647597E-3</v>
      </c>
      <c r="W15" s="10">
        <v>6.87277787526476E-3</v>
      </c>
      <c r="X15" s="10">
        <v>7.4257778752647597E-3</v>
      </c>
      <c r="Y15" s="10">
        <v>8.1407778752647601E-3</v>
      </c>
      <c r="Z15" s="10">
        <v>9.5607778752647594E-3</v>
      </c>
      <c r="AA15" s="10">
        <v>1.03557778752648E-2</v>
      </c>
      <c r="AB15" s="10">
        <v>1.0420777875264801E-2</v>
      </c>
      <c r="AC15" s="10">
        <v>1.0394777875264801E-2</v>
      </c>
      <c r="AD15" s="10">
        <v>1.0073777875264801E-2</v>
      </c>
      <c r="AE15" s="10">
        <v>9.8887778752647596E-3</v>
      </c>
      <c r="AF15" s="10">
        <v>9.3717778752647595E-3</v>
      </c>
      <c r="AG15" s="10">
        <v>8.9527778752647603E-3</v>
      </c>
      <c r="AH15" s="10">
        <v>8.8967778752647598E-3</v>
      </c>
      <c r="AI15" s="10">
        <v>9.0367778752647593E-3</v>
      </c>
      <c r="AJ15" s="10">
        <v>9.3277778752647606E-3</v>
      </c>
      <c r="AK15" s="10">
        <v>6.8127778752647599E-3</v>
      </c>
      <c r="AL15" s="10">
        <v>2.3167778752647599E-3</v>
      </c>
      <c r="AM15" s="10">
        <v>-3.1872221247352399E-3</v>
      </c>
      <c r="AN15" s="10">
        <v>-8.3582221247352397E-3</v>
      </c>
      <c r="AO15" s="10">
        <v>-1.3117222124735199E-2</v>
      </c>
    </row>
    <row r="16" spans="1:41" x14ac:dyDescent="0.3">
      <c r="D16" t="s">
        <v>25</v>
      </c>
      <c r="E16" t="s">
        <v>31</v>
      </c>
      <c r="F16" s="18" t="s">
        <v>295</v>
      </c>
      <c r="G16" s="1" t="s">
        <v>6</v>
      </c>
      <c r="H16" t="s">
        <v>19</v>
      </c>
      <c r="I16" s="1" t="s">
        <v>6</v>
      </c>
      <c r="J16" s="10">
        <v>2.53191070802098E-3</v>
      </c>
      <c r="K16" s="10">
        <v>1.77991070802098E-3</v>
      </c>
      <c r="L16" s="10">
        <v>3.29291070802098E-3</v>
      </c>
      <c r="M16" s="10">
        <v>4.0259107080209801E-3</v>
      </c>
      <c r="N16" s="10">
        <v>3.8729107080209802E-3</v>
      </c>
      <c r="O16" s="10">
        <v>3.7629107080209799E-3</v>
      </c>
      <c r="P16" s="10">
        <v>3.99891070802098E-3</v>
      </c>
      <c r="Q16" s="10">
        <v>5.0619107080209797E-3</v>
      </c>
      <c r="R16" s="10">
        <v>6.3019107080209804E-3</v>
      </c>
      <c r="S16" s="10">
        <v>5.69791070802098E-3</v>
      </c>
      <c r="T16" s="10">
        <v>6.2059107080209798E-3</v>
      </c>
      <c r="U16" s="10">
        <v>6.6419107080209804E-3</v>
      </c>
      <c r="V16" s="10">
        <v>6.9309107080209797E-3</v>
      </c>
      <c r="W16" s="10">
        <v>7.51491070802098E-3</v>
      </c>
      <c r="X16" s="10">
        <v>8.0679107080209797E-3</v>
      </c>
      <c r="Y16" s="10">
        <v>8.7829107080209801E-3</v>
      </c>
      <c r="Z16" s="10">
        <v>1.0202910708021E-2</v>
      </c>
      <c r="AA16" s="10">
        <v>1.0997910708021001E-2</v>
      </c>
      <c r="AB16" s="10">
        <v>1.1062910708021E-2</v>
      </c>
      <c r="AC16" s="10">
        <v>1.1036910708021E-2</v>
      </c>
      <c r="AD16" s="10">
        <v>1.0715910708021E-2</v>
      </c>
      <c r="AE16" s="10">
        <v>1.0530910708021E-2</v>
      </c>
      <c r="AF16" s="10">
        <v>1.0013910708021E-2</v>
      </c>
      <c r="AG16" s="10">
        <v>9.5949107080209803E-3</v>
      </c>
      <c r="AH16" s="10">
        <v>9.5389107080209798E-3</v>
      </c>
      <c r="AI16" s="10">
        <v>9.6789107080209793E-3</v>
      </c>
      <c r="AJ16" s="10">
        <v>9.9699107080209806E-3</v>
      </c>
      <c r="AK16" s="10">
        <v>7.4549107080209799E-3</v>
      </c>
      <c r="AL16" s="10">
        <v>2.9589107080209799E-3</v>
      </c>
      <c r="AM16" s="10">
        <v>-2.5450892919790199E-3</v>
      </c>
      <c r="AN16" s="10">
        <v>-7.7160892919790197E-3</v>
      </c>
      <c r="AO16" s="10">
        <v>-1.2475089291979E-2</v>
      </c>
    </row>
    <row r="17" spans="4:41" x14ac:dyDescent="0.3">
      <c r="D17" t="s">
        <v>25</v>
      </c>
      <c r="E17" t="s">
        <v>31</v>
      </c>
      <c r="F17" s="18" t="s">
        <v>295</v>
      </c>
      <c r="G17" s="1" t="s">
        <v>6</v>
      </c>
      <c r="H17" t="s">
        <v>20</v>
      </c>
      <c r="I17" s="1" t="s">
        <v>6</v>
      </c>
      <c r="J17" s="10">
        <v>2.8866718719526602E-3</v>
      </c>
      <c r="K17" s="10">
        <v>2.1346718719526601E-3</v>
      </c>
      <c r="L17" s="10">
        <v>3.6476718719526601E-3</v>
      </c>
      <c r="M17" s="10">
        <v>4.3806718719526603E-3</v>
      </c>
      <c r="N17" s="10">
        <v>4.2276718719526599E-3</v>
      </c>
      <c r="O17" s="10">
        <v>4.1176718719526601E-3</v>
      </c>
      <c r="P17" s="10">
        <v>4.3536718719526602E-3</v>
      </c>
      <c r="Q17" s="10">
        <v>5.4166718719526599E-3</v>
      </c>
      <c r="R17" s="10">
        <v>6.6566718719526597E-3</v>
      </c>
      <c r="S17" s="10">
        <v>6.0526718719526602E-3</v>
      </c>
      <c r="T17" s="10">
        <v>6.5606718719526599E-3</v>
      </c>
      <c r="U17" s="10">
        <v>6.9966718719526597E-3</v>
      </c>
      <c r="V17" s="10">
        <v>7.2856718719526599E-3</v>
      </c>
      <c r="W17" s="10">
        <v>7.8696718719526593E-3</v>
      </c>
      <c r="X17" s="10">
        <v>8.4226718719526607E-3</v>
      </c>
      <c r="Y17" s="10">
        <v>9.1376718719526594E-3</v>
      </c>
      <c r="Z17" s="10">
        <v>1.05576718719527E-2</v>
      </c>
      <c r="AA17" s="10">
        <v>1.1352671871952699E-2</v>
      </c>
      <c r="AB17" s="10">
        <v>1.14176718719527E-2</v>
      </c>
      <c r="AC17" s="10">
        <v>1.13916718719527E-2</v>
      </c>
      <c r="AD17" s="10">
        <v>1.10706718719527E-2</v>
      </c>
      <c r="AE17" s="10">
        <v>1.0885671871952701E-2</v>
      </c>
      <c r="AF17" s="10">
        <v>1.03686718719527E-2</v>
      </c>
      <c r="AG17" s="10">
        <v>9.9496718719526596E-3</v>
      </c>
      <c r="AH17" s="10">
        <v>9.8936718719526608E-3</v>
      </c>
      <c r="AI17" s="10">
        <v>1.00336718719527E-2</v>
      </c>
      <c r="AJ17" s="10">
        <v>1.03246718719527E-2</v>
      </c>
      <c r="AK17" s="10">
        <v>7.80967187195266E-3</v>
      </c>
      <c r="AL17" s="10">
        <v>3.3136718719526601E-3</v>
      </c>
      <c r="AM17" s="10">
        <v>-2.1903281280473402E-3</v>
      </c>
      <c r="AN17" s="10">
        <v>-7.3613281280473404E-3</v>
      </c>
      <c r="AO17" s="10">
        <v>-1.21203281280473E-2</v>
      </c>
    </row>
    <row r="18" spans="4:41" x14ac:dyDescent="0.3">
      <c r="D18" t="s">
        <v>25</v>
      </c>
      <c r="E18" t="s">
        <v>31</v>
      </c>
      <c r="F18" s="18" t="s">
        <v>295</v>
      </c>
      <c r="G18" s="1" t="s">
        <v>6</v>
      </c>
      <c r="H18" t="s">
        <v>21</v>
      </c>
      <c r="I18" s="1" t="s">
        <v>6</v>
      </c>
      <c r="J18" s="10">
        <v>3.3037895410356799E-3</v>
      </c>
      <c r="K18" s="10">
        <v>2.5517895410356799E-3</v>
      </c>
      <c r="L18" s="10">
        <v>4.0647895410356799E-3</v>
      </c>
      <c r="M18" s="10">
        <v>4.79778954103568E-3</v>
      </c>
      <c r="N18" s="10">
        <v>4.6447895410356797E-3</v>
      </c>
      <c r="O18" s="10">
        <v>4.5347895410356798E-3</v>
      </c>
      <c r="P18" s="10">
        <v>4.7707895410356799E-3</v>
      </c>
      <c r="Q18" s="10">
        <v>5.8337895410356796E-3</v>
      </c>
      <c r="R18" s="10">
        <v>7.0737895410356803E-3</v>
      </c>
      <c r="S18" s="10">
        <v>6.4697895410356799E-3</v>
      </c>
      <c r="T18" s="10">
        <v>6.9777895410356797E-3</v>
      </c>
      <c r="U18" s="10">
        <v>7.4137895410356803E-3</v>
      </c>
      <c r="V18" s="10">
        <v>7.7027895410356796E-3</v>
      </c>
      <c r="W18" s="10">
        <v>8.2867895410356808E-3</v>
      </c>
      <c r="X18" s="10">
        <v>8.8397895410356805E-3</v>
      </c>
      <c r="Y18" s="10">
        <v>9.5547895410356808E-3</v>
      </c>
      <c r="Z18" s="10">
        <v>1.0974789541035699E-2</v>
      </c>
      <c r="AA18" s="10">
        <v>1.17697895410357E-2</v>
      </c>
      <c r="AB18" s="10">
        <v>1.1834789541035701E-2</v>
      </c>
      <c r="AC18" s="10">
        <v>1.1808789541035701E-2</v>
      </c>
      <c r="AD18" s="10">
        <v>1.1487789541035701E-2</v>
      </c>
      <c r="AE18" s="10">
        <v>1.1302789541035699E-2</v>
      </c>
      <c r="AF18" s="10">
        <v>1.0785789541035699E-2</v>
      </c>
      <c r="AG18" s="10">
        <v>1.03667895410357E-2</v>
      </c>
      <c r="AH18" s="10">
        <v>1.03107895410357E-2</v>
      </c>
      <c r="AI18" s="10">
        <v>1.0450789541035699E-2</v>
      </c>
      <c r="AJ18" s="10">
        <v>1.07417895410357E-2</v>
      </c>
      <c r="AK18" s="10">
        <v>8.2267895410356798E-3</v>
      </c>
      <c r="AL18" s="10">
        <v>3.7307895410356802E-3</v>
      </c>
      <c r="AM18" s="10">
        <v>-1.77321045896432E-3</v>
      </c>
      <c r="AN18" s="10">
        <v>-6.9442104589643198E-3</v>
      </c>
      <c r="AO18" s="10">
        <v>-1.1703210458964299E-2</v>
      </c>
    </row>
    <row r="19" spans="4:41" x14ac:dyDescent="0.3">
      <c r="D19" t="s">
        <v>25</v>
      </c>
      <c r="E19" t="s">
        <v>31</v>
      </c>
      <c r="F19" s="18" t="s">
        <v>295</v>
      </c>
      <c r="G19" s="1" t="s">
        <v>6</v>
      </c>
      <c r="H19" t="s">
        <v>22</v>
      </c>
      <c r="I19" s="1" t="s">
        <v>6</v>
      </c>
      <c r="J19" s="10">
        <v>4.3306609416268096E-3</v>
      </c>
      <c r="K19" s="10">
        <v>3.5786609416268099E-3</v>
      </c>
      <c r="L19" s="10">
        <v>5.09166094162681E-3</v>
      </c>
      <c r="M19" s="10">
        <v>5.8246609416268101E-3</v>
      </c>
      <c r="N19" s="10">
        <v>5.6716609416268098E-3</v>
      </c>
      <c r="O19" s="10">
        <v>5.5616609416268099E-3</v>
      </c>
      <c r="P19" s="10">
        <v>5.79766094162681E-3</v>
      </c>
      <c r="Q19" s="10">
        <v>6.8606609416268097E-3</v>
      </c>
      <c r="R19" s="10">
        <v>8.1006609416268104E-3</v>
      </c>
      <c r="S19" s="10">
        <v>7.49666094162681E-3</v>
      </c>
      <c r="T19" s="10">
        <v>8.0046609416268098E-3</v>
      </c>
      <c r="U19" s="10">
        <v>8.4406609416268104E-3</v>
      </c>
      <c r="V19" s="10">
        <v>8.7296609416268097E-3</v>
      </c>
      <c r="W19" s="10">
        <v>9.3136609416268092E-3</v>
      </c>
      <c r="X19" s="10">
        <v>9.8666609416268106E-3</v>
      </c>
      <c r="Y19" s="10">
        <v>1.0581660941626801E-2</v>
      </c>
      <c r="Z19" s="10">
        <v>1.20016609416268E-2</v>
      </c>
      <c r="AA19" s="10">
        <v>1.27966609416268E-2</v>
      </c>
      <c r="AB19" s="10">
        <v>1.28616609416268E-2</v>
      </c>
      <c r="AC19" s="10">
        <v>1.28356609416268E-2</v>
      </c>
      <c r="AD19" s="10">
        <v>1.2514660941626799E-2</v>
      </c>
      <c r="AE19" s="10">
        <v>1.23296609416268E-2</v>
      </c>
      <c r="AF19" s="10">
        <v>1.18126609416268E-2</v>
      </c>
      <c r="AG19" s="10">
        <v>1.1393660941626801E-2</v>
      </c>
      <c r="AH19" s="10">
        <v>1.13376609416268E-2</v>
      </c>
      <c r="AI19" s="10">
        <v>1.14776609416268E-2</v>
      </c>
      <c r="AJ19" s="10">
        <v>1.1768660941626799E-2</v>
      </c>
      <c r="AK19" s="10">
        <v>9.2536609416268099E-3</v>
      </c>
      <c r="AL19" s="10">
        <v>4.7576609416268099E-3</v>
      </c>
      <c r="AM19" s="10">
        <v>-7.4633905837318698E-4</v>
      </c>
      <c r="AN19" s="10">
        <v>-5.9173390583731897E-3</v>
      </c>
      <c r="AO19" s="10">
        <v>-1.06763390583732E-2</v>
      </c>
    </row>
    <row r="20" spans="4:41" x14ac:dyDescent="0.3">
      <c r="D20" t="s">
        <v>25</v>
      </c>
      <c r="E20" t="s">
        <v>31</v>
      </c>
      <c r="F20" s="18" t="s">
        <v>295</v>
      </c>
      <c r="G20" s="1" t="s">
        <v>6</v>
      </c>
      <c r="H20" t="s">
        <v>23</v>
      </c>
      <c r="I20" s="1" t="s">
        <v>6</v>
      </c>
      <c r="J20" s="10">
        <v>5.9559431619537204E-3</v>
      </c>
      <c r="K20" s="10">
        <v>5.2039431619537203E-3</v>
      </c>
      <c r="L20" s="10">
        <v>6.7169431619537199E-3</v>
      </c>
      <c r="M20" s="10">
        <v>7.4499431619537201E-3</v>
      </c>
      <c r="N20" s="10">
        <v>7.2969431619537197E-3</v>
      </c>
      <c r="O20" s="10">
        <v>7.1869431619537199E-3</v>
      </c>
      <c r="P20" s="10">
        <v>7.42294316195372E-3</v>
      </c>
      <c r="Q20" s="10">
        <v>8.4859431619537205E-3</v>
      </c>
      <c r="R20" s="10">
        <v>9.7259431619537203E-3</v>
      </c>
      <c r="S20" s="10">
        <v>9.1219431619537199E-3</v>
      </c>
      <c r="T20" s="10">
        <v>9.6299431619537197E-3</v>
      </c>
      <c r="U20" s="10">
        <v>1.00659431619537E-2</v>
      </c>
      <c r="V20" s="10">
        <v>1.0354943161953701E-2</v>
      </c>
      <c r="W20" s="10">
        <v>1.09389431619537E-2</v>
      </c>
      <c r="X20" s="10">
        <v>1.14919431619537E-2</v>
      </c>
      <c r="Y20" s="10">
        <v>1.22069431619537E-2</v>
      </c>
      <c r="Z20" s="10">
        <v>1.3626943161953699E-2</v>
      </c>
      <c r="AA20" s="10">
        <v>1.44219431619537E-2</v>
      </c>
      <c r="AB20" s="10">
        <v>1.4486943161953701E-2</v>
      </c>
      <c r="AC20" s="10">
        <v>1.4460943161953701E-2</v>
      </c>
      <c r="AD20" s="10">
        <v>1.4139943161953701E-2</v>
      </c>
      <c r="AE20" s="10">
        <v>1.39549431619537E-2</v>
      </c>
      <c r="AF20" s="10">
        <v>1.34379431619537E-2</v>
      </c>
      <c r="AG20" s="10">
        <v>1.30189431619537E-2</v>
      </c>
      <c r="AH20" s="10">
        <v>1.29629431619537E-2</v>
      </c>
      <c r="AI20" s="10">
        <v>1.3102943161953699E-2</v>
      </c>
      <c r="AJ20" s="10">
        <v>1.3393943161953701E-2</v>
      </c>
      <c r="AK20" s="10">
        <v>1.0878943161953701E-2</v>
      </c>
      <c r="AL20" s="10">
        <v>6.3829431619537198E-3</v>
      </c>
      <c r="AM20" s="10">
        <v>8.7894316195372395E-4</v>
      </c>
      <c r="AN20" s="10">
        <v>-4.2920568380462798E-3</v>
      </c>
      <c r="AO20" s="10">
        <v>-9.05105683804628E-3</v>
      </c>
    </row>
    <row r="21" spans="4:41" x14ac:dyDescent="0.3">
      <c r="D21" t="s">
        <v>25</v>
      </c>
      <c r="E21" t="s">
        <v>31</v>
      </c>
      <c r="F21" s="18" t="s">
        <v>295</v>
      </c>
      <c r="G21" s="1" t="s">
        <v>6</v>
      </c>
      <c r="H21" t="s">
        <v>24</v>
      </c>
      <c r="I21" s="1" t="s">
        <v>6</v>
      </c>
      <c r="J21" s="10">
        <v>4.3467195644003899E-2</v>
      </c>
      <c r="K21" s="10">
        <v>4.2715195644003903E-2</v>
      </c>
      <c r="L21" s="10">
        <v>4.4228195644003897E-2</v>
      </c>
      <c r="M21" s="10">
        <v>4.4961195644003901E-2</v>
      </c>
      <c r="N21" s="10">
        <v>4.4808195644003901E-2</v>
      </c>
      <c r="O21" s="10">
        <v>4.4698195644003902E-2</v>
      </c>
      <c r="P21" s="10">
        <v>4.4934195644003902E-2</v>
      </c>
      <c r="Q21" s="10">
        <v>4.5997195644003903E-2</v>
      </c>
      <c r="R21" s="10">
        <v>4.7237195644003901E-2</v>
      </c>
      <c r="S21" s="10">
        <v>4.6633195644003901E-2</v>
      </c>
      <c r="T21" s="10">
        <v>4.7141195644003903E-2</v>
      </c>
      <c r="U21" s="10">
        <v>4.7577195644003901E-2</v>
      </c>
      <c r="V21" s="10">
        <v>4.7866195644003899E-2</v>
      </c>
      <c r="W21" s="10">
        <v>4.84501956440039E-2</v>
      </c>
      <c r="X21" s="10">
        <v>4.9003195644003898E-2</v>
      </c>
      <c r="Y21" s="10">
        <v>4.9718195644003899E-2</v>
      </c>
      <c r="Z21" s="10">
        <v>5.1138195644003903E-2</v>
      </c>
      <c r="AA21" s="10">
        <v>5.19331956440039E-2</v>
      </c>
      <c r="AB21" s="10">
        <v>5.1998195644003903E-2</v>
      </c>
      <c r="AC21" s="10">
        <v>5.1972195644003898E-2</v>
      </c>
      <c r="AD21" s="10">
        <v>5.1651195644003903E-2</v>
      </c>
      <c r="AE21" s="10">
        <v>5.1466195644003898E-2</v>
      </c>
      <c r="AF21" s="10">
        <v>5.0949195644003901E-2</v>
      </c>
      <c r="AG21" s="10">
        <v>5.0530195644003899E-2</v>
      </c>
      <c r="AH21" s="10">
        <v>5.0474195644003898E-2</v>
      </c>
      <c r="AI21" s="10">
        <v>5.06141956440039E-2</v>
      </c>
      <c r="AJ21" s="10">
        <v>5.0905195644003899E-2</v>
      </c>
      <c r="AK21" s="10">
        <v>4.8390195644003903E-2</v>
      </c>
      <c r="AL21" s="10">
        <v>4.3894195644003903E-2</v>
      </c>
      <c r="AM21" s="10">
        <v>3.8390195644003901E-2</v>
      </c>
      <c r="AN21" s="10">
        <v>3.3219195644003899E-2</v>
      </c>
      <c r="AO21" s="10">
        <v>2.8460195644003899E-2</v>
      </c>
    </row>
    <row r="22" spans="4:41" x14ac:dyDescent="0.3">
      <c r="D22" t="s">
        <v>26</v>
      </c>
      <c r="E22" t="s">
        <v>27</v>
      </c>
      <c r="F22" s="4" t="s">
        <v>28</v>
      </c>
      <c r="G22" s="1" t="s">
        <v>6</v>
      </c>
      <c r="H22" t="s">
        <v>13</v>
      </c>
      <c r="I22" s="1" t="s">
        <v>6</v>
      </c>
      <c r="J22" s="10">
        <v>0.142864130737414</v>
      </c>
      <c r="K22" s="10">
        <v>0.17023329600551201</v>
      </c>
      <c r="L22" s="10">
        <v>0.162072824665771</v>
      </c>
      <c r="M22" s="10">
        <v>0.16099191397415999</v>
      </c>
      <c r="N22" s="10">
        <v>0.16079266483178101</v>
      </c>
      <c r="O22" s="10">
        <v>0.160407383112501</v>
      </c>
      <c r="P22" s="10">
        <v>0.159947612653282</v>
      </c>
      <c r="Q22" s="10">
        <v>0.159668885925875</v>
      </c>
      <c r="R22" s="10">
        <v>0.15869338549964701</v>
      </c>
      <c r="S22" s="10">
        <v>0.15582767459708</v>
      </c>
      <c r="T22" s="10">
        <v>0.15389810198941301</v>
      </c>
      <c r="U22" s="10">
        <v>0.15253752519996699</v>
      </c>
      <c r="V22" s="10">
        <v>0.150239115738763</v>
      </c>
      <c r="W22" s="10">
        <v>0.148002505025778</v>
      </c>
      <c r="X22" s="10">
        <v>0.14556792302881699</v>
      </c>
      <c r="Y22" s="10">
        <v>0.14248488390203201</v>
      </c>
      <c r="Z22" s="10">
        <v>0.140335309750936</v>
      </c>
      <c r="AA22" s="10">
        <v>0.13794365910369999</v>
      </c>
      <c r="AB22" s="10">
        <v>0.13545323543898899</v>
      </c>
      <c r="AC22" s="10">
        <v>0.13338041579455501</v>
      </c>
      <c r="AD22" s="10">
        <v>0.13094041852542701</v>
      </c>
      <c r="AE22" s="10">
        <v>0.12919093181157501</v>
      </c>
      <c r="AF22" s="10">
        <v>0.12600446598916401</v>
      </c>
      <c r="AG22" s="10">
        <v>0.124104424305006</v>
      </c>
      <c r="AH22" s="10">
        <v>0.12281783607463199</v>
      </c>
      <c r="AI22" s="10">
        <v>0.121577081229635</v>
      </c>
      <c r="AJ22" s="10">
        <v>0.12033704788126399</v>
      </c>
      <c r="AK22" s="10">
        <v>0.119170740473759</v>
      </c>
      <c r="AL22" s="10">
        <v>0.121219995055347</v>
      </c>
      <c r="AM22" s="10">
        <v>0.12369192497345</v>
      </c>
      <c r="AN22" s="10">
        <v>0.12714317161779201</v>
      </c>
      <c r="AO22" s="10">
        <v>0.131509474644741</v>
      </c>
    </row>
    <row r="23" spans="4:41" x14ac:dyDescent="0.3">
      <c r="D23" t="s">
        <v>26</v>
      </c>
      <c r="E23" t="s">
        <v>27</v>
      </c>
      <c r="F23" s="4" t="s">
        <v>28</v>
      </c>
      <c r="G23" s="1" t="s">
        <v>6</v>
      </c>
      <c r="H23" t="s">
        <v>14</v>
      </c>
      <c r="I23" s="1" t="s">
        <v>6</v>
      </c>
      <c r="J23" s="10">
        <v>0.11192563891369001</v>
      </c>
      <c r="K23" s="10">
        <v>0.115810297972709</v>
      </c>
      <c r="L23" s="10">
        <v>0.11977090963162799</v>
      </c>
      <c r="M23" s="10">
        <v>0.120991935485995</v>
      </c>
      <c r="N23" s="10">
        <v>0.120853177425605</v>
      </c>
      <c r="O23" s="10">
        <v>0.12100129518883</v>
      </c>
      <c r="P23" s="10">
        <v>0.12101264166206301</v>
      </c>
      <c r="Q23" s="10">
        <v>0.120922724892209</v>
      </c>
      <c r="R23" s="10">
        <v>0.120458567744997</v>
      </c>
      <c r="S23" s="10">
        <v>0.12042848101735</v>
      </c>
      <c r="T23" s="10">
        <v>0.119803067134844</v>
      </c>
      <c r="U23" s="10">
        <v>0.11907759582018899</v>
      </c>
      <c r="V23" s="10">
        <v>0.118615550923496</v>
      </c>
      <c r="W23" s="10">
        <v>0.118325353542843</v>
      </c>
      <c r="X23" s="10">
        <v>0.11795493088490799</v>
      </c>
      <c r="Y23" s="10">
        <v>0.11749248278682101</v>
      </c>
      <c r="Z23" s="10">
        <v>0.11702135528532499</v>
      </c>
      <c r="AA23" s="10">
        <v>0.116722818143975</v>
      </c>
      <c r="AB23" s="10">
        <v>0.116494488124576</v>
      </c>
      <c r="AC23" s="10">
        <v>0.11577843869420699</v>
      </c>
      <c r="AD23" s="10">
        <v>0.115036534236289</v>
      </c>
      <c r="AE23" s="10">
        <v>0.114461638458198</v>
      </c>
      <c r="AF23" s="10">
        <v>0.114008466508819</v>
      </c>
      <c r="AG23" s="10">
        <v>0.113495051314319</v>
      </c>
      <c r="AH23" s="10">
        <v>0.113063123726746</v>
      </c>
      <c r="AI23" s="10">
        <v>0.112649964858459</v>
      </c>
      <c r="AJ23" s="10">
        <v>0.11231687071879599</v>
      </c>
      <c r="AK23" s="10">
        <v>0.111995329566337</v>
      </c>
      <c r="AL23" s="10">
        <v>0.11180590079672301</v>
      </c>
      <c r="AM23" s="10">
        <v>0.111400949035511</v>
      </c>
      <c r="AN23" s="10">
        <v>0.111163977653906</v>
      </c>
      <c r="AO23" s="10">
        <v>0.110976047072324</v>
      </c>
    </row>
    <row r="24" spans="4:41" x14ac:dyDescent="0.3">
      <c r="D24" t="s">
        <v>26</v>
      </c>
      <c r="E24" t="s">
        <v>27</v>
      </c>
      <c r="F24" s="4" t="s">
        <v>28</v>
      </c>
      <c r="G24" s="1" t="s">
        <v>6</v>
      </c>
      <c r="H24" t="s">
        <v>15</v>
      </c>
      <c r="I24" s="1" t="s">
        <v>6</v>
      </c>
      <c r="J24" s="10">
        <v>6.0836643334161297E-4</v>
      </c>
      <c r="K24" s="10">
        <v>7.2491410259983402E-4</v>
      </c>
      <c r="L24" s="10">
        <v>6.9016390440975904E-4</v>
      </c>
      <c r="M24" s="10">
        <v>6.8556100126387996E-4</v>
      </c>
      <c r="N24" s="10">
        <v>6.8471252724455799E-4</v>
      </c>
      <c r="O24" s="10">
        <v>6.83071860560606E-4</v>
      </c>
      <c r="P24" s="10">
        <v>6.8111399365903701E-4</v>
      </c>
      <c r="Q24" s="10">
        <v>6.7992707583474103E-4</v>
      </c>
      <c r="R24" s="10">
        <v>6.75773046874357E-4</v>
      </c>
      <c r="S24" s="10">
        <v>6.6356982786017302E-4</v>
      </c>
      <c r="T24" s="10">
        <v>6.55353018905921E-4</v>
      </c>
      <c r="U24" s="10">
        <v>6.4955919780328598E-4</v>
      </c>
      <c r="V24" s="10">
        <v>6.3977175039428796E-4</v>
      </c>
      <c r="W24" s="10">
        <v>6.30247464169569E-4</v>
      </c>
      <c r="X24" s="10">
        <v>6.1988015440054601E-4</v>
      </c>
      <c r="Y24" s="10">
        <v>6.0675146507167496E-4</v>
      </c>
      <c r="Z24" s="10">
        <v>5.97597812055417E-4</v>
      </c>
      <c r="AA24" s="10">
        <v>5.8741330985546405E-4</v>
      </c>
      <c r="AB24" s="10">
        <v>5.7680819742632805E-4</v>
      </c>
      <c r="AC24" s="10">
        <v>5.6798139193579703E-4</v>
      </c>
      <c r="AD24" s="10">
        <v>5.5759101313596299E-4</v>
      </c>
      <c r="AE24" s="10">
        <v>5.5014107464203905E-4</v>
      </c>
      <c r="AF24" s="10">
        <v>5.3657196640780795E-4</v>
      </c>
      <c r="AG24" s="10">
        <v>5.28480911105669E-4</v>
      </c>
      <c r="AH24" s="10">
        <v>5.2300215946486498E-4</v>
      </c>
      <c r="AI24" s="10">
        <v>5.17718583141619E-4</v>
      </c>
      <c r="AJ24" s="10">
        <v>5.1243807840079404E-4</v>
      </c>
      <c r="AK24" s="10">
        <v>5.0747152646384204E-4</v>
      </c>
      <c r="AL24" s="10">
        <v>5.1619798307714999E-4</v>
      </c>
      <c r="AM24" s="10">
        <v>5.2672434182720804E-4</v>
      </c>
      <c r="AN24" s="10">
        <v>5.4142098119194901E-4</v>
      </c>
      <c r="AO24" s="10">
        <v>5.60014257156475E-4</v>
      </c>
    </row>
    <row r="25" spans="4:41" x14ac:dyDescent="0.3">
      <c r="D25" t="s">
        <v>26</v>
      </c>
      <c r="E25" t="s">
        <v>27</v>
      </c>
      <c r="F25" s="4" t="s">
        <v>28</v>
      </c>
      <c r="G25" s="1" t="s">
        <v>6</v>
      </c>
      <c r="H25" t="s">
        <v>16</v>
      </c>
      <c r="I25" s="1" t="s">
        <v>6</v>
      </c>
      <c r="J25" s="10">
        <v>2.9886761076487302E-3</v>
      </c>
      <c r="K25" s="10">
        <v>3.56123109329089E-3</v>
      </c>
      <c r="L25" s="10">
        <v>3.3905164036610301E-3</v>
      </c>
      <c r="M25" s="10">
        <v>3.3679040662608802E-3</v>
      </c>
      <c r="N25" s="10">
        <v>3.3637358319848899E-3</v>
      </c>
      <c r="O25" s="10">
        <v>3.3556758506324801E-3</v>
      </c>
      <c r="P25" s="10">
        <v>3.3460575859585E-3</v>
      </c>
      <c r="Q25" s="10">
        <v>3.3402267038255599E-3</v>
      </c>
      <c r="R25" s="10">
        <v>3.3198195181961599E-3</v>
      </c>
      <c r="S25" s="10">
        <v>3.2598696790763701E-3</v>
      </c>
      <c r="T25" s="10">
        <v>3.2195035801517902E-3</v>
      </c>
      <c r="U25" s="10">
        <v>3.1910407093214601E-3</v>
      </c>
      <c r="V25" s="10">
        <v>3.14295865116805E-3</v>
      </c>
      <c r="W25" s="10">
        <v>3.0961694049246999E-3</v>
      </c>
      <c r="X25" s="10">
        <v>3.0452386641970802E-3</v>
      </c>
      <c r="Y25" s="10">
        <v>2.9807423740840799E-3</v>
      </c>
      <c r="Z25" s="10">
        <v>2.9357739081352502E-3</v>
      </c>
      <c r="AA25" s="10">
        <v>2.8857412706867801E-3</v>
      </c>
      <c r="AB25" s="10">
        <v>2.8336423311381099E-3</v>
      </c>
      <c r="AC25" s="10">
        <v>2.79027954641369E-3</v>
      </c>
      <c r="AD25" s="10">
        <v>2.7392355124583202E-3</v>
      </c>
      <c r="AE25" s="10">
        <v>2.70263675873184E-3</v>
      </c>
      <c r="AF25" s="10">
        <v>2.6359768194790401E-3</v>
      </c>
      <c r="AG25" s="10">
        <v>2.5962284994768599E-3</v>
      </c>
      <c r="AH25" s="10">
        <v>2.5693134475176399E-3</v>
      </c>
      <c r="AI25" s="10">
        <v>2.5433572179923199E-3</v>
      </c>
      <c r="AJ25" s="10">
        <v>2.5174160793228202E-3</v>
      </c>
      <c r="AK25" s="10">
        <v>2.4930172688153898E-3</v>
      </c>
      <c r="AL25" s="10">
        <v>2.5358870766381998E-3</v>
      </c>
      <c r="AM25" s="10">
        <v>2.5875991333767102E-3</v>
      </c>
      <c r="AN25" s="10">
        <v>2.6597982103947699E-3</v>
      </c>
      <c r="AO25" s="10">
        <v>2.7511400012119902E-3</v>
      </c>
    </row>
    <row r="26" spans="4:41" x14ac:dyDescent="0.3">
      <c r="D26" t="s">
        <v>26</v>
      </c>
      <c r="E26" t="s">
        <v>27</v>
      </c>
      <c r="F26" s="4" t="s">
        <v>28</v>
      </c>
      <c r="G26" s="1" t="s">
        <v>6</v>
      </c>
      <c r="H26" t="s">
        <v>17</v>
      </c>
      <c r="I26" s="1" t="s">
        <v>6</v>
      </c>
      <c r="J26" s="10">
        <v>6.7879160890469302E-3</v>
      </c>
      <c r="K26" s="10">
        <v>8.0883096609556393E-3</v>
      </c>
      <c r="L26" s="10">
        <v>7.7005804637375599E-3</v>
      </c>
      <c r="M26" s="10">
        <v>7.6492230585630304E-3</v>
      </c>
      <c r="N26" s="10">
        <v>7.6397561163727796E-3</v>
      </c>
      <c r="O26" s="10">
        <v>7.6214501921178599E-3</v>
      </c>
      <c r="P26" s="10">
        <v>7.5996050774823597E-3</v>
      </c>
      <c r="Q26" s="10">
        <v>7.5863619098086796E-3</v>
      </c>
      <c r="R26" s="10">
        <v>7.54001287156391E-3</v>
      </c>
      <c r="S26" s="10">
        <v>7.4038540965059999E-3</v>
      </c>
      <c r="T26" s="10">
        <v>7.3121741414234904E-3</v>
      </c>
      <c r="U26" s="10">
        <v>7.2475289363673296E-3</v>
      </c>
      <c r="V26" s="10">
        <v>7.1383244041995503E-3</v>
      </c>
      <c r="W26" s="10">
        <v>7.0320561214849003E-3</v>
      </c>
      <c r="X26" s="10">
        <v>6.9163816193641998E-3</v>
      </c>
      <c r="Y26" s="10">
        <v>6.7698969006196701E-3</v>
      </c>
      <c r="Z26" s="10">
        <v>6.6677639954645703E-3</v>
      </c>
      <c r="AA26" s="10">
        <v>6.5541292847997997E-3</v>
      </c>
      <c r="AB26" s="10">
        <v>6.4358015647683602E-3</v>
      </c>
      <c r="AC26" s="10">
        <v>6.3373155015342903E-3</v>
      </c>
      <c r="AD26" s="10">
        <v>6.2213836953197103E-3</v>
      </c>
      <c r="AE26" s="10">
        <v>6.1382601782528998E-3</v>
      </c>
      <c r="AF26" s="10">
        <v>5.9868613455662904E-3</v>
      </c>
      <c r="AG26" s="10">
        <v>5.8965844968465403E-3</v>
      </c>
      <c r="AH26" s="10">
        <v>5.8354547164244704E-3</v>
      </c>
      <c r="AI26" s="10">
        <v>5.7765026240015503E-3</v>
      </c>
      <c r="AJ26" s="10">
        <v>5.7175848074410996E-3</v>
      </c>
      <c r="AK26" s="10">
        <v>5.6621699256126897E-3</v>
      </c>
      <c r="AL26" s="10">
        <v>5.7595363556366E-3</v>
      </c>
      <c r="AM26" s="10">
        <v>5.8769853797058296E-3</v>
      </c>
      <c r="AN26" s="10">
        <v>6.0409647668919703E-3</v>
      </c>
      <c r="AO26" s="10">
        <v>6.24842130916726E-3</v>
      </c>
    </row>
    <row r="27" spans="4:41" x14ac:dyDescent="0.3">
      <c r="D27" t="s">
        <v>26</v>
      </c>
      <c r="E27" t="s">
        <v>27</v>
      </c>
      <c r="F27" s="4" t="s">
        <v>28</v>
      </c>
      <c r="G27" s="1" t="s">
        <v>6</v>
      </c>
      <c r="H27" t="s">
        <v>18</v>
      </c>
      <c r="I27" s="1" t="s">
        <v>6</v>
      </c>
      <c r="J27" s="10">
        <v>9.7949774025556605E-3</v>
      </c>
      <c r="K27" s="10">
        <v>1.1671448101984099E-2</v>
      </c>
      <c r="L27" s="10">
        <v>1.11119540430083E-2</v>
      </c>
      <c r="M27" s="10">
        <v>1.10378451976712E-2</v>
      </c>
      <c r="N27" s="10">
        <v>1.1024184379897099E-2</v>
      </c>
      <c r="O27" s="10">
        <v>1.0997768892012001E-2</v>
      </c>
      <c r="P27" s="10">
        <v>1.09662463450563E-2</v>
      </c>
      <c r="Q27" s="10">
        <v>1.0947136425847499E-2</v>
      </c>
      <c r="R27" s="10">
        <v>1.0880254664820101E-2</v>
      </c>
      <c r="S27" s="10">
        <v>1.0683777262017099E-2</v>
      </c>
      <c r="T27" s="10">
        <v>1.0551482891105E-2</v>
      </c>
      <c r="U27" s="10">
        <v>1.0458199722097401E-2</v>
      </c>
      <c r="V27" s="10">
        <v>1.03006173491254E-2</v>
      </c>
      <c r="W27" s="10">
        <v>1.01472719903478E-2</v>
      </c>
      <c r="X27" s="10">
        <v>9.9803534324686503E-3</v>
      </c>
      <c r="Y27" s="10">
        <v>9.7689756751858804E-3</v>
      </c>
      <c r="Z27" s="10">
        <v>9.6215976754770102E-3</v>
      </c>
      <c r="AA27" s="10">
        <v>9.4576225450966906E-3</v>
      </c>
      <c r="AB27" s="10">
        <v>9.2868753925799408E-3</v>
      </c>
      <c r="AC27" s="10">
        <v>9.1447597931526205E-3</v>
      </c>
      <c r="AD27" s="10">
        <v>8.9774699493704105E-3</v>
      </c>
      <c r="AE27" s="10">
        <v>8.8575225368387692E-3</v>
      </c>
      <c r="AF27" s="10">
        <v>8.6390536981854008E-3</v>
      </c>
      <c r="AG27" s="10">
        <v>8.5087840128254006E-3</v>
      </c>
      <c r="AH27" s="10">
        <v>8.42057360921478E-3</v>
      </c>
      <c r="AI27" s="10">
        <v>8.3355056139394808E-3</v>
      </c>
      <c r="AJ27" s="10">
        <v>8.2504870789780992E-3</v>
      </c>
      <c r="AK27" s="10">
        <v>8.1705233075537106E-3</v>
      </c>
      <c r="AL27" s="10">
        <v>8.3110232529029805E-3</v>
      </c>
      <c r="AM27" s="10">
        <v>8.4805024449663997E-3</v>
      </c>
      <c r="AN27" s="10">
        <v>8.7171250506165691E-3</v>
      </c>
      <c r="AO27" s="10">
        <v>9.0164852838234399E-3</v>
      </c>
    </row>
    <row r="28" spans="4:41" x14ac:dyDescent="0.3">
      <c r="D28" t="s">
        <v>26</v>
      </c>
      <c r="E28" t="s">
        <v>27</v>
      </c>
      <c r="F28" s="4" t="s">
        <v>28</v>
      </c>
      <c r="G28" s="1" t="s">
        <v>6</v>
      </c>
      <c r="H28" t="s">
        <v>19</v>
      </c>
      <c r="I28" s="1" t="s">
        <v>6</v>
      </c>
      <c r="J28" s="10">
        <v>1.9419697097842002E-2</v>
      </c>
      <c r="K28" s="10">
        <v>2.31400214128685E-2</v>
      </c>
      <c r="L28" s="10">
        <v>2.2030758501288699E-2</v>
      </c>
      <c r="M28" s="10">
        <v>2.1883828981112199E-2</v>
      </c>
      <c r="N28" s="10">
        <v>2.18567447999009E-2</v>
      </c>
      <c r="O28" s="10">
        <v>2.1804372981766001E-2</v>
      </c>
      <c r="P28" s="10">
        <v>2.1741875817436401E-2</v>
      </c>
      <c r="Q28" s="10">
        <v>2.1703988150359399E-2</v>
      </c>
      <c r="R28" s="10">
        <v>2.1571387176842E-2</v>
      </c>
      <c r="S28" s="10">
        <v>2.11818475687813E-2</v>
      </c>
      <c r="T28" s="10">
        <v>2.0919558387902701E-2</v>
      </c>
      <c r="U28" s="10">
        <v>2.0734613511089701E-2</v>
      </c>
      <c r="V28" s="10">
        <v>2.0422187884636699E-2</v>
      </c>
      <c r="W28" s="10">
        <v>2.0118162638142999E-2</v>
      </c>
      <c r="X28" s="10">
        <v>1.97872269186396E-2</v>
      </c>
      <c r="Y28" s="10">
        <v>1.9368145608840301E-2</v>
      </c>
      <c r="Z28" s="10">
        <v>1.9075951352804401E-2</v>
      </c>
      <c r="AA28" s="10">
        <v>1.87508513336022E-2</v>
      </c>
      <c r="AB28" s="10">
        <v>1.8412324980177901E-2</v>
      </c>
      <c r="AC28" s="10">
        <v>1.8130564055126901E-2</v>
      </c>
      <c r="AD28" s="10">
        <v>1.7798892223705402E-2</v>
      </c>
      <c r="AE28" s="10">
        <v>1.7561082341813899E-2</v>
      </c>
      <c r="AF28" s="10">
        <v>1.7127942121333999E-2</v>
      </c>
      <c r="AG28" s="10">
        <v>1.6869667117041499E-2</v>
      </c>
      <c r="AH28" s="10">
        <v>1.6694779595688599E-2</v>
      </c>
      <c r="AI28" s="10">
        <v>1.6526122266863199E-2</v>
      </c>
      <c r="AJ28" s="10">
        <v>1.6357563003767499E-2</v>
      </c>
      <c r="AK28" s="10">
        <v>1.61990254044658E-2</v>
      </c>
      <c r="AL28" s="10">
        <v>1.64775831025658E-2</v>
      </c>
      <c r="AM28" s="10">
        <v>1.68135955754764E-2</v>
      </c>
      <c r="AN28" s="10">
        <v>1.7282727778713501E-2</v>
      </c>
      <c r="AO28" s="10">
        <v>1.7876244722383101E-2</v>
      </c>
    </row>
    <row r="29" spans="4:41" x14ac:dyDescent="0.3">
      <c r="D29" t="s">
        <v>26</v>
      </c>
      <c r="E29" t="s">
        <v>27</v>
      </c>
      <c r="F29" s="4" t="s">
        <v>28</v>
      </c>
      <c r="G29" s="1" t="s">
        <v>6</v>
      </c>
      <c r="H29" t="s">
        <v>20</v>
      </c>
      <c r="I29" s="1" t="s">
        <v>6</v>
      </c>
      <c r="J29" s="10">
        <v>3.8796839737101602E-2</v>
      </c>
      <c r="K29" s="10">
        <v>4.6229336005857997E-2</v>
      </c>
      <c r="L29" s="10">
        <v>4.4013240915214198E-2</v>
      </c>
      <c r="M29" s="10">
        <v>4.3719703841670197E-2</v>
      </c>
      <c r="N29" s="10">
        <v>4.36655948290115E-2</v>
      </c>
      <c r="O29" s="10">
        <v>4.3560965955130398E-2</v>
      </c>
      <c r="P29" s="10">
        <v>4.34361085769134E-2</v>
      </c>
      <c r="Q29" s="10">
        <v>4.3360416266144203E-2</v>
      </c>
      <c r="R29" s="10">
        <v>4.3095504888298802E-2</v>
      </c>
      <c r="S29" s="10">
        <v>4.2317279270722999E-2</v>
      </c>
      <c r="T29" s="10">
        <v>4.17932756661685E-2</v>
      </c>
      <c r="U29" s="10">
        <v>4.1423791182091302E-2</v>
      </c>
      <c r="V29" s="10">
        <v>4.0799624548686499E-2</v>
      </c>
      <c r="W29" s="10">
        <v>4.0192240267356898E-2</v>
      </c>
      <c r="X29" s="10">
        <v>3.9531094002717398E-2</v>
      </c>
      <c r="Y29" s="10">
        <v>3.8693849724036597E-2</v>
      </c>
      <c r="Z29" s="10">
        <v>3.8110101493730203E-2</v>
      </c>
      <c r="AA29" s="10">
        <v>3.7460613852973702E-2</v>
      </c>
      <c r="AB29" s="10">
        <v>3.6784302960253701E-2</v>
      </c>
      <c r="AC29" s="10">
        <v>3.6221398533972E-2</v>
      </c>
      <c r="AD29" s="10">
        <v>3.55587816649282E-2</v>
      </c>
      <c r="AE29" s="10">
        <v>3.5083683014847503E-2</v>
      </c>
      <c r="AF29" s="10">
        <v>3.4218351715772401E-2</v>
      </c>
      <c r="AG29" s="10">
        <v>3.3702367666216801E-2</v>
      </c>
      <c r="AH29" s="10">
        <v>3.33529758551738E-2</v>
      </c>
      <c r="AI29" s="10">
        <v>3.3016030772791999E-2</v>
      </c>
      <c r="AJ29" s="10">
        <v>3.2679281615339603E-2</v>
      </c>
      <c r="AK29" s="10">
        <v>3.2362553830617098E-2</v>
      </c>
      <c r="AL29" s="10">
        <v>3.2919058809764298E-2</v>
      </c>
      <c r="AM29" s="10">
        <v>3.35903474527465E-2</v>
      </c>
      <c r="AN29" s="10">
        <v>3.4527583848106197E-2</v>
      </c>
      <c r="AO29" s="10">
        <v>3.5713317159344601E-2</v>
      </c>
    </row>
    <row r="30" spans="4:41" x14ac:dyDescent="0.3">
      <c r="D30" t="s">
        <v>26</v>
      </c>
      <c r="E30" t="s">
        <v>27</v>
      </c>
      <c r="F30" s="4" t="s">
        <v>28</v>
      </c>
      <c r="G30" s="1" t="s">
        <v>6</v>
      </c>
      <c r="H30" t="s">
        <v>21</v>
      </c>
      <c r="I30" s="1" t="s">
        <v>6</v>
      </c>
      <c r="J30" s="10">
        <v>5.1928687272677798E-2</v>
      </c>
      <c r="K30" s="10">
        <v>6.1876914422387998E-2</v>
      </c>
      <c r="L30" s="10">
        <v>5.8910721564797902E-2</v>
      </c>
      <c r="M30" s="10">
        <v>5.8517828870287399E-2</v>
      </c>
      <c r="N30" s="10">
        <v>5.8445405188074402E-2</v>
      </c>
      <c r="O30" s="10">
        <v>5.8305361820722601E-2</v>
      </c>
      <c r="P30" s="10">
        <v>5.8138243060816198E-2</v>
      </c>
      <c r="Q30" s="10">
        <v>5.80369306250949E-2</v>
      </c>
      <c r="R30" s="10">
        <v>5.76823527733532E-2</v>
      </c>
      <c r="S30" s="10">
        <v>5.6640715489510801E-2</v>
      </c>
      <c r="T30" s="10">
        <v>5.5939348588175501E-2</v>
      </c>
      <c r="U30" s="10">
        <v>5.5444802012736299E-2</v>
      </c>
      <c r="V30" s="10">
        <v>5.4609369175121103E-2</v>
      </c>
      <c r="W30" s="10">
        <v>5.3796399133824897E-2</v>
      </c>
      <c r="X30" s="10">
        <v>5.2911469890161399E-2</v>
      </c>
      <c r="Y30" s="10">
        <v>5.1790837483428998E-2</v>
      </c>
      <c r="Z30" s="10">
        <v>5.1009503758971703E-2</v>
      </c>
      <c r="AA30" s="10">
        <v>5.0140179328926997E-2</v>
      </c>
      <c r="AB30" s="10">
        <v>4.92349525866108E-2</v>
      </c>
      <c r="AC30" s="10">
        <v>4.8481517819375201E-2</v>
      </c>
      <c r="AD30" s="10">
        <v>4.7594620216171703E-2</v>
      </c>
      <c r="AE30" s="10">
        <v>4.6958711482591599E-2</v>
      </c>
      <c r="AF30" s="10">
        <v>4.5800485227036301E-2</v>
      </c>
      <c r="AG30" s="10">
        <v>4.5109852316505002E-2</v>
      </c>
      <c r="AH30" s="10">
        <v>4.4642199326780298E-2</v>
      </c>
      <c r="AI30" s="10">
        <v>4.4191206001052398E-2</v>
      </c>
      <c r="AJ30" s="10">
        <v>4.3740474914854402E-2</v>
      </c>
      <c r="AK30" s="10">
        <v>4.3316541967319197E-2</v>
      </c>
      <c r="AL30" s="10">
        <v>4.4061411229913403E-2</v>
      </c>
      <c r="AM30" s="10">
        <v>4.4959915809516401E-2</v>
      </c>
      <c r="AN30" s="10">
        <v>4.6214385400435598E-2</v>
      </c>
      <c r="AO30" s="10">
        <v>4.7801462459361697E-2</v>
      </c>
    </row>
    <row r="31" spans="4:41" x14ac:dyDescent="0.3">
      <c r="D31" t="s">
        <v>26</v>
      </c>
      <c r="E31" t="s">
        <v>27</v>
      </c>
      <c r="F31" s="4" t="s">
        <v>28</v>
      </c>
      <c r="G31" s="1" t="s">
        <v>6</v>
      </c>
      <c r="H31" t="s">
        <v>22</v>
      </c>
      <c r="I31" s="1" t="s">
        <v>6</v>
      </c>
      <c r="J31" s="10">
        <v>8.3778850459242493E-2</v>
      </c>
      <c r="K31" s="10">
        <v>9.9828765804368794E-2</v>
      </c>
      <c r="L31" s="10">
        <v>9.5043275530990595E-2</v>
      </c>
      <c r="M31" s="10">
        <v>9.4409404350574405E-2</v>
      </c>
      <c r="N31" s="10">
        <v>9.4292560017319199E-2</v>
      </c>
      <c r="O31" s="10">
        <v>9.4066621852219201E-2</v>
      </c>
      <c r="P31" s="10">
        <v>9.3797001757050094E-2</v>
      </c>
      <c r="Q31" s="10">
        <v>9.3633549918608297E-2</v>
      </c>
      <c r="R31" s="10">
        <v>9.3061493770472598E-2</v>
      </c>
      <c r="S31" s="10">
        <v>9.1380974216993899E-2</v>
      </c>
      <c r="T31" s="10">
        <v>9.0249427942265106E-2</v>
      </c>
      <c r="U31" s="10">
        <v>8.9451554054809701E-2</v>
      </c>
      <c r="V31" s="10">
        <v>8.8103713266849404E-2</v>
      </c>
      <c r="W31" s="10">
        <v>8.6792112702863106E-2</v>
      </c>
      <c r="X31" s="10">
        <v>8.5364417173322396E-2</v>
      </c>
      <c r="Y31" s="10">
        <v>8.3556451290575498E-2</v>
      </c>
      <c r="Z31" s="10">
        <v>8.2295890991499407E-2</v>
      </c>
      <c r="AA31" s="10">
        <v>8.0893371402579406E-2</v>
      </c>
      <c r="AB31" s="10">
        <v>7.9432929017864001E-2</v>
      </c>
      <c r="AC31" s="10">
        <v>7.8217379347533603E-2</v>
      </c>
      <c r="AD31" s="10">
        <v>7.6786508174513005E-2</v>
      </c>
      <c r="AE31" s="10">
        <v>7.5760568458053498E-2</v>
      </c>
      <c r="AF31" s="10">
        <v>7.3891950756387506E-2</v>
      </c>
      <c r="AG31" s="10">
        <v>7.2777722102196907E-2</v>
      </c>
      <c r="AH31" s="10">
        <v>7.2023236827237005E-2</v>
      </c>
      <c r="AI31" s="10">
        <v>7.12956293211051E-2</v>
      </c>
      <c r="AJ31" s="10">
        <v>7.0568444907213895E-2</v>
      </c>
      <c r="AK31" s="10">
        <v>6.9884495107215394E-2</v>
      </c>
      <c r="AL31" s="10">
        <v>7.1086225674653197E-2</v>
      </c>
      <c r="AM31" s="10">
        <v>7.2535822896341098E-2</v>
      </c>
      <c r="AN31" s="10">
        <v>7.4559714232675295E-2</v>
      </c>
      <c r="AO31" s="10">
        <v>7.7120215923888694E-2</v>
      </c>
    </row>
    <row r="32" spans="4:41" x14ac:dyDescent="0.3">
      <c r="D32" t="s">
        <v>26</v>
      </c>
      <c r="E32" t="s">
        <v>27</v>
      </c>
      <c r="F32" s="4" t="s">
        <v>28</v>
      </c>
      <c r="G32" s="1" t="s">
        <v>6</v>
      </c>
      <c r="H32" t="s">
        <v>23</v>
      </c>
      <c r="I32" s="1" t="s">
        <v>6</v>
      </c>
      <c r="J32" s="10">
        <v>0.15143222811367199</v>
      </c>
      <c r="K32" s="10">
        <v>0.180442824802756</v>
      </c>
      <c r="L32" s="10">
        <v>0.17179293941148299</v>
      </c>
      <c r="M32" s="10">
        <v>0.17064720245419501</v>
      </c>
      <c r="N32" s="10">
        <v>0.17043600359392999</v>
      </c>
      <c r="O32" s="10">
        <v>0.17002761508582501</v>
      </c>
      <c r="P32" s="10">
        <v>0.16954027046914599</v>
      </c>
      <c r="Q32" s="10">
        <v>0.16924482745517</v>
      </c>
      <c r="R32" s="10">
        <v>0.16821082261220999</v>
      </c>
      <c r="S32" s="10">
        <v>0.16517324428508301</v>
      </c>
      <c r="T32" s="10">
        <v>0.16312794797768901</v>
      </c>
      <c r="U32" s="10">
        <v>0.16168577229810699</v>
      </c>
      <c r="V32" s="10">
        <v>0.15924951860705699</v>
      </c>
      <c r="W32" s="10">
        <v>0.15687876996671099</v>
      </c>
      <c r="X32" s="10">
        <v>0.15429817696536699</v>
      </c>
      <c r="Y32" s="10">
        <v>0.15103023642413099</v>
      </c>
      <c r="Z32" s="10">
        <v>0.148751744252165</v>
      </c>
      <c r="AA32" s="10">
        <v>0.14621665735410799</v>
      </c>
      <c r="AB32" s="10">
        <v>0.14357687364810501</v>
      </c>
      <c r="AC32" s="10">
        <v>0.141379739240649</v>
      </c>
      <c r="AD32" s="10">
        <v>0.138793406190171</v>
      </c>
      <c r="AE32" s="10">
        <v>0.13693899620099201</v>
      </c>
      <c r="AF32" s="10">
        <v>0.13356142608030799</v>
      </c>
      <c r="AG32" s="10">
        <v>0.13154743177497899</v>
      </c>
      <c r="AH32" s="10">
        <v>0.130183682026243</v>
      </c>
      <c r="AI32" s="10">
        <v>0.128868514464198</v>
      </c>
      <c r="AJ32" s="10">
        <v>0.12755411166697</v>
      </c>
      <c r="AK32" s="10">
        <v>0.126317856449712</v>
      </c>
      <c r="AL32" s="10">
        <v>0.12849001249373301</v>
      </c>
      <c r="AM32" s="10">
        <v>0.13111019331265</v>
      </c>
      <c r="AN32" s="10">
        <v>0.13476842415336199</v>
      </c>
      <c r="AO32" s="10">
        <v>0.139396590738326</v>
      </c>
    </row>
    <row r="33" spans="4:44" x14ac:dyDescent="0.3">
      <c r="D33" t="s">
        <v>26</v>
      </c>
      <c r="E33" t="s">
        <v>27</v>
      </c>
      <c r="F33" s="4" t="s">
        <v>28</v>
      </c>
      <c r="G33" s="1" t="s">
        <v>6</v>
      </c>
      <c r="H33" t="s">
        <v>24</v>
      </c>
      <c r="I33" s="1" t="s">
        <v>6</v>
      </c>
      <c r="J33" s="10">
        <v>0.20109641679363599</v>
      </c>
      <c r="K33" s="10">
        <v>0.23962141979920801</v>
      </c>
      <c r="L33" s="10">
        <v>0.22813469085402999</v>
      </c>
      <c r="M33" s="10">
        <v>0.226613194409577</v>
      </c>
      <c r="N33" s="10">
        <v>0.226332730108462</v>
      </c>
      <c r="O33" s="10">
        <v>0.225790405223948</v>
      </c>
      <c r="P33" s="10">
        <v>0.22514322953737601</v>
      </c>
      <c r="Q33" s="10">
        <v>0.22475089210560301</v>
      </c>
      <c r="R33" s="10">
        <v>0.22337777178993901</v>
      </c>
      <c r="S33" s="10">
        <v>0.21934397974502201</v>
      </c>
      <c r="T33" s="10">
        <v>0.21662790164100701</v>
      </c>
      <c r="U33" s="10">
        <v>0.21471274550126801</v>
      </c>
      <c r="V33" s="10">
        <v>0.211477490405486</v>
      </c>
      <c r="W33" s="10">
        <v>0.208329223602462</v>
      </c>
      <c r="X33" s="10">
        <v>0.204902291219559</v>
      </c>
      <c r="Y33" s="10">
        <v>0.20056258664829499</v>
      </c>
      <c r="Z33" s="10">
        <v>0.197536833037599</v>
      </c>
      <c r="AA33" s="10">
        <v>0.19417033108291701</v>
      </c>
      <c r="AB33" s="10">
        <v>0.190664795629852</v>
      </c>
      <c r="AC33" s="10">
        <v>0.18774708212819399</v>
      </c>
      <c r="AD33" s="10">
        <v>0.18431252717534899</v>
      </c>
      <c r="AE33" s="10">
        <v>0.18184993906756</v>
      </c>
      <c r="AF33" s="10">
        <v>0.177364650452322</v>
      </c>
      <c r="AG33" s="10">
        <v>0.17469014025532301</v>
      </c>
      <c r="AH33" s="10">
        <v>0.17287913086002099</v>
      </c>
      <c r="AI33" s="10">
        <v>0.171132636815923</v>
      </c>
      <c r="AJ33" s="10">
        <v>0.16938715835484899</v>
      </c>
      <c r="AK33" s="10">
        <v>0.16774545697523499</v>
      </c>
      <c r="AL33" s="10">
        <v>0.17063000015152499</v>
      </c>
      <c r="AM33" s="10">
        <v>0.17410950369471501</v>
      </c>
      <c r="AN33" s="10">
        <v>0.17896749940060599</v>
      </c>
      <c r="AO33" s="10">
        <v>0.18511353401981001</v>
      </c>
      <c r="AP33" s="10"/>
      <c r="AQ33" s="10"/>
      <c r="AR33" s="10"/>
    </row>
    <row r="34" spans="4:44" x14ac:dyDescent="0.3">
      <c r="D34" t="s">
        <v>29</v>
      </c>
      <c r="E34" t="s">
        <v>32</v>
      </c>
      <c r="F34" s="4" t="s">
        <v>5</v>
      </c>
      <c r="G34" t="s">
        <v>11</v>
      </c>
      <c r="H34" t="s">
        <v>13</v>
      </c>
      <c r="I34" s="1" t="s">
        <v>6</v>
      </c>
      <c r="J34">
        <v>1681.7</v>
      </c>
      <c r="K34">
        <v>1549.8</v>
      </c>
      <c r="L34">
        <v>1608.2</v>
      </c>
      <c r="M34">
        <v>1644.5</v>
      </c>
      <c r="N34">
        <v>1675.4</v>
      </c>
      <c r="O34">
        <v>1709.1</v>
      </c>
      <c r="P34">
        <v>1745.4</v>
      </c>
      <c r="Q34">
        <v>1783</v>
      </c>
      <c r="R34">
        <v>1826.6</v>
      </c>
      <c r="S34">
        <v>1882.5</v>
      </c>
      <c r="T34">
        <v>1935.9</v>
      </c>
      <c r="U34">
        <v>1986.9</v>
      </c>
      <c r="V34">
        <v>2045.2</v>
      </c>
      <c r="W34">
        <v>2106.4</v>
      </c>
      <c r="X34">
        <v>2170.9</v>
      </c>
      <c r="Y34">
        <v>2244.9</v>
      </c>
      <c r="Z34">
        <v>2316.9</v>
      </c>
      <c r="AA34">
        <v>2390.6</v>
      </c>
      <c r="AB34">
        <v>2464.6999999999998</v>
      </c>
      <c r="AC34">
        <v>2537.6</v>
      </c>
      <c r="AD34">
        <v>2618.3000000000002</v>
      </c>
      <c r="AE34">
        <v>2693.2</v>
      </c>
      <c r="AF34">
        <v>2788.4</v>
      </c>
      <c r="AG34">
        <v>2872.7</v>
      </c>
      <c r="AH34">
        <v>2951.2</v>
      </c>
      <c r="AI34">
        <v>3031.7</v>
      </c>
      <c r="AJ34">
        <v>3114.1</v>
      </c>
      <c r="AK34">
        <v>3184.4</v>
      </c>
      <c r="AL34">
        <v>3208.1</v>
      </c>
      <c r="AM34">
        <v>3214.9</v>
      </c>
      <c r="AN34">
        <v>3210.7</v>
      </c>
      <c r="AO34">
        <v>3197.7</v>
      </c>
    </row>
    <row r="35" spans="4:44" x14ac:dyDescent="0.3">
      <c r="D35" t="s">
        <v>29</v>
      </c>
      <c r="E35" t="s">
        <v>32</v>
      </c>
      <c r="F35" s="4" t="s">
        <v>5</v>
      </c>
      <c r="G35" t="s">
        <v>11</v>
      </c>
      <c r="H35" t="s">
        <v>14</v>
      </c>
      <c r="I35" s="1" t="s">
        <v>6</v>
      </c>
      <c r="J35">
        <v>67.7</v>
      </c>
      <c r="K35">
        <v>74.8</v>
      </c>
      <c r="L35">
        <v>63</v>
      </c>
      <c r="M35">
        <v>64.400000000000006</v>
      </c>
      <c r="N35">
        <v>67.2</v>
      </c>
      <c r="O35">
        <v>71.099999999999994</v>
      </c>
      <c r="P35">
        <v>75.099999999999994</v>
      </c>
      <c r="Q35">
        <v>74.7</v>
      </c>
      <c r="R35">
        <v>72.599999999999994</v>
      </c>
      <c r="S35">
        <v>71.3</v>
      </c>
      <c r="T35">
        <v>73.099999999999994</v>
      </c>
      <c r="U35">
        <v>77</v>
      </c>
      <c r="V35">
        <v>84.1</v>
      </c>
      <c r="W35">
        <v>89.2</v>
      </c>
      <c r="X35">
        <v>94.6</v>
      </c>
      <c r="Y35">
        <v>99.7</v>
      </c>
      <c r="Z35">
        <v>100.3</v>
      </c>
      <c r="AA35">
        <v>104.7</v>
      </c>
      <c r="AB35">
        <v>115</v>
      </c>
      <c r="AC35">
        <v>124.7</v>
      </c>
      <c r="AD35">
        <v>135.30000000000001</v>
      </c>
      <c r="AE35">
        <v>145.80000000000001</v>
      </c>
      <c r="AF35">
        <v>152.9</v>
      </c>
      <c r="AG35">
        <v>162.30000000000001</v>
      </c>
      <c r="AH35">
        <v>172.5</v>
      </c>
      <c r="AI35">
        <v>182.4</v>
      </c>
      <c r="AJ35">
        <v>192.3</v>
      </c>
      <c r="AK35">
        <v>231.2</v>
      </c>
      <c r="AL35">
        <v>266.7</v>
      </c>
      <c r="AM35">
        <v>309.89999999999998</v>
      </c>
      <c r="AN35">
        <v>353.4</v>
      </c>
      <c r="AO35">
        <v>393.3</v>
      </c>
    </row>
    <row r="36" spans="4:44" x14ac:dyDescent="0.3">
      <c r="D36" t="s">
        <v>29</v>
      </c>
      <c r="E36" t="s">
        <v>32</v>
      </c>
      <c r="F36" s="4" t="s">
        <v>5</v>
      </c>
      <c r="G36" t="s">
        <v>11</v>
      </c>
      <c r="H36" t="s">
        <v>15</v>
      </c>
      <c r="I36" s="1" t="s">
        <v>6</v>
      </c>
      <c r="J36">
        <v>80.8</v>
      </c>
      <c r="K36">
        <v>80.8</v>
      </c>
      <c r="L36">
        <v>79.900000000000006</v>
      </c>
      <c r="M36">
        <v>82.2</v>
      </c>
      <c r="N36">
        <v>84.2</v>
      </c>
      <c r="O36">
        <v>86.1</v>
      </c>
      <c r="P36">
        <v>88.4</v>
      </c>
      <c r="Q36">
        <v>90.9</v>
      </c>
      <c r="R36">
        <v>93.5</v>
      </c>
      <c r="S36">
        <v>96.4</v>
      </c>
      <c r="T36">
        <v>99.4</v>
      </c>
      <c r="U36">
        <v>102.6</v>
      </c>
      <c r="V36">
        <v>106</v>
      </c>
      <c r="W36">
        <v>109.7</v>
      </c>
      <c r="X36">
        <v>113.5</v>
      </c>
      <c r="Y36">
        <v>117.6</v>
      </c>
      <c r="Z36">
        <v>122</v>
      </c>
      <c r="AA36">
        <v>126.4</v>
      </c>
      <c r="AB36">
        <v>131</v>
      </c>
      <c r="AC36">
        <v>135.6</v>
      </c>
      <c r="AD36">
        <v>140</v>
      </c>
      <c r="AE36">
        <v>144.69999999999999</v>
      </c>
      <c r="AF36">
        <v>149.4</v>
      </c>
      <c r="AG36">
        <v>154.4</v>
      </c>
      <c r="AH36">
        <v>159.19999999999999</v>
      </c>
      <c r="AI36">
        <v>164.3</v>
      </c>
      <c r="AJ36">
        <v>169.6</v>
      </c>
      <c r="AK36">
        <v>174.8</v>
      </c>
      <c r="AL36">
        <v>178.3</v>
      </c>
      <c r="AM36">
        <v>179.2</v>
      </c>
      <c r="AN36">
        <v>179.9</v>
      </c>
      <c r="AO36">
        <v>180.6</v>
      </c>
    </row>
    <row r="37" spans="4:44" x14ac:dyDescent="0.3">
      <c r="D37" t="s">
        <v>29</v>
      </c>
      <c r="E37" t="s">
        <v>32</v>
      </c>
      <c r="F37" s="4" t="s">
        <v>5</v>
      </c>
      <c r="G37" t="s">
        <v>11</v>
      </c>
      <c r="H37" t="s">
        <v>16</v>
      </c>
      <c r="I37" s="1" t="s">
        <v>6</v>
      </c>
      <c r="J37">
        <v>111.1</v>
      </c>
      <c r="K37">
        <v>110.7</v>
      </c>
      <c r="L37">
        <v>109.8</v>
      </c>
      <c r="M37">
        <v>113</v>
      </c>
      <c r="N37">
        <v>115.6</v>
      </c>
      <c r="O37">
        <v>118.3</v>
      </c>
      <c r="P37">
        <v>121.5</v>
      </c>
      <c r="Q37">
        <v>124.9</v>
      </c>
      <c r="R37">
        <v>128.4</v>
      </c>
      <c r="S37">
        <v>132.30000000000001</v>
      </c>
      <c r="T37">
        <v>136.4</v>
      </c>
      <c r="U37">
        <v>140.69999999999999</v>
      </c>
      <c r="V37">
        <v>145.30000000000001</v>
      </c>
      <c r="W37">
        <v>150.4</v>
      </c>
      <c r="X37">
        <v>155.6</v>
      </c>
      <c r="Y37">
        <v>161.19999999999999</v>
      </c>
      <c r="Z37">
        <v>167.2</v>
      </c>
      <c r="AA37">
        <v>173.3</v>
      </c>
      <c r="AB37">
        <v>179.5</v>
      </c>
      <c r="AC37">
        <v>185.7</v>
      </c>
      <c r="AD37">
        <v>191.7</v>
      </c>
      <c r="AE37">
        <v>198</v>
      </c>
      <c r="AF37">
        <v>204.5</v>
      </c>
      <c r="AG37">
        <v>211.2</v>
      </c>
      <c r="AH37">
        <v>217.8</v>
      </c>
      <c r="AI37">
        <v>224.6</v>
      </c>
      <c r="AJ37">
        <v>231.8</v>
      </c>
      <c r="AK37">
        <v>238.9</v>
      </c>
      <c r="AL37">
        <v>243.3</v>
      </c>
      <c r="AM37">
        <v>244.3</v>
      </c>
      <c r="AN37">
        <v>245.1</v>
      </c>
      <c r="AO37">
        <v>246</v>
      </c>
    </row>
    <row r="38" spans="4:44" x14ac:dyDescent="0.3">
      <c r="D38" t="s">
        <v>29</v>
      </c>
      <c r="E38" t="s">
        <v>32</v>
      </c>
      <c r="F38" s="4" t="s">
        <v>5</v>
      </c>
      <c r="G38" t="s">
        <v>11</v>
      </c>
      <c r="H38" t="s">
        <v>17</v>
      </c>
      <c r="I38" s="1" t="s">
        <v>6</v>
      </c>
      <c r="J38">
        <v>130.19999999999999</v>
      </c>
      <c r="K38">
        <v>129.1</v>
      </c>
      <c r="L38">
        <v>128.4</v>
      </c>
      <c r="M38">
        <v>132</v>
      </c>
      <c r="N38">
        <v>135.1</v>
      </c>
      <c r="O38">
        <v>138.19999999999999</v>
      </c>
      <c r="P38">
        <v>141.9</v>
      </c>
      <c r="Q38">
        <v>145.80000000000001</v>
      </c>
      <c r="R38">
        <v>149.9</v>
      </c>
      <c r="S38">
        <v>154.4</v>
      </c>
      <c r="T38">
        <v>159.19999999999999</v>
      </c>
      <c r="U38">
        <v>164.2</v>
      </c>
      <c r="V38">
        <v>169.6</v>
      </c>
      <c r="W38">
        <v>175.4</v>
      </c>
      <c r="X38">
        <v>181.5</v>
      </c>
      <c r="Y38">
        <v>188</v>
      </c>
      <c r="Z38">
        <v>195</v>
      </c>
      <c r="AA38">
        <v>202</v>
      </c>
      <c r="AB38">
        <v>209.2</v>
      </c>
      <c r="AC38">
        <v>216.4</v>
      </c>
      <c r="AD38">
        <v>223.4</v>
      </c>
      <c r="AE38">
        <v>230.7</v>
      </c>
      <c r="AF38">
        <v>238.2</v>
      </c>
      <c r="AG38">
        <v>245.8</v>
      </c>
      <c r="AH38">
        <v>253.5</v>
      </c>
      <c r="AI38">
        <v>261.39999999999998</v>
      </c>
      <c r="AJ38">
        <v>269.7</v>
      </c>
      <c r="AK38">
        <v>277.8</v>
      </c>
      <c r="AL38">
        <v>282.5</v>
      </c>
      <c r="AM38">
        <v>283.5</v>
      </c>
      <c r="AN38">
        <v>284.2</v>
      </c>
      <c r="AO38">
        <v>285</v>
      </c>
    </row>
    <row r="39" spans="4:44" x14ac:dyDescent="0.3">
      <c r="D39" t="s">
        <v>29</v>
      </c>
      <c r="E39" t="s">
        <v>32</v>
      </c>
      <c r="F39" s="4" t="s">
        <v>5</v>
      </c>
      <c r="G39" t="s">
        <v>11</v>
      </c>
      <c r="H39" t="s">
        <v>18</v>
      </c>
      <c r="I39" s="1" t="s">
        <v>6</v>
      </c>
      <c r="J39">
        <v>160.19999999999999</v>
      </c>
      <c r="K39">
        <v>158.19999999999999</v>
      </c>
      <c r="L39">
        <v>158.19999999999999</v>
      </c>
      <c r="M39">
        <v>162.5</v>
      </c>
      <c r="N39">
        <v>166.2</v>
      </c>
      <c r="O39">
        <v>170</v>
      </c>
      <c r="P39">
        <v>174.4</v>
      </c>
      <c r="Q39">
        <v>179.2</v>
      </c>
      <c r="R39">
        <v>184.2</v>
      </c>
      <c r="S39">
        <v>189.7</v>
      </c>
      <c r="T39">
        <v>195.5</v>
      </c>
      <c r="U39">
        <v>201.6</v>
      </c>
      <c r="V39">
        <v>208.1</v>
      </c>
      <c r="W39">
        <v>215.2</v>
      </c>
      <c r="X39">
        <v>222.5</v>
      </c>
      <c r="Y39">
        <v>230.6</v>
      </c>
      <c r="Z39">
        <v>239.1</v>
      </c>
      <c r="AA39">
        <v>247.6</v>
      </c>
      <c r="AB39">
        <v>256.3</v>
      </c>
      <c r="AC39">
        <v>264.89999999999998</v>
      </c>
      <c r="AD39">
        <v>273.39999999999998</v>
      </c>
      <c r="AE39">
        <v>282.10000000000002</v>
      </c>
      <c r="AF39">
        <v>291.2</v>
      </c>
      <c r="AG39">
        <v>300.39999999999998</v>
      </c>
      <c r="AH39">
        <v>309.60000000000002</v>
      </c>
      <c r="AI39">
        <v>319.2</v>
      </c>
      <c r="AJ39">
        <v>329.2</v>
      </c>
      <c r="AK39">
        <v>338.8</v>
      </c>
      <c r="AL39">
        <v>343.8</v>
      </c>
      <c r="AM39">
        <v>344.6</v>
      </c>
      <c r="AN39">
        <v>345.2</v>
      </c>
      <c r="AO39">
        <v>345.8</v>
      </c>
    </row>
    <row r="40" spans="4:44" x14ac:dyDescent="0.3">
      <c r="D40" t="s">
        <v>29</v>
      </c>
      <c r="E40" t="s">
        <v>32</v>
      </c>
      <c r="F40" s="4" t="s">
        <v>5</v>
      </c>
      <c r="G40" t="s">
        <v>11</v>
      </c>
      <c r="H40" t="s">
        <v>19</v>
      </c>
      <c r="I40" s="1" t="s">
        <v>6</v>
      </c>
      <c r="J40">
        <v>173</v>
      </c>
      <c r="K40">
        <v>170.2</v>
      </c>
      <c r="L40">
        <v>171.2</v>
      </c>
      <c r="M40">
        <v>175.6</v>
      </c>
      <c r="N40">
        <v>179.4</v>
      </c>
      <c r="O40">
        <v>183.5</v>
      </c>
      <c r="P40">
        <v>188.2</v>
      </c>
      <c r="Q40">
        <v>193.3</v>
      </c>
      <c r="R40">
        <v>198.7</v>
      </c>
      <c r="S40">
        <v>204.5</v>
      </c>
      <c r="T40">
        <v>210.8</v>
      </c>
      <c r="U40">
        <v>217.1</v>
      </c>
      <c r="V40">
        <v>224.2</v>
      </c>
      <c r="W40">
        <v>231.7</v>
      </c>
      <c r="X40">
        <v>239.5</v>
      </c>
      <c r="Y40">
        <v>248.1</v>
      </c>
      <c r="Z40">
        <v>257.2</v>
      </c>
      <c r="AA40">
        <v>266.2</v>
      </c>
      <c r="AB40">
        <v>275.39999999999998</v>
      </c>
      <c r="AC40">
        <v>284.5</v>
      </c>
      <c r="AD40">
        <v>293.5</v>
      </c>
      <c r="AE40">
        <v>302.60000000000002</v>
      </c>
      <c r="AF40">
        <v>312.3</v>
      </c>
      <c r="AG40">
        <v>321.89999999999998</v>
      </c>
      <c r="AH40">
        <v>331.6</v>
      </c>
      <c r="AI40">
        <v>341.8</v>
      </c>
      <c r="AJ40">
        <v>352.3</v>
      </c>
      <c r="AK40">
        <v>362.3</v>
      </c>
      <c r="AL40">
        <v>366.5</v>
      </c>
      <c r="AM40">
        <v>366.9</v>
      </c>
      <c r="AN40">
        <v>367.1</v>
      </c>
      <c r="AO40">
        <v>367.3</v>
      </c>
    </row>
    <row r="41" spans="4:44" x14ac:dyDescent="0.3">
      <c r="D41" t="s">
        <v>29</v>
      </c>
      <c r="E41" t="s">
        <v>32</v>
      </c>
      <c r="F41" s="4" t="s">
        <v>5</v>
      </c>
      <c r="G41" t="s">
        <v>11</v>
      </c>
      <c r="H41" t="s">
        <v>20</v>
      </c>
      <c r="I41" s="1" t="s">
        <v>6</v>
      </c>
      <c r="J41">
        <v>238.9</v>
      </c>
      <c r="K41">
        <v>234</v>
      </c>
      <c r="L41">
        <v>237.2</v>
      </c>
      <c r="M41">
        <v>243</v>
      </c>
      <c r="N41">
        <v>247.9</v>
      </c>
      <c r="O41">
        <v>253.5</v>
      </c>
      <c r="P41">
        <v>259.89999999999998</v>
      </c>
      <c r="Q41">
        <v>266.8</v>
      </c>
      <c r="R41">
        <v>274.10000000000002</v>
      </c>
      <c r="S41">
        <v>281.89999999999998</v>
      </c>
      <c r="T41">
        <v>290.39999999999998</v>
      </c>
      <c r="U41">
        <v>299</v>
      </c>
      <c r="V41">
        <v>308.60000000000002</v>
      </c>
      <c r="W41">
        <v>318.8</v>
      </c>
      <c r="X41">
        <v>329.3</v>
      </c>
      <c r="Y41">
        <v>341</v>
      </c>
      <c r="Z41">
        <v>353.2</v>
      </c>
      <c r="AA41">
        <v>365.5</v>
      </c>
      <c r="AB41">
        <v>377.9</v>
      </c>
      <c r="AC41">
        <v>389.8</v>
      </c>
      <c r="AD41">
        <v>401.9</v>
      </c>
      <c r="AE41">
        <v>414</v>
      </c>
      <c r="AF41">
        <v>426.8</v>
      </c>
      <c r="AG41">
        <v>439.5</v>
      </c>
      <c r="AH41">
        <v>452.5</v>
      </c>
      <c r="AI41">
        <v>466</v>
      </c>
      <c r="AJ41">
        <v>480.2</v>
      </c>
      <c r="AK41">
        <v>493.2</v>
      </c>
      <c r="AL41">
        <v>496.7</v>
      </c>
      <c r="AM41">
        <v>496.2</v>
      </c>
      <c r="AN41">
        <v>495.8</v>
      </c>
      <c r="AO41">
        <v>495.3</v>
      </c>
    </row>
    <row r="42" spans="4:44" x14ac:dyDescent="0.3">
      <c r="D42" t="s">
        <v>29</v>
      </c>
      <c r="E42" t="s">
        <v>32</v>
      </c>
      <c r="F42" s="4" t="s">
        <v>5</v>
      </c>
      <c r="G42" t="s">
        <v>11</v>
      </c>
      <c r="H42" t="s">
        <v>21</v>
      </c>
      <c r="I42" s="1" t="s">
        <v>6</v>
      </c>
      <c r="J42">
        <v>288.8</v>
      </c>
      <c r="K42">
        <v>280.10000000000002</v>
      </c>
      <c r="L42">
        <v>286.5</v>
      </c>
      <c r="M42">
        <v>293.2</v>
      </c>
      <c r="N42">
        <v>298.8</v>
      </c>
      <c r="O42">
        <v>305.3</v>
      </c>
      <c r="P42">
        <v>312.89999999999998</v>
      </c>
      <c r="Q42">
        <v>321</v>
      </c>
      <c r="R42">
        <v>329.8</v>
      </c>
      <c r="S42">
        <v>338.9</v>
      </c>
      <c r="T42">
        <v>349</v>
      </c>
      <c r="U42">
        <v>359</v>
      </c>
      <c r="V42">
        <v>370.5</v>
      </c>
      <c r="W42">
        <v>382.5</v>
      </c>
      <c r="X42">
        <v>394.9</v>
      </c>
      <c r="Y42">
        <v>409</v>
      </c>
      <c r="Z42">
        <v>423.3</v>
      </c>
      <c r="AA42">
        <v>437.7</v>
      </c>
      <c r="AB42">
        <v>452.3</v>
      </c>
      <c r="AC42">
        <v>466.1</v>
      </c>
      <c r="AD42">
        <v>480.3</v>
      </c>
      <c r="AE42">
        <v>494.4</v>
      </c>
      <c r="AF42">
        <v>509.4</v>
      </c>
      <c r="AG42">
        <v>523.9</v>
      </c>
      <c r="AH42">
        <v>539.1</v>
      </c>
      <c r="AI42">
        <v>554.9</v>
      </c>
      <c r="AJ42">
        <v>571.29999999999995</v>
      </c>
      <c r="AK42">
        <v>586.1</v>
      </c>
      <c r="AL42">
        <v>587.79999999999995</v>
      </c>
      <c r="AM42">
        <v>586.1</v>
      </c>
      <c r="AN42">
        <v>584.79999999999995</v>
      </c>
      <c r="AO42">
        <v>583.20000000000005</v>
      </c>
    </row>
    <row r="43" spans="4:44" x14ac:dyDescent="0.3">
      <c r="D43" t="s">
        <v>29</v>
      </c>
      <c r="E43" t="s">
        <v>32</v>
      </c>
      <c r="F43" s="4" t="s">
        <v>5</v>
      </c>
      <c r="G43" t="s">
        <v>11</v>
      </c>
      <c r="H43" t="s">
        <v>22</v>
      </c>
      <c r="I43" s="1" t="s">
        <v>6</v>
      </c>
      <c r="J43">
        <v>412.5</v>
      </c>
      <c r="K43">
        <v>397.5</v>
      </c>
      <c r="L43">
        <v>409.3</v>
      </c>
      <c r="M43">
        <v>418.5</v>
      </c>
      <c r="N43">
        <v>426.3</v>
      </c>
      <c r="O43">
        <v>435.5</v>
      </c>
      <c r="P43">
        <v>446.2</v>
      </c>
      <c r="Q43">
        <v>457.6</v>
      </c>
      <c r="R43">
        <v>469.9</v>
      </c>
      <c r="S43">
        <v>482.6</v>
      </c>
      <c r="T43">
        <v>496.8</v>
      </c>
      <c r="U43">
        <v>510.8</v>
      </c>
      <c r="V43">
        <v>527.20000000000005</v>
      </c>
      <c r="W43">
        <v>544</v>
      </c>
      <c r="X43">
        <v>561.4</v>
      </c>
      <c r="Y43">
        <v>581.29999999999995</v>
      </c>
      <c r="Z43">
        <v>601.4</v>
      </c>
      <c r="AA43">
        <v>621.70000000000005</v>
      </c>
      <c r="AB43">
        <v>642.20000000000005</v>
      </c>
      <c r="AC43">
        <v>661.3</v>
      </c>
      <c r="AD43">
        <v>681.1</v>
      </c>
      <c r="AE43">
        <v>700.8</v>
      </c>
      <c r="AF43">
        <v>721.7</v>
      </c>
      <c r="AG43">
        <v>741.7</v>
      </c>
      <c r="AH43">
        <v>762.7</v>
      </c>
      <c r="AI43">
        <v>784.6</v>
      </c>
      <c r="AJ43">
        <v>807.5</v>
      </c>
      <c r="AK43">
        <v>827.6</v>
      </c>
      <c r="AL43">
        <v>827.3</v>
      </c>
      <c r="AM43">
        <v>823.8</v>
      </c>
      <c r="AN43">
        <v>821</v>
      </c>
      <c r="AO43">
        <v>817.5</v>
      </c>
    </row>
    <row r="44" spans="4:44" x14ac:dyDescent="0.3">
      <c r="D44" t="s">
        <v>29</v>
      </c>
      <c r="E44" t="s">
        <v>32</v>
      </c>
      <c r="F44" s="4" t="s">
        <v>5</v>
      </c>
      <c r="G44" t="s">
        <v>11</v>
      </c>
      <c r="H44" t="s">
        <v>23</v>
      </c>
      <c r="I44" s="1" t="s">
        <v>6</v>
      </c>
      <c r="J44">
        <v>748</v>
      </c>
      <c r="K44">
        <v>714.2</v>
      </c>
      <c r="L44">
        <v>741.7</v>
      </c>
      <c r="M44">
        <v>758</v>
      </c>
      <c r="N44">
        <v>771.5</v>
      </c>
      <c r="O44">
        <v>788.1</v>
      </c>
      <c r="P44">
        <v>807.1</v>
      </c>
      <c r="Q44">
        <v>827.2</v>
      </c>
      <c r="R44">
        <v>849</v>
      </c>
      <c r="S44">
        <v>870.9</v>
      </c>
      <c r="T44">
        <v>896.3</v>
      </c>
      <c r="U44">
        <v>921</v>
      </c>
      <c r="V44">
        <v>950.5</v>
      </c>
      <c r="W44">
        <v>980.2</v>
      </c>
      <c r="X44">
        <v>1011.3</v>
      </c>
      <c r="Y44">
        <v>1046.9000000000001</v>
      </c>
      <c r="Z44">
        <v>1082.3</v>
      </c>
      <c r="AA44">
        <v>1118.2</v>
      </c>
      <c r="AB44">
        <v>1154.5999999999999</v>
      </c>
      <c r="AC44">
        <v>1187.9000000000001</v>
      </c>
      <c r="AD44">
        <v>1223</v>
      </c>
      <c r="AE44">
        <v>1257.4000000000001</v>
      </c>
      <c r="AF44">
        <v>1294.0999999999999</v>
      </c>
      <c r="AG44">
        <v>1328.4</v>
      </c>
      <c r="AH44">
        <v>1364.9</v>
      </c>
      <c r="AI44">
        <v>1403.1</v>
      </c>
      <c r="AJ44">
        <v>1443.1</v>
      </c>
      <c r="AK44">
        <v>1477.5</v>
      </c>
      <c r="AL44">
        <v>1471.4</v>
      </c>
      <c r="AM44">
        <v>1462.5</v>
      </c>
      <c r="AN44">
        <v>1455.5</v>
      </c>
      <c r="AO44">
        <v>1447.1</v>
      </c>
    </row>
    <row r="45" spans="4:44" x14ac:dyDescent="0.3">
      <c r="D45" t="s">
        <v>29</v>
      </c>
      <c r="E45" t="s">
        <v>32</v>
      </c>
      <c r="F45" s="4" t="s">
        <v>5</v>
      </c>
      <c r="G45" t="s">
        <v>11</v>
      </c>
      <c r="H45" t="s">
        <v>24</v>
      </c>
      <c r="I45" s="1" t="s">
        <v>6</v>
      </c>
      <c r="J45">
        <v>1780.4</v>
      </c>
      <c r="K45">
        <v>1676.7</v>
      </c>
      <c r="L45">
        <v>1753.2</v>
      </c>
      <c r="M45">
        <v>1791.9</v>
      </c>
      <c r="N45">
        <v>1823.8</v>
      </c>
      <c r="O45">
        <v>1862.9</v>
      </c>
      <c r="P45">
        <v>1907.2</v>
      </c>
      <c r="Q45">
        <v>1953.4</v>
      </c>
      <c r="R45">
        <v>2004.2</v>
      </c>
      <c r="S45">
        <v>2056.4</v>
      </c>
      <c r="T45">
        <v>2116</v>
      </c>
      <c r="U45">
        <v>2173.9</v>
      </c>
      <c r="V45">
        <v>2243.6999999999998</v>
      </c>
      <c r="W45">
        <v>2313.5</v>
      </c>
      <c r="X45">
        <v>2386.5</v>
      </c>
      <c r="Y45">
        <v>2471</v>
      </c>
      <c r="Z45">
        <v>2553.1999999999998</v>
      </c>
      <c r="AA45">
        <v>2637.3</v>
      </c>
      <c r="AB45">
        <v>2723.2</v>
      </c>
      <c r="AC45">
        <v>2801.4</v>
      </c>
      <c r="AD45">
        <v>2885.4</v>
      </c>
      <c r="AE45">
        <v>2966</v>
      </c>
      <c r="AF45">
        <v>3055.3</v>
      </c>
      <c r="AG45">
        <v>3136.4</v>
      </c>
      <c r="AH45">
        <v>3221.2</v>
      </c>
      <c r="AI45">
        <v>3309.9</v>
      </c>
      <c r="AJ45">
        <v>3402.6</v>
      </c>
      <c r="AK45">
        <v>3481.2</v>
      </c>
      <c r="AL45">
        <v>3463.9</v>
      </c>
      <c r="AM45">
        <v>3442.7</v>
      </c>
      <c r="AN45">
        <v>3424.3</v>
      </c>
      <c r="AO45">
        <v>3400.7</v>
      </c>
    </row>
    <row r="46" spans="4:44" x14ac:dyDescent="0.3">
      <c r="D46" s="12" t="s">
        <v>34</v>
      </c>
      <c r="E46" s="15" t="s">
        <v>35</v>
      </c>
      <c r="F46" s="12" t="s">
        <v>33</v>
      </c>
      <c r="G46" s="15" t="s">
        <v>11</v>
      </c>
      <c r="H46" s="15" t="s">
        <v>13</v>
      </c>
      <c r="I46" s="16" t="s">
        <v>6</v>
      </c>
      <c r="J46" s="17">
        <f>J34*(1-J22)*J10</f>
        <v>634.30024724209841</v>
      </c>
      <c r="K46" s="17">
        <f t="shared" ref="K46:AO46" si="1">K34*(1-K22)*K10</f>
        <v>565.88521506009852</v>
      </c>
      <c r="L46" s="17">
        <f t="shared" si="1"/>
        <v>592.98406107597214</v>
      </c>
      <c r="M46" s="17">
        <f t="shared" si="1"/>
        <v>607.15099484551331</v>
      </c>
      <c r="N46" s="17">
        <f t="shared" si="1"/>
        <v>618.70620138364848</v>
      </c>
      <c r="O46" s="17">
        <f t="shared" si="1"/>
        <v>631.44099158812662</v>
      </c>
      <c r="P46" s="17">
        <f t="shared" si="1"/>
        <v>645.2054523266238</v>
      </c>
      <c r="Q46" s="17">
        <f t="shared" si="1"/>
        <v>659.32337631567032</v>
      </c>
      <c r="R46" s="17">
        <f t="shared" si="1"/>
        <v>676.2300151899002</v>
      </c>
      <c r="S46" s="17">
        <f t="shared" si="1"/>
        <v>699.29879863181475</v>
      </c>
      <c r="T46" s="17">
        <f t="shared" si="1"/>
        <v>720.77925048030113</v>
      </c>
      <c r="U46" s="17">
        <f t="shared" si="1"/>
        <v>740.95728696701428</v>
      </c>
      <c r="V46" s="17">
        <f t="shared" si="1"/>
        <v>764.76711816689146</v>
      </c>
      <c r="W46" s="17">
        <f t="shared" si="1"/>
        <v>789.7249348838493</v>
      </c>
      <c r="X46" s="17">
        <f t="shared" si="1"/>
        <v>816.23281287854456</v>
      </c>
      <c r="Y46" s="17">
        <f t="shared" si="1"/>
        <v>847.10153969709813</v>
      </c>
      <c r="Z46" s="17">
        <f t="shared" si="1"/>
        <v>876.46194700466742</v>
      </c>
      <c r="AA46" s="17">
        <f t="shared" si="1"/>
        <v>906.85792488842401</v>
      </c>
      <c r="AB46" s="17">
        <f t="shared" si="1"/>
        <v>937.66831668326677</v>
      </c>
      <c r="AC46" s="17">
        <f t="shared" si="1"/>
        <v>967.71695793596382</v>
      </c>
      <c r="AD46" s="17">
        <f t="shared" si="1"/>
        <v>1001.3032932437844</v>
      </c>
      <c r="AE46" s="17">
        <f t="shared" si="1"/>
        <v>1032.0202891840972</v>
      </c>
      <c r="AF46" s="17">
        <f t="shared" si="1"/>
        <v>1072.4102944129727</v>
      </c>
      <c r="AG46" s="17">
        <f t="shared" si="1"/>
        <v>1107.2336953813492</v>
      </c>
      <c r="AH46" s="17">
        <f t="shared" si="1"/>
        <v>1139.1610346756743</v>
      </c>
      <c r="AI46" s="17">
        <f t="shared" si="1"/>
        <v>1171.8892457882143</v>
      </c>
      <c r="AJ46" s="17">
        <f t="shared" si="1"/>
        <v>1205.439845542021</v>
      </c>
      <c r="AK46" s="17">
        <f t="shared" si="1"/>
        <v>1234.2866583843008</v>
      </c>
      <c r="AL46" s="17">
        <f t="shared" si="1"/>
        <v>1240.5799296195887</v>
      </c>
      <c r="AM46" s="17">
        <f t="shared" si="1"/>
        <v>1239.712468195358</v>
      </c>
      <c r="AN46" s="17">
        <f t="shared" si="1"/>
        <v>1233.2167889066629</v>
      </c>
      <c r="AO46" s="17">
        <f t="shared" si="1"/>
        <v>1222.0795833272564</v>
      </c>
    </row>
    <row r="47" spans="4:44" x14ac:dyDescent="0.3">
      <c r="D47" s="12" t="s">
        <v>34</v>
      </c>
      <c r="E47" s="15" t="s">
        <v>35</v>
      </c>
      <c r="F47" s="12" t="s">
        <v>33</v>
      </c>
      <c r="G47" s="15" t="s">
        <v>11</v>
      </c>
      <c r="H47" s="15" t="s">
        <v>14</v>
      </c>
      <c r="I47" s="16" t="s">
        <v>6</v>
      </c>
      <c r="J47" s="17">
        <f t="shared" ref="J47:AO54" si="2">J35*(1-J23)*J11</f>
        <v>60.122634245543189</v>
      </c>
      <c r="K47" s="17">
        <f t="shared" si="2"/>
        <v>66.137389711641362</v>
      </c>
      <c r="L47" s="17">
        <f t="shared" si="2"/>
        <v>55.454432693207437</v>
      </c>
      <c r="M47" s="17">
        <f t="shared" si="2"/>
        <v>56.608119354701927</v>
      </c>
      <c r="N47" s="17">
        <f t="shared" si="2"/>
        <v>59.078666476999345</v>
      </c>
      <c r="O47" s="17">
        <f t="shared" si="2"/>
        <v>62.496807912074182</v>
      </c>
      <c r="P47" s="17">
        <f t="shared" si="2"/>
        <v>66.01195061117906</v>
      </c>
      <c r="Q47" s="17">
        <f t="shared" si="2"/>
        <v>65.667072450551984</v>
      </c>
      <c r="R47" s="17">
        <f t="shared" si="2"/>
        <v>63.854707981713211</v>
      </c>
      <c r="S47" s="17">
        <f t="shared" si="2"/>
        <v>62.713449303462937</v>
      </c>
      <c r="T47" s="17">
        <f t="shared" si="2"/>
        <v>64.3423957924429</v>
      </c>
      <c r="U47" s="17">
        <f t="shared" si="2"/>
        <v>67.831025121845457</v>
      </c>
      <c r="V47" s="17">
        <f t="shared" si="2"/>
        <v>74.124432167333978</v>
      </c>
      <c r="W47" s="17">
        <f t="shared" si="2"/>
        <v>78.645378463978403</v>
      </c>
      <c r="X47" s="17">
        <f t="shared" si="2"/>
        <v>83.441463538287707</v>
      </c>
      <c r="Y47" s="17">
        <f t="shared" si="2"/>
        <v>87.985999466153942</v>
      </c>
      <c r="Z47" s="17">
        <f t="shared" si="2"/>
        <v>88.562758064881905</v>
      </c>
      <c r="AA47" s="17">
        <f t="shared" si="2"/>
        <v>92.479120940325814</v>
      </c>
      <c r="AB47" s="17">
        <f t="shared" si="2"/>
        <v>101.60313386567377</v>
      </c>
      <c r="AC47" s="17">
        <f t="shared" si="2"/>
        <v>110.26242869483239</v>
      </c>
      <c r="AD47" s="17">
        <f t="shared" si="2"/>
        <v>119.73555691783011</v>
      </c>
      <c r="AE47" s="17">
        <f t="shared" si="2"/>
        <v>129.11149311279473</v>
      </c>
      <c r="AF47" s="17">
        <f t="shared" si="2"/>
        <v>135.46810547080159</v>
      </c>
      <c r="AG47" s="17">
        <f t="shared" si="2"/>
        <v>143.87975317168602</v>
      </c>
      <c r="AH47" s="17">
        <f t="shared" si="2"/>
        <v>152.99661115713633</v>
      </c>
      <c r="AI47" s="17">
        <f t="shared" si="2"/>
        <v>161.85264640981708</v>
      </c>
      <c r="AJ47" s="17">
        <f t="shared" si="2"/>
        <v>170.70146576077553</v>
      </c>
      <c r="AK47" s="17">
        <f t="shared" si="2"/>
        <v>205.3066798042629</v>
      </c>
      <c r="AL47" s="17">
        <f t="shared" si="2"/>
        <v>236.88136625751395</v>
      </c>
      <c r="AM47" s="17">
        <f t="shared" si="2"/>
        <v>275.37684589389511</v>
      </c>
      <c r="AN47" s="17">
        <f t="shared" si="2"/>
        <v>314.11465029710962</v>
      </c>
      <c r="AO47" s="17">
        <f t="shared" si="2"/>
        <v>349.653120686455</v>
      </c>
    </row>
    <row r="48" spans="4:44" x14ac:dyDescent="0.3">
      <c r="D48" s="12" t="s">
        <v>34</v>
      </c>
      <c r="E48" s="15" t="s">
        <v>35</v>
      </c>
      <c r="F48" s="12" t="s">
        <v>33</v>
      </c>
      <c r="G48" s="15" t="s">
        <v>11</v>
      </c>
      <c r="H48" s="15" t="s">
        <v>15</v>
      </c>
      <c r="I48" s="16" t="s">
        <v>6</v>
      </c>
      <c r="J48" s="17">
        <f t="shared" si="2"/>
        <v>5.64401687292444E-2</v>
      </c>
      <c r="K48" s="17">
        <f t="shared" si="2"/>
        <v>-4.2839663043892943E-3</v>
      </c>
      <c r="L48" s="17">
        <f t="shared" si="2"/>
        <v>0.1165688708075998</v>
      </c>
      <c r="M48" s="17">
        <f t="shared" si="2"/>
        <v>0.18013626582909956</v>
      </c>
      <c r="N48" s="17">
        <f t="shared" si="2"/>
        <v>0.17164552088789709</v>
      </c>
      <c r="O48" s="17">
        <f t="shared" si="2"/>
        <v>0.16605451464613649</v>
      </c>
      <c r="P48" s="17">
        <f t="shared" si="2"/>
        <v>0.19133887388514864</v>
      </c>
      <c r="Q48" s="17">
        <f t="shared" si="2"/>
        <v>0.29331127570875037</v>
      </c>
      <c r="R48" s="17">
        <f t="shared" si="2"/>
        <v>0.41756372214775633</v>
      </c>
      <c r="S48" s="17">
        <f t="shared" si="2"/>
        <v>0.37233319038920648</v>
      </c>
      <c r="T48" s="17">
        <f t="shared" si="2"/>
        <v>0.43438558738307215</v>
      </c>
      <c r="U48" s="17">
        <f t="shared" si="2"/>
        <v>0.49307697400173878</v>
      </c>
      <c r="V48" s="17">
        <f t="shared" si="2"/>
        <v>0.54003614712857906</v>
      </c>
      <c r="W48" s="17">
        <f t="shared" si="2"/>
        <v>0.62291621519634999</v>
      </c>
      <c r="X48" s="17">
        <f t="shared" si="2"/>
        <v>0.70722726625860433</v>
      </c>
      <c r="Y48" s="17">
        <f t="shared" si="2"/>
        <v>0.81681729117336199</v>
      </c>
      <c r="Z48" s="17">
        <f t="shared" si="2"/>
        <v>1.0205227158125434</v>
      </c>
      <c r="AA48" s="17">
        <f t="shared" si="2"/>
        <v>1.157768199918418</v>
      </c>
      <c r="AB48" s="17">
        <f t="shared" si="2"/>
        <v>1.2084249902741389</v>
      </c>
      <c r="AC48" s="17">
        <f t="shared" si="2"/>
        <v>1.2473456841372166</v>
      </c>
      <c r="AD48" s="17">
        <f t="shared" si="2"/>
        <v>1.2429184745527715</v>
      </c>
      <c r="AE48" s="17">
        <f t="shared" si="2"/>
        <v>1.2578998262086536</v>
      </c>
      <c r="AF48" s="17">
        <f t="shared" si="2"/>
        <v>1.2215769417736797</v>
      </c>
      <c r="AG48" s="17">
        <f t="shared" si="2"/>
        <v>1.1978105136636861</v>
      </c>
      <c r="AH48" s="17">
        <f t="shared" si="2"/>
        <v>1.2261443789815942</v>
      </c>
      <c r="AI48" s="17">
        <f t="shared" si="2"/>
        <v>1.2884209107165292</v>
      </c>
      <c r="AJ48" s="17">
        <f t="shared" si="2"/>
        <v>1.3793182115330973</v>
      </c>
      <c r="AK48" s="17">
        <f t="shared" si="2"/>
        <v>0.98221678815655511</v>
      </c>
      <c r="AL48" s="17">
        <f t="shared" si="2"/>
        <v>0.20065185624292323</v>
      </c>
      <c r="AM48" s="17">
        <f t="shared" si="2"/>
        <v>-0.78413472573165721</v>
      </c>
      <c r="AN48" s="17">
        <f t="shared" si="2"/>
        <v>-1.7169454128935218</v>
      </c>
      <c r="AO48" s="17">
        <f t="shared" si="2"/>
        <v>-2.5825881506496371</v>
      </c>
    </row>
    <row r="49" spans="4:41" x14ac:dyDescent="0.3">
      <c r="D49" s="12" t="s">
        <v>34</v>
      </c>
      <c r="E49" s="15" t="s">
        <v>35</v>
      </c>
      <c r="F49" s="12" t="s">
        <v>33</v>
      </c>
      <c r="G49" s="15" t="s">
        <v>11</v>
      </c>
      <c r="H49" s="15" t="s">
        <v>16</v>
      </c>
      <c r="I49" s="16" t="s">
        <v>6</v>
      </c>
      <c r="J49" s="17">
        <f t="shared" si="2"/>
        <v>8.9166948378317207E-2</v>
      </c>
      <c r="K49" s="17">
        <f t="shared" si="2"/>
        <v>5.8449532699784441E-3</v>
      </c>
      <c r="L49" s="17">
        <f t="shared" si="2"/>
        <v>0.17136256889409943</v>
      </c>
      <c r="M49" s="17">
        <f t="shared" si="2"/>
        <v>0.25891078340142332</v>
      </c>
      <c r="N49" s="17">
        <f t="shared" si="2"/>
        <v>0.24724182415124957</v>
      </c>
      <c r="O49" s="17">
        <f t="shared" si="2"/>
        <v>0.24004921703604937</v>
      </c>
      <c r="P49" s="17">
        <f t="shared" si="2"/>
        <v>0.2751229523596414</v>
      </c>
      <c r="Q49" s="17">
        <f t="shared" si="2"/>
        <v>0.41514874333313989</v>
      </c>
      <c r="R49" s="17">
        <f t="shared" si="2"/>
        <v>0.58547838515216244</v>
      </c>
      <c r="S49" s="17">
        <f t="shared" si="2"/>
        <v>0.52364918660817272</v>
      </c>
      <c r="T49" s="17">
        <f t="shared" si="2"/>
        <v>0.60896714667859975</v>
      </c>
      <c r="U49" s="17">
        <f t="shared" si="2"/>
        <v>0.68933217342338016</v>
      </c>
      <c r="V49" s="17">
        <f t="shared" si="2"/>
        <v>0.75376303463478855</v>
      </c>
      <c r="W49" s="17">
        <f t="shared" si="2"/>
        <v>0.86781823481864273</v>
      </c>
      <c r="X49" s="17">
        <f t="shared" si="2"/>
        <v>0.98365322442678149</v>
      </c>
      <c r="Y49" s="17">
        <f t="shared" si="2"/>
        <v>1.134034997418683</v>
      </c>
      <c r="Z49" s="17">
        <f t="shared" si="2"/>
        <v>1.4130247656482373</v>
      </c>
      <c r="AA49" s="17">
        <f t="shared" si="2"/>
        <v>1.6020259202076637</v>
      </c>
      <c r="AB49" s="17">
        <f t="shared" si="2"/>
        <v>1.6710613155539331</v>
      </c>
      <c r="AC49" s="17">
        <f t="shared" si="2"/>
        <v>1.7240408748485292</v>
      </c>
      <c r="AD49" s="17">
        <f t="shared" si="2"/>
        <v>1.7184689022164468</v>
      </c>
      <c r="AE49" s="17">
        <f t="shared" si="2"/>
        <v>1.7384785428143916</v>
      </c>
      <c r="AF49" s="17">
        <f t="shared" si="2"/>
        <v>1.6902220163117134</v>
      </c>
      <c r="AG49" s="17">
        <f t="shared" si="2"/>
        <v>1.6574049988658694</v>
      </c>
      <c r="AH49" s="17">
        <f t="shared" si="2"/>
        <v>1.6970795654056705</v>
      </c>
      <c r="AI49" s="17">
        <f t="shared" si="2"/>
        <v>1.7814741711081645</v>
      </c>
      <c r="AJ49" s="17">
        <f t="shared" si="2"/>
        <v>1.9059146784285457</v>
      </c>
      <c r="AK49" s="17">
        <f t="shared" si="2"/>
        <v>1.3650050011211916</v>
      </c>
      <c r="AL49" s="17">
        <f t="shared" si="2"/>
        <v>0.29898272310111407</v>
      </c>
      <c r="AM49" s="17">
        <f t="shared" si="2"/>
        <v>-1.0409518202887857</v>
      </c>
      <c r="AN49" s="17">
        <f t="shared" si="2"/>
        <v>-2.3083260280494864</v>
      </c>
      <c r="AO49" s="17">
        <f t="shared" si="2"/>
        <v>-3.4840831500745457</v>
      </c>
    </row>
    <row r="50" spans="4:41" x14ac:dyDescent="0.3">
      <c r="D50" s="12" t="s">
        <v>34</v>
      </c>
      <c r="E50" s="15" t="s">
        <v>35</v>
      </c>
      <c r="F50" s="12" t="s">
        <v>33</v>
      </c>
      <c r="G50" s="15" t="s">
        <v>11</v>
      </c>
      <c r="H50" s="15" t="s">
        <v>17</v>
      </c>
      <c r="I50" s="16" t="s">
        <v>6</v>
      </c>
      <c r="J50" s="17">
        <f t="shared" si="2"/>
        <v>0.15073205553552427</v>
      </c>
      <c r="K50" s="17">
        <f t="shared" si="2"/>
        <v>5.2964945342176474E-2</v>
      </c>
      <c r="L50" s="17">
        <f t="shared" si="2"/>
        <v>0.24547156693363664</v>
      </c>
      <c r="M50" s="17">
        <f t="shared" si="2"/>
        <v>0.34838289990851279</v>
      </c>
      <c r="N50" s="17">
        <f t="shared" si="2"/>
        <v>0.33605563717463688</v>
      </c>
      <c r="O50" s="17">
        <f t="shared" si="2"/>
        <v>0.32868696108386292</v>
      </c>
      <c r="P50" s="17">
        <f t="shared" si="2"/>
        <v>0.37072815951635296</v>
      </c>
      <c r="Q50" s="17">
        <f t="shared" si="2"/>
        <v>0.5347320133963579</v>
      </c>
      <c r="R50" s="17">
        <f t="shared" si="2"/>
        <v>0.73426922766303682</v>
      </c>
      <c r="S50" s="17">
        <f t="shared" si="2"/>
        <v>0.66384862621181995</v>
      </c>
      <c r="T50" s="17">
        <f t="shared" si="2"/>
        <v>0.76483186725875596</v>
      </c>
      <c r="U50" s="17">
        <f t="shared" si="2"/>
        <v>0.8599766805208503</v>
      </c>
      <c r="V50" s="17">
        <f t="shared" si="2"/>
        <v>0.93702072515832258</v>
      </c>
      <c r="W50" s="17">
        <f t="shared" si="2"/>
        <v>1.0708820684477005</v>
      </c>
      <c r="X50" s="17">
        <f t="shared" si="2"/>
        <v>1.2079292271636657</v>
      </c>
      <c r="Y50" s="17">
        <f t="shared" si="2"/>
        <v>1.3848829474906303</v>
      </c>
      <c r="Z50" s="17">
        <f t="shared" si="2"/>
        <v>1.7116491427906062</v>
      </c>
      <c r="AA50" s="17">
        <f t="shared" si="2"/>
        <v>1.9328332679280305</v>
      </c>
      <c r="AB50" s="17">
        <f t="shared" si="2"/>
        <v>2.0154752432383418</v>
      </c>
      <c r="AC50" s="17">
        <f t="shared" si="2"/>
        <v>2.0794574181128813</v>
      </c>
      <c r="AD50" s="17">
        <f t="shared" si="2"/>
        <v>2.07570788137506</v>
      </c>
      <c r="AE50" s="17">
        <f t="shared" si="2"/>
        <v>2.10129717096379</v>
      </c>
      <c r="AF50" s="17">
        <f t="shared" si="2"/>
        <v>2.0475282063192406</v>
      </c>
      <c r="AG50" s="17">
        <f t="shared" si="2"/>
        <v>2.0106655434611964</v>
      </c>
      <c r="AH50" s="17">
        <f t="shared" si="2"/>
        <v>2.0596665722535605</v>
      </c>
      <c r="AI50" s="17">
        <f t="shared" si="2"/>
        <v>2.1603639637006848</v>
      </c>
      <c r="AJ50" s="17">
        <f t="shared" si="2"/>
        <v>2.3071261220494299</v>
      </c>
      <c r="AK50" s="17">
        <f t="shared" si="2"/>
        <v>1.6818383128680012</v>
      </c>
      <c r="AL50" s="17">
        <f t="shared" si="2"/>
        <v>0.44732056972242412</v>
      </c>
      <c r="AM50" s="17">
        <f t="shared" si="2"/>
        <v>-1.1023626694362068</v>
      </c>
      <c r="AN50" s="17">
        <f t="shared" si="2"/>
        <v>-2.5656226792644543</v>
      </c>
      <c r="AO50" s="17">
        <f t="shared" si="2"/>
        <v>-3.9201478744777329</v>
      </c>
    </row>
    <row r="51" spans="4:41" x14ac:dyDescent="0.3">
      <c r="D51" s="12" t="s">
        <v>34</v>
      </c>
      <c r="E51" s="15" t="s">
        <v>35</v>
      </c>
      <c r="F51" s="12" t="s">
        <v>33</v>
      </c>
      <c r="G51" s="15" t="s">
        <v>11</v>
      </c>
      <c r="H51" s="15" t="s">
        <v>18</v>
      </c>
      <c r="I51" s="16" t="s">
        <v>6</v>
      </c>
      <c r="J51" s="17">
        <f t="shared" si="2"/>
        <v>0.29977706049764685</v>
      </c>
      <c r="K51" s="17">
        <f t="shared" si="2"/>
        <v>0.17789564052700779</v>
      </c>
      <c r="L51" s="17">
        <f t="shared" si="2"/>
        <v>0.41469322793784924</v>
      </c>
      <c r="M51" s="17">
        <f t="shared" si="2"/>
        <v>0.54379459207032099</v>
      </c>
      <c r="N51" s="17">
        <f t="shared" si="2"/>
        <v>0.53103578882689539</v>
      </c>
      <c r="O51" s="17">
        <f t="shared" si="2"/>
        <v>0.52469756784297994</v>
      </c>
      <c r="P51" s="17">
        <f t="shared" si="2"/>
        <v>0.57900217890452477</v>
      </c>
      <c r="Q51" s="17">
        <f t="shared" si="2"/>
        <v>0.78335379832949903</v>
      </c>
      <c r="R51" s="17">
        <f t="shared" si="2"/>
        <v>1.031188080927071</v>
      </c>
      <c r="S51" s="17">
        <f t="shared" si="2"/>
        <v>0.94883445448507964</v>
      </c>
      <c r="T51" s="17">
        <f t="shared" si="2"/>
        <v>1.0762415306838811</v>
      </c>
      <c r="U51" s="17">
        <f t="shared" si="2"/>
        <v>1.1969054495913354</v>
      </c>
      <c r="V51" s="17">
        <f t="shared" si="2"/>
        <v>1.2952143127599043</v>
      </c>
      <c r="W51" s="17">
        <f t="shared" si="2"/>
        <v>1.4640137622853358</v>
      </c>
      <c r="X51" s="17">
        <f t="shared" si="2"/>
        <v>1.6357456822317911</v>
      </c>
      <c r="Y51" s="17">
        <f t="shared" si="2"/>
        <v>1.8589244377601022</v>
      </c>
      <c r="Z51" s="17">
        <f t="shared" si="2"/>
        <v>2.2639871909748703</v>
      </c>
      <c r="AA51" s="17">
        <f t="shared" si="2"/>
        <v>2.539840400831217</v>
      </c>
      <c r="AB51" s="17">
        <f t="shared" si="2"/>
        <v>2.6460415612916197</v>
      </c>
      <c r="AC51" s="17">
        <f t="shared" si="2"/>
        <v>2.7283958620376172</v>
      </c>
      <c r="AD51" s="17">
        <f t="shared" si="2"/>
        <v>2.729445384866688</v>
      </c>
      <c r="AE51" s="17">
        <f t="shared" si="2"/>
        <v>2.7649150790493695</v>
      </c>
      <c r="AF51" s="17">
        <f t="shared" si="2"/>
        <v>2.705485206555879</v>
      </c>
      <c r="AG51" s="17">
        <f t="shared" si="2"/>
        <v>2.666530826851603</v>
      </c>
      <c r="AH51" s="17">
        <f t="shared" si="2"/>
        <v>2.7312484449462784</v>
      </c>
      <c r="AI51" s="17">
        <f t="shared" si="2"/>
        <v>2.8604954026070981</v>
      </c>
      <c r="AJ51" s="17">
        <f t="shared" si="2"/>
        <v>3.0453696689301286</v>
      </c>
      <c r="AK51" s="17">
        <f t="shared" si="2"/>
        <v>2.2893101943497309</v>
      </c>
      <c r="AL51" s="17">
        <f t="shared" si="2"/>
        <v>0.78988843506614403</v>
      </c>
      <c r="AM51" s="17">
        <f t="shared" si="2"/>
        <v>-1.0890024663493658</v>
      </c>
      <c r="AN51" s="17">
        <f t="shared" si="2"/>
        <v>-2.8601071202506714</v>
      </c>
      <c r="AO51" s="17">
        <f t="shared" si="2"/>
        <v>-4.4950372158541798</v>
      </c>
    </row>
    <row r="52" spans="4:41" x14ac:dyDescent="0.3">
      <c r="D52" s="12" t="s">
        <v>34</v>
      </c>
      <c r="E52" s="15" t="s">
        <v>35</v>
      </c>
      <c r="F52" s="12" t="s">
        <v>33</v>
      </c>
      <c r="G52" s="15" t="s">
        <v>11</v>
      </c>
      <c r="H52" s="15" t="s">
        <v>19</v>
      </c>
      <c r="I52" s="16" t="s">
        <v>6</v>
      </c>
      <c r="J52" s="17">
        <f t="shared" si="2"/>
        <v>0.42951432603569034</v>
      </c>
      <c r="K52" s="17">
        <f t="shared" si="2"/>
        <v>0.29593074584836954</v>
      </c>
      <c r="L52" s="17">
        <f t="shared" si="2"/>
        <v>0.55132655433080002</v>
      </c>
      <c r="M52" s="17">
        <f t="shared" si="2"/>
        <v>0.6914791491738046</v>
      </c>
      <c r="N52" s="17">
        <f t="shared" si="2"/>
        <v>0.67961411077550749</v>
      </c>
      <c r="O52" s="17">
        <f t="shared" si="2"/>
        <v>0.67543832369837942</v>
      </c>
      <c r="P52" s="17">
        <f t="shared" si="2"/>
        <v>0.73623216832200855</v>
      </c>
      <c r="Q52" s="17">
        <f t="shared" si="2"/>
        <v>0.95723069631061053</v>
      </c>
      <c r="R52" s="17">
        <f t="shared" si="2"/>
        <v>1.2251781897590348</v>
      </c>
      <c r="S52" s="17">
        <f t="shared" si="2"/>
        <v>1.1405411693323748</v>
      </c>
      <c r="T52" s="17">
        <f t="shared" si="2"/>
        <v>1.2808388859263207</v>
      </c>
      <c r="U52" s="17">
        <f t="shared" si="2"/>
        <v>1.4120603559894058</v>
      </c>
      <c r="V52" s="17">
        <f t="shared" si="2"/>
        <v>1.5221759350714161</v>
      </c>
      <c r="W52" s="17">
        <f t="shared" si="2"/>
        <v>1.7061749694734709</v>
      </c>
      <c r="X52" s="17">
        <f t="shared" si="2"/>
        <v>1.89403045617565</v>
      </c>
      <c r="Y52" s="17">
        <f t="shared" si="2"/>
        <v>2.1368361798119855</v>
      </c>
      <c r="Z52" s="17">
        <f t="shared" si="2"/>
        <v>2.5741297393782698</v>
      </c>
      <c r="AA52" s="17">
        <f t="shared" si="2"/>
        <v>2.8727480162522121</v>
      </c>
      <c r="AB52" s="17">
        <f t="shared" si="2"/>
        <v>2.9906283069508479</v>
      </c>
      <c r="AC52" s="17">
        <f t="shared" si="2"/>
        <v>3.083071105419946</v>
      </c>
      <c r="AD52" s="17">
        <f t="shared" si="2"/>
        <v>3.0891401445813993</v>
      </c>
      <c r="AE52" s="17">
        <f t="shared" si="2"/>
        <v>3.1306924943295984</v>
      </c>
      <c r="AF52" s="17">
        <f t="shared" si="2"/>
        <v>3.0737793417093147</v>
      </c>
      <c r="AG52" s="17">
        <f t="shared" si="2"/>
        <v>3.0364980734157392</v>
      </c>
      <c r="AH52" s="17">
        <f t="shared" si="2"/>
        <v>3.1102954868491817</v>
      </c>
      <c r="AI52" s="17">
        <f t="shared" si="2"/>
        <v>3.2535791082483092</v>
      </c>
      <c r="AJ52" s="17">
        <f t="shared" si="2"/>
        <v>3.4549452456259941</v>
      </c>
      <c r="AK52" s="17">
        <f t="shared" si="2"/>
        <v>2.6571619725927103</v>
      </c>
      <c r="AL52" s="17">
        <f t="shared" si="2"/>
        <v>1.0665718115082246</v>
      </c>
      <c r="AM52" s="17">
        <f t="shared" si="2"/>
        <v>-0.91809283898172478</v>
      </c>
      <c r="AN52" s="17">
        <f t="shared" si="2"/>
        <v>-2.7836217326133492</v>
      </c>
      <c r="AO52" s="17">
        <f t="shared" si="2"/>
        <v>-4.5001895506932135</v>
      </c>
    </row>
    <row r="53" spans="4:41" x14ac:dyDescent="0.3">
      <c r="D53" s="12" t="s">
        <v>34</v>
      </c>
      <c r="E53" s="15" t="s">
        <v>35</v>
      </c>
      <c r="F53" s="12" t="s">
        <v>33</v>
      </c>
      <c r="G53" s="15" t="s">
        <v>11</v>
      </c>
      <c r="H53" s="15" t="s">
        <v>20</v>
      </c>
      <c r="I53" s="16" t="s">
        <v>6</v>
      </c>
      <c r="J53" s="17">
        <f t="shared" si="2"/>
        <v>0.66287060429254008</v>
      </c>
      <c r="K53" s="17">
        <f t="shared" si="2"/>
        <v>0.47642105364092613</v>
      </c>
      <c r="L53" s="17">
        <f t="shared" si="2"/>
        <v>0.82714628982645799</v>
      </c>
      <c r="M53" s="17">
        <f t="shared" si="2"/>
        <v>1.0179634974052552</v>
      </c>
      <c r="N53" s="17">
        <f t="shared" si="2"/>
        <v>1.0022765732941554</v>
      </c>
      <c r="O53" s="17">
        <f t="shared" si="2"/>
        <v>0.99835958430806759</v>
      </c>
      <c r="P53" s="17">
        <f t="shared" si="2"/>
        <v>1.0823705235009289</v>
      </c>
      <c r="Q53" s="17">
        <f t="shared" si="2"/>
        <v>1.3825049669786886</v>
      </c>
      <c r="R53" s="17">
        <f t="shared" si="2"/>
        <v>1.7459619707945793</v>
      </c>
      <c r="S53" s="17">
        <f t="shared" si="2"/>
        <v>1.6340444190891179</v>
      </c>
      <c r="T53" s="17">
        <f t="shared" si="2"/>
        <v>1.8255937640788718</v>
      </c>
      <c r="U53" s="17">
        <f t="shared" si="2"/>
        <v>2.0053461160104251</v>
      </c>
      <c r="V53" s="17">
        <f t="shared" si="2"/>
        <v>2.1566261635745514</v>
      </c>
      <c r="W53" s="17">
        <f t="shared" si="2"/>
        <v>2.408015034804861</v>
      </c>
      <c r="X53" s="17">
        <f t="shared" si="2"/>
        <v>2.663942964574491</v>
      </c>
      <c r="Y53" s="17">
        <f t="shared" si="2"/>
        <v>2.9953781578717127</v>
      </c>
      <c r="Z53" s="17">
        <f t="shared" si="2"/>
        <v>3.5868582912424789</v>
      </c>
      <c r="AA53" s="17">
        <f t="shared" si="2"/>
        <v>3.9939624392940356</v>
      </c>
      <c r="AB53" s="17">
        <f t="shared" si="2"/>
        <v>4.1560235632528295</v>
      </c>
      <c r="AC53" s="17">
        <f t="shared" si="2"/>
        <v>4.2796335282760589</v>
      </c>
      <c r="AD53" s="17">
        <f t="shared" si="2"/>
        <v>4.291091230498699</v>
      </c>
      <c r="AE53" s="17">
        <f t="shared" si="2"/>
        <v>4.3485576379856967</v>
      </c>
      <c r="AF53" s="17">
        <f t="shared" si="2"/>
        <v>4.2739210011002573</v>
      </c>
      <c r="AG53" s="17">
        <f t="shared" si="2"/>
        <v>4.225504351654811</v>
      </c>
      <c r="AH53" s="17">
        <f t="shared" si="2"/>
        <v>4.3275690339820061</v>
      </c>
      <c r="AI53" s="17">
        <f t="shared" si="2"/>
        <v>4.5213183313415231</v>
      </c>
      <c r="AJ53" s="17">
        <f t="shared" si="2"/>
        <v>4.79588657968878</v>
      </c>
      <c r="AK53" s="17">
        <f t="shared" si="2"/>
        <v>3.727078342368507</v>
      </c>
      <c r="AL53" s="17">
        <f t="shared" si="2"/>
        <v>1.5917193129498064</v>
      </c>
      <c r="AM53" s="17">
        <f t="shared" si="2"/>
        <v>-1.0503334564636284</v>
      </c>
      <c r="AN53" s="17">
        <f t="shared" si="2"/>
        <v>-3.5237295580701162</v>
      </c>
      <c r="AO53" s="17">
        <f t="shared" si="2"/>
        <v>-5.7888043890414966</v>
      </c>
    </row>
    <row r="54" spans="4:41" x14ac:dyDescent="0.3">
      <c r="D54" s="12" t="s">
        <v>34</v>
      </c>
      <c r="E54" s="15" t="s">
        <v>35</v>
      </c>
      <c r="F54" s="12" t="s">
        <v>33</v>
      </c>
      <c r="G54" s="15" t="s">
        <v>11</v>
      </c>
      <c r="H54" s="15" t="s">
        <v>21</v>
      </c>
      <c r="I54" s="16" t="s">
        <v>6</v>
      </c>
      <c r="J54" s="17">
        <f t="shared" si="2"/>
        <v>0.9045874715673301</v>
      </c>
      <c r="K54" s="17">
        <f t="shared" si="2"/>
        <v>0.6705293391024979</v>
      </c>
      <c r="L54" s="17">
        <f t="shared" si="2"/>
        <v>1.0959570037910502</v>
      </c>
      <c r="M54" s="17">
        <f t="shared" si="2"/>
        <v>1.3243941675820292</v>
      </c>
      <c r="N54" s="17">
        <f t="shared" si="2"/>
        <v>1.3067488927678002</v>
      </c>
      <c r="O54" s="17">
        <f t="shared" si="2"/>
        <v>1.3037491498985732</v>
      </c>
      <c r="P54" s="17">
        <f t="shared" si="2"/>
        <v>1.405992438158564</v>
      </c>
      <c r="Q54" s="17">
        <f t="shared" si="2"/>
        <v>1.7639637909937413</v>
      </c>
      <c r="R54" s="17">
        <f t="shared" si="2"/>
        <v>2.1983665653606601</v>
      </c>
      <c r="S54" s="17">
        <f t="shared" si="2"/>
        <v>2.0684205813684526</v>
      </c>
      <c r="T54" s="17">
        <f t="shared" si="2"/>
        <v>2.2990223322941414</v>
      </c>
      <c r="U54" s="17">
        <f t="shared" si="2"/>
        <v>2.5139813077490216</v>
      </c>
      <c r="V54" s="17">
        <f t="shared" si="2"/>
        <v>2.698034745956726</v>
      </c>
      <c r="W54" s="17">
        <f t="shared" si="2"/>
        <v>2.9991787145306557</v>
      </c>
      <c r="X54" s="17">
        <f t="shared" si="2"/>
        <v>3.306127790417134</v>
      </c>
      <c r="Y54" s="17">
        <f t="shared" si="2"/>
        <v>3.7055150463895616</v>
      </c>
      <c r="Z54" s="17">
        <f t="shared" si="2"/>
        <v>4.408657212738964</v>
      </c>
      <c r="AA54" s="17">
        <f t="shared" si="2"/>
        <v>4.8933328850047495</v>
      </c>
      <c r="AB54" s="17">
        <f t="shared" si="2"/>
        <v>5.0893267473495847</v>
      </c>
      <c r="AC54" s="17">
        <f t="shared" si="2"/>
        <v>5.2372308073722031</v>
      </c>
      <c r="AD54" s="17">
        <f t="shared" si="2"/>
        <v>5.2549779389074747</v>
      </c>
      <c r="AE54" s="17">
        <f t="shared" si="2"/>
        <v>5.3256892134099081</v>
      </c>
      <c r="AF54" s="17">
        <f t="shared" si="2"/>
        <v>5.2426404476268811</v>
      </c>
      <c r="AG54" s="17">
        <f t="shared" si="2"/>
        <v>5.1861621681023005</v>
      </c>
      <c r="AH54" s="17">
        <f t="shared" si="2"/>
        <v>5.3104008944320684</v>
      </c>
      <c r="AI54" s="17">
        <f t="shared" si="2"/>
        <v>5.5428719882377955</v>
      </c>
      <c r="AJ54" s="17">
        <f t="shared" si="2"/>
        <v>5.8683585022275659</v>
      </c>
      <c r="AK54" s="17">
        <f t="shared" si="2"/>
        <v>4.6128610547889748</v>
      </c>
      <c r="AL54" s="17">
        <f t="shared" si="2"/>
        <v>2.0963332639094672</v>
      </c>
      <c r="AM54" s="17">
        <f t="shared" si="2"/>
        <v>-0.99255276939240555</v>
      </c>
      <c r="AN54" s="17">
        <f t="shared" si="2"/>
        <v>-3.8732988460914215</v>
      </c>
      <c r="AO54" s="17">
        <f t="shared" ref="AO54" si="3">AO42*(1-AO30)*AO18</f>
        <v>-6.4990524280899233</v>
      </c>
    </row>
    <row r="55" spans="4:41" x14ac:dyDescent="0.3">
      <c r="D55" s="12" t="s">
        <v>34</v>
      </c>
      <c r="E55" s="15" t="s">
        <v>35</v>
      </c>
      <c r="F55" s="12" t="s">
        <v>33</v>
      </c>
      <c r="G55" s="15" t="s">
        <v>11</v>
      </c>
      <c r="H55" s="15" t="s">
        <v>22</v>
      </c>
      <c r="I55" s="16" t="s">
        <v>6</v>
      </c>
      <c r="J55" s="17">
        <f t="shared" ref="J55:AO57" si="4">J43*(1-J31)*J19</f>
        <v>1.6367352978110372</v>
      </c>
      <c r="K55" s="17">
        <f t="shared" si="4"/>
        <v>1.2805095355452822</v>
      </c>
      <c r="L55" s="17">
        <f t="shared" si="4"/>
        <v>1.8859450382494811</v>
      </c>
      <c r="M55" s="17">
        <f t="shared" si="4"/>
        <v>2.2074862948078064</v>
      </c>
      <c r="N55" s="17">
        <f t="shared" si="4"/>
        <v>2.1898457677189538</v>
      </c>
      <c r="O55" s="17">
        <f t="shared" si="4"/>
        <v>2.1942642611003165</v>
      </c>
      <c r="P55" s="17">
        <f t="shared" si="4"/>
        <v>2.3442713182774431</v>
      </c>
      <c r="Q55" s="17">
        <f t="shared" si="4"/>
        <v>2.8454816803553022</v>
      </c>
      <c r="R55" s="17">
        <f t="shared" si="4"/>
        <v>3.4522619467859341</v>
      </c>
      <c r="S55" s="17">
        <f t="shared" si="4"/>
        <v>3.2872823882547606</v>
      </c>
      <c r="T55" s="17">
        <f t="shared" si="4"/>
        <v>3.6178192518001242</v>
      </c>
      <c r="U55" s="17">
        <f t="shared" si="4"/>
        <v>3.9258201631682836</v>
      </c>
      <c r="V55" s="17">
        <f t="shared" si="4"/>
        <v>4.1967995333558159</v>
      </c>
      <c r="W55" s="17">
        <f t="shared" si="4"/>
        <v>4.6268878955386548</v>
      </c>
      <c r="X55" s="17">
        <f t="shared" si="4"/>
        <v>5.0662977001561673</v>
      </c>
      <c r="Y55" s="17">
        <f t="shared" si="4"/>
        <v>5.6371537880348974</v>
      </c>
      <c r="Z55" s="17">
        <f t="shared" si="4"/>
        <v>6.6238036996201277</v>
      </c>
      <c r="AA55" s="17">
        <f t="shared" si="4"/>
        <v>7.3121219981471164</v>
      </c>
      <c r="AB55" s="17">
        <f t="shared" si="4"/>
        <v>7.6036618336293813</v>
      </c>
      <c r="AC55" s="17">
        <f t="shared" si="4"/>
        <v>7.8242960551170624</v>
      </c>
      <c r="AD55" s="17">
        <f t="shared" si="4"/>
        <v>7.8692276765229181</v>
      </c>
      <c r="AE55" s="17">
        <f t="shared" si="4"/>
        <v>7.9860076209117006</v>
      </c>
      <c r="AF55" s="17">
        <f t="shared" si="4"/>
        <v>7.8952539349866164</v>
      </c>
      <c r="AG55" s="17">
        <f t="shared" si="4"/>
        <v>7.8356572020271331</v>
      </c>
      <c r="AH55" s="17">
        <f t="shared" si="4"/>
        <v>8.0244322178833496</v>
      </c>
      <c r="AI55" s="17">
        <f t="shared" si="4"/>
        <v>8.3633290555498476</v>
      </c>
      <c r="AJ55" s="17">
        <f t="shared" si="4"/>
        <v>8.8325681085712624</v>
      </c>
      <c r="AK55" s="17">
        <f t="shared" si="4"/>
        <v>7.1231312841819374</v>
      </c>
      <c r="AL55" s="17">
        <f t="shared" si="4"/>
        <v>3.6562165959528135</v>
      </c>
      <c r="AM55" s="17">
        <f t="shared" si="4"/>
        <v>-0.57023661771814893</v>
      </c>
      <c r="AN55" s="17">
        <f t="shared" si="4"/>
        <v>-4.4959141822628537</v>
      </c>
      <c r="AO55" s="17">
        <f t="shared" si="4"/>
        <v>-8.0548090939178589</v>
      </c>
    </row>
    <row r="56" spans="4:41" x14ac:dyDescent="0.3">
      <c r="D56" s="12" t="s">
        <v>34</v>
      </c>
      <c r="E56" s="15" t="s">
        <v>35</v>
      </c>
      <c r="F56" s="12" t="s">
        <v>33</v>
      </c>
      <c r="G56" s="15" t="s">
        <v>11</v>
      </c>
      <c r="H56" s="15" t="s">
        <v>23</v>
      </c>
      <c r="I56" s="16" t="s">
        <v>6</v>
      </c>
      <c r="J56" s="17">
        <f t="shared" si="4"/>
        <v>3.7804080209786686</v>
      </c>
      <c r="K56" s="17">
        <f t="shared" si="4"/>
        <v>3.0460122615877729</v>
      </c>
      <c r="L56" s="17">
        <f t="shared" si="4"/>
        <v>4.1260917502822672</v>
      </c>
      <c r="M56" s="17">
        <f t="shared" si="4"/>
        <v>4.6834024518160575</v>
      </c>
      <c r="N56" s="17">
        <f t="shared" si="4"/>
        <v>4.6701065468497376</v>
      </c>
      <c r="O56" s="17">
        <f t="shared" si="4"/>
        <v>4.7009884092546859</v>
      </c>
      <c r="P56" s="17">
        <f t="shared" si="4"/>
        <v>4.9753319296104435</v>
      </c>
      <c r="Q56" s="17">
        <f t="shared" si="4"/>
        <v>5.8315459005510206</v>
      </c>
      <c r="R56" s="17">
        <f t="shared" si="4"/>
        <v>6.8683541884396009</v>
      </c>
      <c r="S56" s="17">
        <f t="shared" si="4"/>
        <v>6.632114445661573</v>
      </c>
      <c r="T56" s="17">
        <f t="shared" si="4"/>
        <v>7.2233088532314182</v>
      </c>
      <c r="U56" s="17">
        <f t="shared" si="4"/>
        <v>7.7717879218399215</v>
      </c>
      <c r="V56" s="17">
        <f t="shared" si="4"/>
        <v>8.2749802375227848</v>
      </c>
      <c r="W56" s="17">
        <f t="shared" si="4"/>
        <v>9.0402426807340213</v>
      </c>
      <c r="X56" s="17">
        <f t="shared" si="4"/>
        <v>9.8285792395643323</v>
      </c>
      <c r="Y56" s="17">
        <f t="shared" si="4"/>
        <v>10.849365623181718</v>
      </c>
      <c r="Z56" s="17">
        <f t="shared" si="4"/>
        <v>12.554584322285924</v>
      </c>
      <c r="AA56" s="17">
        <f t="shared" si="4"/>
        <v>13.768636834380853</v>
      </c>
      <c r="AB56" s="17">
        <f t="shared" si="4"/>
        <v>14.325068111657579</v>
      </c>
      <c r="AC56" s="17">
        <f t="shared" si="4"/>
        <v>14.749511394910041</v>
      </c>
      <c r="AD56" s="17">
        <f t="shared" si="4"/>
        <v>14.892975227209805</v>
      </c>
      <c r="AE56" s="17">
        <f t="shared" si="4"/>
        <v>15.14408442431685</v>
      </c>
      <c r="AF56" s="17">
        <f t="shared" si="4"/>
        <v>15.067403403927175</v>
      </c>
      <c r="AG56" s="17">
        <f t="shared" si="4"/>
        <v>15.019334915284457</v>
      </c>
      <c r="AH56" s="17">
        <f t="shared" si="4"/>
        <v>15.389765467584823</v>
      </c>
      <c r="AI56" s="17">
        <f t="shared" si="4"/>
        <v>16.015525475848314</v>
      </c>
      <c r="AJ56" s="17">
        <f t="shared" si="4"/>
        <v>16.863331542891103</v>
      </c>
      <c r="AK56" s="17">
        <f t="shared" si="4"/>
        <v>14.043250958366993</v>
      </c>
      <c r="AL56" s="17">
        <f t="shared" si="4"/>
        <v>8.1851020297328816</v>
      </c>
      <c r="AM56" s="17">
        <f t="shared" si="4"/>
        <v>1.1169182028407414</v>
      </c>
      <c r="AN56" s="17">
        <f t="shared" si="4"/>
        <v>-5.4051784243877092</v>
      </c>
      <c r="AO56" s="17">
        <f t="shared" si="4"/>
        <v>-11.271997865674026</v>
      </c>
    </row>
    <row r="57" spans="4:41" x14ac:dyDescent="0.3">
      <c r="D57" s="12" t="s">
        <v>34</v>
      </c>
      <c r="E57" s="15" t="s">
        <v>35</v>
      </c>
      <c r="F57" s="12" t="s">
        <v>33</v>
      </c>
      <c r="G57" s="15" t="s">
        <v>11</v>
      </c>
      <c r="H57" s="15" t="s">
        <v>24</v>
      </c>
      <c r="I57" s="16" t="s">
        <v>6</v>
      </c>
      <c r="J57" s="17">
        <f t="shared" si="4"/>
        <v>61.826345505770426</v>
      </c>
      <c r="K57" s="17">
        <f t="shared" si="4"/>
        <v>54.458746216806325</v>
      </c>
      <c r="L57" s="17">
        <f t="shared" si="4"/>
        <v>59.851109603215072</v>
      </c>
      <c r="M57" s="17">
        <f t="shared" si="4"/>
        <v>62.308655451011383</v>
      </c>
      <c r="N57" s="17">
        <f t="shared" si="4"/>
        <v>63.22500780533769</v>
      </c>
      <c r="O57" s="17">
        <f t="shared" si="4"/>
        <v>64.467092540999431</v>
      </c>
      <c r="P57" s="17">
        <f t="shared" si="4"/>
        <v>66.404061341276631</v>
      </c>
      <c r="Q57" s="17">
        <f t="shared" si="4"/>
        <v>69.656847101504681</v>
      </c>
      <c r="R57" s="17">
        <f t="shared" si="4"/>
        <v>73.524991186650652</v>
      </c>
      <c r="S57" s="17">
        <f t="shared" si="4"/>
        <v>74.862182796109323</v>
      </c>
      <c r="T57" s="17">
        <f t="shared" si="4"/>
        <v>78.141969994282547</v>
      </c>
      <c r="U57" s="17">
        <f t="shared" si="4"/>
        <v>81.220741681384325</v>
      </c>
      <c r="V57" s="17">
        <f t="shared" si="4"/>
        <v>84.685254098293981</v>
      </c>
      <c r="W57" s="17">
        <f t="shared" si="4"/>
        <v>88.738003358861093</v>
      </c>
      <c r="X57" s="17">
        <f t="shared" si="4"/>
        <v>92.983597154898433</v>
      </c>
      <c r="Y57" s="17">
        <f t="shared" si="4"/>
        <v>98.213813319448676</v>
      </c>
      <c r="Z57" s="17">
        <f t="shared" si="4"/>
        <v>104.7744388535106</v>
      </c>
      <c r="AA57" s="17">
        <f t="shared" si="4"/>
        <v>110.36918487166098</v>
      </c>
      <c r="AB57" s="17">
        <f t="shared" si="4"/>
        <v>114.60306791665417</v>
      </c>
      <c r="AC57" s="17">
        <f t="shared" si="4"/>
        <v>118.25988956271435</v>
      </c>
      <c r="AD57" s="17">
        <f t="shared" si="4"/>
        <v>121.56546040001344</v>
      </c>
      <c r="AE57" s="17">
        <f t="shared" si="4"/>
        <v>124.88957288883653</v>
      </c>
      <c r="AF57" s="17">
        <f t="shared" si="4"/>
        <v>128.0555954013727</v>
      </c>
      <c r="AG57" s="17">
        <f t="shared" si="4"/>
        <v>130.79750460739982</v>
      </c>
      <c r="AH57" s="17">
        <f t="shared" si="4"/>
        <v>134.47949694875993</v>
      </c>
      <c r="AI57" s="17">
        <f t="shared" si="4"/>
        <v>138.85843041766705</v>
      </c>
      <c r="AJ57" s="17">
        <f t="shared" si="4"/>
        <v>143.87046583239447</v>
      </c>
      <c r="AK57" s="17">
        <f t="shared" si="4"/>
        <v>140.19822891797153</v>
      </c>
      <c r="AL57" s="17">
        <f t="shared" si="4"/>
        <v>126.10164812300792</v>
      </c>
      <c r="AM57" s="17">
        <f t="shared" si="4"/>
        <v>109.15458266775174</v>
      </c>
      <c r="AN57" s="17">
        <f t="shared" si="4"/>
        <v>93.394492663690045</v>
      </c>
      <c r="AO57" s="17">
        <f t="shared" si="4"/>
        <v>78.868450327894863</v>
      </c>
    </row>
    <row r="58" spans="4:41" x14ac:dyDescent="0.3">
      <c r="D58" s="12" t="s">
        <v>34</v>
      </c>
      <c r="E58" s="12" t="s">
        <v>35</v>
      </c>
      <c r="F58" s="12" t="s">
        <v>33</v>
      </c>
      <c r="G58" s="12" t="s">
        <v>11</v>
      </c>
      <c r="H58" s="12" t="s">
        <v>36</v>
      </c>
      <c r="I58" s="14" t="s">
        <v>6</v>
      </c>
      <c r="J58" s="13">
        <f>J57+J56+J55+J54+J53+J52+J51+J50+J49+J48+J47+J46</f>
        <v>764.25945894723804</v>
      </c>
      <c r="K58" s="13">
        <f t="shared" ref="K58:AO58" si="5">K57+K56+K55+K54+K53+K52+K51+K50+K49+K48+K47+K46</f>
        <v>692.48317549710578</v>
      </c>
      <c r="L58" s="13">
        <f t="shared" si="5"/>
        <v>717.72416624344783</v>
      </c>
      <c r="M58" s="13">
        <f t="shared" si="5"/>
        <v>737.32371975322098</v>
      </c>
      <c r="N58" s="13">
        <f t="shared" si="5"/>
        <v>752.14444632843231</v>
      </c>
      <c r="O58" s="13">
        <f t="shared" si="5"/>
        <v>769.53718003006929</v>
      </c>
      <c r="P58" s="13">
        <f t="shared" si="5"/>
        <v>789.58185482161457</v>
      </c>
      <c r="Q58" s="13">
        <f t="shared" si="5"/>
        <v>809.45456873368403</v>
      </c>
      <c r="R58" s="13">
        <f t="shared" si="5"/>
        <v>831.86833663529387</v>
      </c>
      <c r="S58" s="13">
        <f t="shared" si="5"/>
        <v>854.14549919278761</v>
      </c>
      <c r="T58" s="13">
        <f t="shared" si="5"/>
        <v>882.39462548636175</v>
      </c>
      <c r="U58" s="13">
        <f t="shared" si="5"/>
        <v>910.87734091253844</v>
      </c>
      <c r="V58" s="13">
        <f t="shared" si="5"/>
        <v>945.95145526768238</v>
      </c>
      <c r="W58" s="13">
        <f t="shared" si="5"/>
        <v>981.9144462825185</v>
      </c>
      <c r="X58" s="13">
        <f t="shared" si="5"/>
        <v>1019.9514071226993</v>
      </c>
      <c r="Y58" s="13">
        <f t="shared" si="5"/>
        <v>1063.8202609518335</v>
      </c>
      <c r="Z58" s="13">
        <f t="shared" si="5"/>
        <v>1105.956361003552</v>
      </c>
      <c r="AA58" s="13">
        <f t="shared" si="5"/>
        <v>1149.7795006623751</v>
      </c>
      <c r="AB58" s="13">
        <f t="shared" si="5"/>
        <v>1195.580230138793</v>
      </c>
      <c r="AC58" s="13">
        <f t="shared" si="5"/>
        <v>1239.1922589237422</v>
      </c>
      <c r="AD58" s="13">
        <f t="shared" si="5"/>
        <v>1285.7682634223593</v>
      </c>
      <c r="AE58" s="13">
        <f t="shared" si="5"/>
        <v>1329.8189771957184</v>
      </c>
      <c r="AF58" s="13">
        <f t="shared" si="5"/>
        <v>1379.1518057854578</v>
      </c>
      <c r="AG58" s="13">
        <f t="shared" si="5"/>
        <v>1424.746521753762</v>
      </c>
      <c r="AH58" s="13">
        <f t="shared" si="5"/>
        <v>1470.5137448438891</v>
      </c>
      <c r="AI58" s="13">
        <f t="shared" si="5"/>
        <v>1518.3877010230567</v>
      </c>
      <c r="AJ58" s="13">
        <f t="shared" si="5"/>
        <v>1568.464595795137</v>
      </c>
      <c r="AK58" s="13">
        <f t="shared" si="5"/>
        <v>1618.2734210153299</v>
      </c>
      <c r="AL58" s="13">
        <f t="shared" si="5"/>
        <v>1621.8957305982963</v>
      </c>
      <c r="AM58" s="13">
        <f t="shared" si="5"/>
        <v>1617.8131475954838</v>
      </c>
      <c r="AN58" s="13">
        <f t="shared" si="5"/>
        <v>1611.193187883579</v>
      </c>
      <c r="AO58" s="13">
        <f t="shared" si="5"/>
        <v>1600.0044446231336</v>
      </c>
    </row>
    <row r="59" spans="4:41" x14ac:dyDescent="0.3">
      <c r="D59" s="18" t="s">
        <v>37</v>
      </c>
      <c r="E59" s="18" t="s">
        <v>38</v>
      </c>
      <c r="F59" s="4" t="s">
        <v>297</v>
      </c>
      <c r="G59" t="s">
        <v>11</v>
      </c>
      <c r="H59" s="16" t="s">
        <v>6</v>
      </c>
      <c r="I59" s="16" t="s">
        <v>6</v>
      </c>
      <c r="J59" s="11">
        <v>163.83725331636401</v>
      </c>
      <c r="K59" s="11">
        <v>166.622486622742</v>
      </c>
      <c r="L59" s="11">
        <v>169.455068895328</v>
      </c>
      <c r="M59" s="11">
        <v>172.335805066549</v>
      </c>
      <c r="N59" s="11">
        <v>175.26551375267999</v>
      </c>
      <c r="O59" s="11">
        <v>178.245027486476</v>
      </c>
      <c r="P59" s="11">
        <v>181.275192953746</v>
      </c>
      <c r="Q59" s="11">
        <v>184.35687123395999</v>
      </c>
      <c r="R59" s="11">
        <v>187.490938044937</v>
      </c>
      <c r="S59" s="11">
        <v>190.67828399170099</v>
      </c>
      <c r="T59" s="11">
        <v>193.91981481956</v>
      </c>
      <c r="U59" s="11">
        <v>197.216451671492</v>
      </c>
      <c r="V59" s="11">
        <v>200.56913134990799</v>
      </c>
      <c r="W59" s="11">
        <v>203.97880658285601</v>
      </c>
      <c r="X59" s="11">
        <v>207.446446294765</v>
      </c>
      <c r="Y59" s="11">
        <v>210.97303588177601</v>
      </c>
      <c r="Z59" s="11">
        <v>214.55957749176599</v>
      </c>
      <c r="AA59" s="11">
        <v>218.20709030912599</v>
      </c>
      <c r="AB59" s="11">
        <v>221.91661084438101</v>
      </c>
      <c r="AC59" s="11">
        <v>225.68919322873501</v>
      </c>
      <c r="AD59" s="11">
        <v>229.52590951362399</v>
      </c>
      <c r="AE59" s="11">
        <v>233.427849975355</v>
      </c>
      <c r="AF59" s="11">
        <v>237.39612342493601</v>
      </c>
      <c r="AG59" s="11">
        <v>241.43185752316001</v>
      </c>
      <c r="AH59" s="11">
        <v>245.536199101054</v>
      </c>
      <c r="AI59" s="11">
        <v>249.71031448577199</v>
      </c>
      <c r="AJ59" s="11">
        <v>253.95538983202999</v>
      </c>
      <c r="AK59" s="11">
        <v>258.27263145917402</v>
      </c>
      <c r="AL59" s="11">
        <v>262.66326619398001</v>
      </c>
      <c r="AM59" s="11">
        <v>267.12854171927802</v>
      </c>
      <c r="AN59" s="11">
        <v>271.66972692850601</v>
      </c>
      <c r="AO59" s="11">
        <v>276.28811228629002</v>
      </c>
    </row>
    <row r="60" spans="4:41" x14ac:dyDescent="0.3">
      <c r="D60" s="31" t="s">
        <v>39</v>
      </c>
      <c r="E60" s="31" t="s">
        <v>40</v>
      </c>
      <c r="F60" s="5" t="s">
        <v>5</v>
      </c>
      <c r="G60" t="s">
        <v>11</v>
      </c>
      <c r="H60" s="16" t="s">
        <v>6</v>
      </c>
      <c r="I60" s="16" t="s">
        <v>6</v>
      </c>
      <c r="J60" s="11">
        <v>-11.965313536297</v>
      </c>
      <c r="K60" s="11">
        <v>0.77383204089733204</v>
      </c>
      <c r="L60" s="11">
        <v>-2.2608661869389799</v>
      </c>
      <c r="M60" s="11">
        <v>-3.9511303896733798</v>
      </c>
      <c r="N60" s="11">
        <v>-4.5087810194995699</v>
      </c>
      <c r="O60" s="11">
        <v>-5.2240368741736303</v>
      </c>
      <c r="P60" s="11">
        <v>-5.7886510447956399</v>
      </c>
      <c r="Q60" s="11">
        <v>-6.2211860648169504</v>
      </c>
      <c r="R60" s="11">
        <v>-6.90913580742449</v>
      </c>
      <c r="S60" s="11">
        <v>-8.7799952029247397</v>
      </c>
      <c r="T60" s="11">
        <v>-9.9648592419964608</v>
      </c>
      <c r="U60" s="11">
        <v>-10.7113064930393</v>
      </c>
      <c r="V60" s="11">
        <v>-11.8054748718673</v>
      </c>
      <c r="W60" s="11">
        <v>-13.219409634039501</v>
      </c>
      <c r="X60" s="11">
        <v>-14.8866404569771</v>
      </c>
      <c r="Y60" s="11">
        <v>-16.7605516316485</v>
      </c>
      <c r="Z60" s="11">
        <v>-17.775692508899301</v>
      </c>
      <c r="AA60" s="11">
        <v>-19.270002158758899</v>
      </c>
      <c r="AB60" s="11">
        <v>-20.990627397907701</v>
      </c>
      <c r="AC60" s="11">
        <v>-22.557671731404799</v>
      </c>
      <c r="AD60" s="11">
        <v>-24.096537377737601</v>
      </c>
      <c r="AE60" s="11">
        <v>-25.207602217041298</v>
      </c>
      <c r="AF60" s="11">
        <v>-27.575830261324398</v>
      </c>
      <c r="AG60" s="11">
        <v>-28.930408347561301</v>
      </c>
      <c r="AH60" s="11">
        <v>-29.5713327951221</v>
      </c>
      <c r="AI60" s="11">
        <v>-30.167371632756399</v>
      </c>
      <c r="AJ60" s="11">
        <v>-31.0932231162415</v>
      </c>
      <c r="AK60" s="11">
        <v>-32.119303471089601</v>
      </c>
      <c r="AL60" s="11">
        <v>-30.213927649999299</v>
      </c>
      <c r="AM60" s="11">
        <v>-26.942299975269201</v>
      </c>
      <c r="AN60" s="11">
        <v>-23.218143819196499</v>
      </c>
      <c r="AO60" s="11">
        <v>-19.531456438156098</v>
      </c>
    </row>
    <row r="61" spans="4:41" x14ac:dyDescent="0.3">
      <c r="D61" s="29" t="s">
        <v>42</v>
      </c>
      <c r="E61" s="29" t="s">
        <v>41</v>
      </c>
      <c r="F61" s="12" t="s">
        <v>33</v>
      </c>
      <c r="G61" s="15" t="s">
        <v>175</v>
      </c>
      <c r="H61" s="1" t="s">
        <v>6</v>
      </c>
      <c r="I61" s="16" t="s">
        <v>6</v>
      </c>
      <c r="J61" s="21">
        <f t="shared" ref="J61:AO61" si="6">J60/J8</f>
        <v>-2.6968542986041334E-3</v>
      </c>
      <c r="K61" s="21">
        <f t="shared" si="6"/>
        <v>1.8434976489277468E-4</v>
      </c>
      <c r="L61" s="21">
        <f t="shared" si="6"/>
        <v>-5.2261479701417603E-4</v>
      </c>
      <c r="M61" s="21">
        <f t="shared" si="6"/>
        <v>-8.9503895526278393E-4</v>
      </c>
      <c r="N61" s="21">
        <f t="shared" si="6"/>
        <v>-1.0035939659236801E-3</v>
      </c>
      <c r="O61" s="21">
        <f t="shared" si="6"/>
        <v>-1.1406723726068756E-3</v>
      </c>
      <c r="P61" s="21">
        <f t="shared" si="6"/>
        <v>-1.2372542950177473E-3</v>
      </c>
      <c r="Q61" s="21">
        <f t="shared" si="6"/>
        <v>-1.3007666753335498E-3</v>
      </c>
      <c r="R61" s="21">
        <f t="shared" si="6"/>
        <v>-1.4113334924238225E-3</v>
      </c>
      <c r="S61" s="21">
        <f t="shared" si="6"/>
        <v>-1.7534523865018656E-3</v>
      </c>
      <c r="T61" s="21">
        <f t="shared" si="6"/>
        <v>-1.943440289195085E-3</v>
      </c>
      <c r="U61" s="21">
        <f t="shared" si="6"/>
        <v>-2.0411785726709973E-3</v>
      </c>
      <c r="V61" s="21">
        <f t="shared" si="6"/>
        <v>-2.1909788648869031E-3</v>
      </c>
      <c r="W61" s="21">
        <f t="shared" si="6"/>
        <v>-2.3875806273824813E-3</v>
      </c>
      <c r="X61" s="21">
        <f t="shared" si="6"/>
        <v>-2.6150942975051651E-3</v>
      </c>
      <c r="Y61" s="21">
        <f t="shared" si="6"/>
        <v>-2.8558961026463052E-3</v>
      </c>
      <c r="Z61" s="21">
        <f t="shared" si="6"/>
        <v>-2.944581127426675E-3</v>
      </c>
      <c r="AA61" s="21">
        <f t="shared" si="6"/>
        <v>-3.1001159421361882E-3</v>
      </c>
      <c r="AB61" s="21">
        <f t="shared" si="6"/>
        <v>-3.2726862809533204E-3</v>
      </c>
      <c r="AC61" s="21">
        <f t="shared" si="6"/>
        <v>-3.4168878802901289E-3</v>
      </c>
      <c r="AD61" s="21">
        <f t="shared" si="6"/>
        <v>-3.5483006411994801E-3</v>
      </c>
      <c r="AE61" s="21">
        <f t="shared" si="6"/>
        <v>-3.6090639712380796E-3</v>
      </c>
      <c r="AF61" s="21">
        <f t="shared" si="6"/>
        <v>-3.8377594980728833E-3</v>
      </c>
      <c r="AG61" s="21">
        <f t="shared" si="6"/>
        <v>-3.9208843595672192E-3</v>
      </c>
      <c r="AH61" s="21">
        <f t="shared" si="6"/>
        <v>-3.9026900513045894E-3</v>
      </c>
      <c r="AI61" s="21">
        <f t="shared" si="6"/>
        <v>-3.8757596177607292E-3</v>
      </c>
      <c r="AJ61" s="21">
        <f t="shared" si="6"/>
        <v>-3.8876613942852791E-3</v>
      </c>
      <c r="AK61" s="21">
        <f t="shared" si="6"/>
        <v>-3.9108593055043181E-3</v>
      </c>
      <c r="AL61" s="21">
        <f t="shared" si="6"/>
        <v>-3.6573821450796543E-3</v>
      </c>
      <c r="AM61" s="21">
        <f t="shared" si="6"/>
        <v>-3.2500151765699659E-3</v>
      </c>
      <c r="AN61" s="21">
        <f t="shared" si="6"/>
        <v>-2.7907339697472847E-3</v>
      </c>
      <c r="AO61" s="21">
        <f t="shared" si="6"/>
        <v>-2.3414682731542043E-3</v>
      </c>
    </row>
    <row r="62" spans="4:41" x14ac:dyDescent="0.3">
      <c r="D62" s="9" t="s">
        <v>43</v>
      </c>
      <c r="E62" s="9" t="s">
        <v>44</v>
      </c>
      <c r="F62" s="9" t="s">
        <v>33</v>
      </c>
      <c r="G62" s="9" t="s">
        <v>11</v>
      </c>
      <c r="H62" s="9" t="s">
        <v>36</v>
      </c>
      <c r="I62" s="22" t="s">
        <v>6</v>
      </c>
      <c r="J62" s="23">
        <f t="shared" ref="J62:AO62" si="7">J58+J59+J60</f>
        <v>916.13139872730505</v>
      </c>
      <c r="K62" s="23">
        <f t="shared" si="7"/>
        <v>859.87949416074514</v>
      </c>
      <c r="L62" s="23">
        <f t="shared" si="7"/>
        <v>884.91836895183678</v>
      </c>
      <c r="M62" s="23">
        <f t="shared" si="7"/>
        <v>905.70839443009663</v>
      </c>
      <c r="N62" s="23">
        <f t="shared" si="7"/>
        <v>922.90117906161277</v>
      </c>
      <c r="O62" s="23">
        <f t="shared" si="7"/>
        <v>942.55817064237169</v>
      </c>
      <c r="P62" s="23">
        <f t="shared" si="7"/>
        <v>965.06839673056493</v>
      </c>
      <c r="Q62" s="23">
        <f t="shared" si="7"/>
        <v>987.59025390282704</v>
      </c>
      <c r="R62" s="23">
        <f t="shared" si="7"/>
        <v>1012.4501388728064</v>
      </c>
      <c r="S62" s="23">
        <f t="shared" si="7"/>
        <v>1036.0437879815638</v>
      </c>
      <c r="T62" s="23">
        <f t="shared" si="7"/>
        <v>1066.3495810639254</v>
      </c>
      <c r="U62" s="23">
        <f t="shared" si="7"/>
        <v>1097.3824860909911</v>
      </c>
      <c r="V62" s="23">
        <f t="shared" si="7"/>
        <v>1134.7151117457231</v>
      </c>
      <c r="W62" s="23">
        <f t="shared" si="7"/>
        <v>1172.673843231335</v>
      </c>
      <c r="X62" s="23">
        <f t="shared" si="7"/>
        <v>1212.5112129604872</v>
      </c>
      <c r="Y62" s="23">
        <f t="shared" si="7"/>
        <v>1258.032745201961</v>
      </c>
      <c r="Z62" s="23">
        <f t="shared" si="7"/>
        <v>1302.7402459864188</v>
      </c>
      <c r="AA62" s="23">
        <f t="shared" si="7"/>
        <v>1348.7165888127422</v>
      </c>
      <c r="AB62" s="23">
        <f t="shared" si="7"/>
        <v>1396.5062135852663</v>
      </c>
      <c r="AC62" s="23">
        <f t="shared" si="7"/>
        <v>1442.3237804210726</v>
      </c>
      <c r="AD62" s="23">
        <f t="shared" si="7"/>
        <v>1491.1976355582456</v>
      </c>
      <c r="AE62" s="23">
        <f t="shared" si="7"/>
        <v>1538.0392249540321</v>
      </c>
      <c r="AF62" s="23">
        <f t="shared" si="7"/>
        <v>1588.9720989490693</v>
      </c>
      <c r="AG62" s="23">
        <f t="shared" si="7"/>
        <v>1637.2479709293607</v>
      </c>
      <c r="AH62" s="23">
        <f t="shared" si="7"/>
        <v>1686.4786111498211</v>
      </c>
      <c r="AI62" s="23">
        <f t="shared" si="7"/>
        <v>1737.9306438760723</v>
      </c>
      <c r="AJ62" s="23">
        <f t="shared" si="7"/>
        <v>1791.3267625109256</v>
      </c>
      <c r="AK62" s="23">
        <f t="shared" si="7"/>
        <v>1844.4267490034144</v>
      </c>
      <c r="AL62" s="23">
        <f t="shared" si="7"/>
        <v>1854.345069142277</v>
      </c>
      <c r="AM62" s="23">
        <f t="shared" si="7"/>
        <v>1857.9993893394926</v>
      </c>
      <c r="AN62" s="23">
        <f t="shared" si="7"/>
        <v>1859.6447709928884</v>
      </c>
      <c r="AO62" s="23">
        <f t="shared" si="7"/>
        <v>1856.7611004712676</v>
      </c>
    </row>
    <row r="63" spans="4:41" x14ac:dyDescent="0.3">
      <c r="D63" s="18" t="s">
        <v>62</v>
      </c>
      <c r="E63" t="s">
        <v>63</v>
      </c>
      <c r="F63" s="4" t="s">
        <v>5</v>
      </c>
      <c r="G63" t="s">
        <v>133</v>
      </c>
      <c r="H63" t="s">
        <v>45</v>
      </c>
      <c r="I63" s="14" t="s">
        <v>6</v>
      </c>
      <c r="J63">
        <v>2.3E-2</v>
      </c>
      <c r="K63">
        <v>2.1000000000000001E-2</v>
      </c>
      <c r="L63">
        <v>2.1000000000000001E-2</v>
      </c>
      <c r="M63">
        <v>2.1999999999999999E-2</v>
      </c>
      <c r="N63">
        <v>2.1999999999999999E-2</v>
      </c>
      <c r="O63">
        <v>2.3E-2</v>
      </c>
      <c r="P63">
        <v>2.3E-2</v>
      </c>
      <c r="Q63">
        <v>2.4E-2</v>
      </c>
      <c r="R63">
        <v>2.5000000000000001E-2</v>
      </c>
      <c r="S63">
        <v>2.5000000000000001E-2</v>
      </c>
      <c r="T63">
        <v>2.5999999999999999E-2</v>
      </c>
      <c r="U63">
        <v>2.7E-2</v>
      </c>
      <c r="V63">
        <v>2.8000000000000001E-2</v>
      </c>
      <c r="W63">
        <v>2.9000000000000001E-2</v>
      </c>
      <c r="X63">
        <v>0.03</v>
      </c>
      <c r="Y63">
        <v>3.1E-2</v>
      </c>
      <c r="Z63">
        <v>3.2000000000000001E-2</v>
      </c>
      <c r="AA63">
        <v>3.3000000000000002E-2</v>
      </c>
      <c r="AB63">
        <v>3.4000000000000002E-2</v>
      </c>
      <c r="AC63">
        <v>3.5000000000000003E-2</v>
      </c>
      <c r="AD63">
        <v>3.5999999999999997E-2</v>
      </c>
      <c r="AE63">
        <v>3.6999999999999998E-2</v>
      </c>
      <c r="AF63">
        <v>3.7999999999999999E-2</v>
      </c>
      <c r="AG63">
        <v>3.9E-2</v>
      </c>
      <c r="AH63">
        <v>0.04</v>
      </c>
      <c r="AI63">
        <v>4.1000000000000002E-2</v>
      </c>
      <c r="AJ63">
        <v>4.2999999999999997E-2</v>
      </c>
      <c r="AK63">
        <v>4.3999999999999997E-2</v>
      </c>
      <c r="AL63">
        <v>4.3999999999999997E-2</v>
      </c>
      <c r="AM63">
        <v>4.2999999999999997E-2</v>
      </c>
      <c r="AN63">
        <v>4.2999999999999997E-2</v>
      </c>
      <c r="AO63">
        <v>4.2999999999999997E-2</v>
      </c>
    </row>
    <row r="64" spans="4:41" x14ac:dyDescent="0.3">
      <c r="D64" s="18" t="s">
        <v>62</v>
      </c>
      <c r="E64" t="s">
        <v>63</v>
      </c>
      <c r="F64" s="4" t="s">
        <v>5</v>
      </c>
      <c r="G64" t="s">
        <v>133</v>
      </c>
      <c r="H64" t="s">
        <v>46</v>
      </c>
      <c r="I64" s="14" t="s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2:75" x14ac:dyDescent="0.3">
      <c r="D65" s="18" t="s">
        <v>62</v>
      </c>
      <c r="E65" t="s">
        <v>63</v>
      </c>
      <c r="F65" s="4" t="s">
        <v>5</v>
      </c>
      <c r="G65" t="s">
        <v>133</v>
      </c>
      <c r="H65" t="s">
        <v>47</v>
      </c>
      <c r="I65" s="14" t="s">
        <v>6</v>
      </c>
      <c r="J65">
        <v>1E-3</v>
      </c>
      <c r="K65">
        <v>1E-3</v>
      </c>
      <c r="L65">
        <v>1E-3</v>
      </c>
      <c r="M65">
        <v>1E-3</v>
      </c>
      <c r="N65">
        <v>1E-3</v>
      </c>
      <c r="O65">
        <v>1E-3</v>
      </c>
      <c r="P65">
        <v>1E-3</v>
      </c>
      <c r="Q65">
        <v>1E-3</v>
      </c>
      <c r="R65">
        <v>1E-3</v>
      </c>
      <c r="S65">
        <v>1E-3</v>
      </c>
      <c r="T65">
        <v>1E-3</v>
      </c>
      <c r="U65">
        <v>1E-3</v>
      </c>
      <c r="V65">
        <v>1E-3</v>
      </c>
      <c r="W65">
        <v>1E-3</v>
      </c>
      <c r="X65">
        <v>1E-3</v>
      </c>
      <c r="Y65">
        <v>2E-3</v>
      </c>
      <c r="Z65">
        <v>2E-3</v>
      </c>
      <c r="AA65">
        <v>2E-3</v>
      </c>
      <c r="AB65">
        <v>2E-3</v>
      </c>
      <c r="AC65">
        <v>2E-3</v>
      </c>
      <c r="AD65">
        <v>2E-3</v>
      </c>
      <c r="AE65">
        <v>2E-3</v>
      </c>
      <c r="AF65">
        <v>2E-3</v>
      </c>
      <c r="AG65">
        <v>2E-3</v>
      </c>
      <c r="AH65">
        <v>2E-3</v>
      </c>
      <c r="AI65">
        <v>2E-3</v>
      </c>
      <c r="AJ65">
        <v>2E-3</v>
      </c>
      <c r="AK65">
        <v>2E-3</v>
      </c>
      <c r="AL65">
        <v>2E-3</v>
      </c>
      <c r="AM65">
        <v>2E-3</v>
      </c>
      <c r="AN65">
        <v>2E-3</v>
      </c>
      <c r="AO65">
        <v>2E-3</v>
      </c>
    </row>
    <row r="66" spans="2:75" x14ac:dyDescent="0.3">
      <c r="D66" s="18" t="s">
        <v>62</v>
      </c>
      <c r="E66" t="s">
        <v>63</v>
      </c>
      <c r="F66" s="4" t="s">
        <v>5</v>
      </c>
      <c r="G66" t="s">
        <v>133</v>
      </c>
      <c r="H66" t="s">
        <v>48</v>
      </c>
      <c r="I66" s="14" t="s">
        <v>6</v>
      </c>
      <c r="J66">
        <v>4.0000000000000001E-3</v>
      </c>
      <c r="K66">
        <v>4.0000000000000001E-3</v>
      </c>
      <c r="L66">
        <v>4.0000000000000001E-3</v>
      </c>
      <c r="M66">
        <v>4.0000000000000001E-3</v>
      </c>
      <c r="N66">
        <v>4.0000000000000001E-3</v>
      </c>
      <c r="O66">
        <v>4.0000000000000001E-3</v>
      </c>
      <c r="P66">
        <v>4.0000000000000001E-3</v>
      </c>
      <c r="Q66">
        <v>5.0000000000000001E-3</v>
      </c>
      <c r="R66">
        <v>5.0000000000000001E-3</v>
      </c>
      <c r="S66">
        <v>5.0000000000000001E-3</v>
      </c>
      <c r="T66">
        <v>5.0000000000000001E-3</v>
      </c>
      <c r="U66">
        <v>5.0000000000000001E-3</v>
      </c>
      <c r="V66">
        <v>5.0000000000000001E-3</v>
      </c>
      <c r="W66">
        <v>5.0000000000000001E-3</v>
      </c>
      <c r="X66">
        <v>6.0000000000000001E-3</v>
      </c>
      <c r="Y66">
        <v>6.0000000000000001E-3</v>
      </c>
      <c r="Z66">
        <v>6.0000000000000001E-3</v>
      </c>
      <c r="AA66">
        <v>6.0000000000000001E-3</v>
      </c>
      <c r="AB66">
        <v>6.0000000000000001E-3</v>
      </c>
      <c r="AC66">
        <v>7.0000000000000001E-3</v>
      </c>
      <c r="AD66">
        <v>7.0000000000000001E-3</v>
      </c>
      <c r="AE66">
        <v>7.0000000000000001E-3</v>
      </c>
      <c r="AF66">
        <v>7.0000000000000001E-3</v>
      </c>
      <c r="AG66">
        <v>7.0000000000000001E-3</v>
      </c>
      <c r="AH66">
        <v>8.0000000000000002E-3</v>
      </c>
      <c r="AI66">
        <v>8.0000000000000002E-3</v>
      </c>
      <c r="AJ66">
        <v>8.0000000000000002E-3</v>
      </c>
      <c r="AK66">
        <v>8.0000000000000002E-3</v>
      </c>
      <c r="AL66">
        <v>8.0000000000000002E-3</v>
      </c>
      <c r="AM66">
        <v>8.0000000000000002E-3</v>
      </c>
      <c r="AN66">
        <v>8.0000000000000002E-3</v>
      </c>
      <c r="AO66">
        <v>8.0000000000000002E-3</v>
      </c>
    </row>
    <row r="67" spans="2:75" x14ac:dyDescent="0.3">
      <c r="D67" s="18" t="s">
        <v>62</v>
      </c>
      <c r="E67" t="s">
        <v>63</v>
      </c>
      <c r="F67" s="4" t="s">
        <v>5</v>
      </c>
      <c r="G67" t="s">
        <v>133</v>
      </c>
      <c r="H67" t="s">
        <v>49</v>
      </c>
      <c r="I67" s="14" t="s">
        <v>6</v>
      </c>
      <c r="J67">
        <v>8.9999999999999993E-3</v>
      </c>
      <c r="K67">
        <v>8.0000000000000002E-3</v>
      </c>
      <c r="L67">
        <v>8.9999999999999993E-3</v>
      </c>
      <c r="M67">
        <v>8.9999999999999993E-3</v>
      </c>
      <c r="N67">
        <v>8.9999999999999993E-3</v>
      </c>
      <c r="O67">
        <v>8.9999999999999993E-3</v>
      </c>
      <c r="P67">
        <v>8.9999999999999993E-3</v>
      </c>
      <c r="Q67">
        <v>8.9999999999999993E-3</v>
      </c>
      <c r="R67">
        <v>0.01</v>
      </c>
      <c r="S67">
        <v>0.01</v>
      </c>
      <c r="T67">
        <v>0.01</v>
      </c>
      <c r="U67">
        <v>1.0999999999999999E-2</v>
      </c>
      <c r="V67">
        <v>1.0999999999999999E-2</v>
      </c>
      <c r="W67">
        <v>1.0999999999999999E-2</v>
      </c>
      <c r="X67">
        <v>1.2E-2</v>
      </c>
      <c r="Y67">
        <v>1.2E-2</v>
      </c>
      <c r="Z67">
        <v>1.2999999999999999E-2</v>
      </c>
      <c r="AA67">
        <v>1.2999999999999999E-2</v>
      </c>
      <c r="AB67">
        <v>1.2999999999999999E-2</v>
      </c>
      <c r="AC67">
        <v>1.4E-2</v>
      </c>
      <c r="AD67">
        <v>1.4E-2</v>
      </c>
      <c r="AE67">
        <v>1.4999999999999999E-2</v>
      </c>
      <c r="AF67">
        <v>1.4999999999999999E-2</v>
      </c>
      <c r="AG67">
        <v>1.6E-2</v>
      </c>
      <c r="AH67">
        <v>1.6E-2</v>
      </c>
      <c r="AI67">
        <v>1.6E-2</v>
      </c>
      <c r="AJ67">
        <v>1.7000000000000001E-2</v>
      </c>
      <c r="AK67">
        <v>1.7000000000000001E-2</v>
      </c>
      <c r="AL67">
        <v>1.7000000000000001E-2</v>
      </c>
      <c r="AM67">
        <v>1.7000000000000001E-2</v>
      </c>
      <c r="AN67">
        <v>1.7000000000000001E-2</v>
      </c>
      <c r="AO67">
        <v>1.7000000000000001E-2</v>
      </c>
    </row>
    <row r="68" spans="2:75" x14ac:dyDescent="0.3">
      <c r="D68" s="18" t="s">
        <v>62</v>
      </c>
      <c r="E68" t="s">
        <v>63</v>
      </c>
      <c r="F68" s="4" t="s">
        <v>5</v>
      </c>
      <c r="G68" t="s">
        <v>133</v>
      </c>
      <c r="H68" t="s">
        <v>50</v>
      </c>
      <c r="I68" s="14" t="s">
        <v>6</v>
      </c>
      <c r="J68">
        <v>0.02</v>
      </c>
      <c r="K68">
        <v>1.7999999999999999E-2</v>
      </c>
      <c r="L68">
        <v>1.9E-2</v>
      </c>
      <c r="M68">
        <v>1.9E-2</v>
      </c>
      <c r="N68">
        <v>0.02</v>
      </c>
      <c r="O68">
        <v>0.02</v>
      </c>
      <c r="P68">
        <v>2.1000000000000001E-2</v>
      </c>
      <c r="Q68">
        <v>2.1000000000000001E-2</v>
      </c>
      <c r="R68">
        <v>2.1999999999999999E-2</v>
      </c>
      <c r="S68">
        <v>2.3E-2</v>
      </c>
      <c r="T68">
        <v>2.3E-2</v>
      </c>
      <c r="U68">
        <v>2.4E-2</v>
      </c>
      <c r="V68">
        <v>2.5000000000000001E-2</v>
      </c>
      <c r="W68">
        <v>2.5000000000000001E-2</v>
      </c>
      <c r="X68">
        <v>2.5999999999999999E-2</v>
      </c>
      <c r="Y68">
        <v>2.7E-2</v>
      </c>
      <c r="Z68">
        <v>2.8000000000000001E-2</v>
      </c>
      <c r="AA68">
        <v>2.9000000000000001E-2</v>
      </c>
      <c r="AB68">
        <v>0.03</v>
      </c>
      <c r="AC68">
        <v>3.1E-2</v>
      </c>
      <c r="AD68">
        <v>3.2000000000000001E-2</v>
      </c>
      <c r="AE68">
        <v>3.3000000000000002E-2</v>
      </c>
      <c r="AF68">
        <v>3.4000000000000002E-2</v>
      </c>
      <c r="AG68">
        <v>3.5000000000000003E-2</v>
      </c>
      <c r="AH68">
        <v>3.5999999999999997E-2</v>
      </c>
      <c r="AI68">
        <v>3.6999999999999998E-2</v>
      </c>
      <c r="AJ68">
        <v>3.7999999999999999E-2</v>
      </c>
      <c r="AK68">
        <v>3.9E-2</v>
      </c>
      <c r="AL68">
        <v>3.9E-2</v>
      </c>
      <c r="AM68">
        <v>3.9E-2</v>
      </c>
      <c r="AN68">
        <v>3.7999999999999999E-2</v>
      </c>
      <c r="AO68">
        <v>3.7999999999999999E-2</v>
      </c>
    </row>
    <row r="69" spans="2:75" x14ac:dyDescent="0.3">
      <c r="D69" s="18" t="s">
        <v>62</v>
      </c>
      <c r="E69" t="s">
        <v>63</v>
      </c>
      <c r="F69" s="4" t="s">
        <v>5</v>
      </c>
      <c r="G69" t="s">
        <v>133</v>
      </c>
      <c r="H69" t="s">
        <v>51</v>
      </c>
      <c r="I69" s="14" t="s">
        <v>6</v>
      </c>
      <c r="J69">
        <v>1.2230000000000001</v>
      </c>
      <c r="K69">
        <v>1.111</v>
      </c>
      <c r="L69">
        <v>1.1439999999999999</v>
      </c>
      <c r="M69">
        <v>1.1679999999999999</v>
      </c>
      <c r="N69">
        <v>1.19</v>
      </c>
      <c r="O69">
        <v>1.2150000000000001</v>
      </c>
      <c r="P69">
        <v>1.244</v>
      </c>
      <c r="Q69">
        <v>1.278</v>
      </c>
      <c r="R69">
        <v>1.3140000000000001</v>
      </c>
      <c r="S69">
        <v>1.359</v>
      </c>
      <c r="T69">
        <v>1.4</v>
      </c>
      <c r="U69">
        <v>1.44</v>
      </c>
      <c r="V69">
        <v>1.4850000000000001</v>
      </c>
      <c r="W69">
        <v>1.5329999999999999</v>
      </c>
      <c r="X69">
        <v>1.583</v>
      </c>
      <c r="Y69">
        <v>1.641</v>
      </c>
      <c r="Z69">
        <v>1.7010000000000001</v>
      </c>
      <c r="AA69">
        <v>1.7609999999999999</v>
      </c>
      <c r="AB69">
        <v>1.8149999999999999</v>
      </c>
      <c r="AC69">
        <v>1.871</v>
      </c>
      <c r="AD69">
        <v>1.93</v>
      </c>
      <c r="AE69">
        <v>1.9870000000000001</v>
      </c>
      <c r="AF69">
        <v>2.0369999999999999</v>
      </c>
      <c r="AG69">
        <v>2.0880000000000001</v>
      </c>
      <c r="AH69">
        <v>2.1480000000000001</v>
      </c>
      <c r="AI69">
        <v>2.2130000000000001</v>
      </c>
      <c r="AJ69">
        <v>2.2810000000000001</v>
      </c>
      <c r="AK69">
        <v>2.3479999999999999</v>
      </c>
      <c r="AL69">
        <v>2.339</v>
      </c>
      <c r="AM69">
        <v>2.3220000000000001</v>
      </c>
      <c r="AN69">
        <v>2.3130000000000002</v>
      </c>
      <c r="AO69">
        <v>2.2989999999999999</v>
      </c>
    </row>
    <row r="70" spans="2:75" x14ac:dyDescent="0.3">
      <c r="D70" s="18" t="s">
        <v>62</v>
      </c>
      <c r="E70" t="s">
        <v>63</v>
      </c>
      <c r="F70" s="4" t="s">
        <v>5</v>
      </c>
      <c r="G70" t="s">
        <v>133</v>
      </c>
      <c r="H70" t="s">
        <v>52</v>
      </c>
      <c r="I70" s="14" t="s">
        <v>6</v>
      </c>
      <c r="J70">
        <v>2.1659999999999999</v>
      </c>
      <c r="K70">
        <v>1.9670000000000001</v>
      </c>
      <c r="L70">
        <v>2.0270000000000001</v>
      </c>
      <c r="M70">
        <v>2.069</v>
      </c>
      <c r="N70">
        <v>2.1070000000000002</v>
      </c>
      <c r="O70">
        <v>2.1509999999999998</v>
      </c>
      <c r="P70">
        <v>2.2040000000000002</v>
      </c>
      <c r="Q70">
        <v>2.2639999999999998</v>
      </c>
      <c r="R70">
        <v>2.3279999999999998</v>
      </c>
      <c r="S70">
        <v>2.407</v>
      </c>
      <c r="T70">
        <v>2.48</v>
      </c>
      <c r="U70">
        <v>2.5499999999999998</v>
      </c>
      <c r="V70">
        <v>2.63</v>
      </c>
      <c r="W70">
        <v>2.714</v>
      </c>
      <c r="X70">
        <v>2.8029999999999999</v>
      </c>
      <c r="Y70">
        <v>2.9060000000000001</v>
      </c>
      <c r="Z70">
        <v>3.0129999999999999</v>
      </c>
      <c r="AA70">
        <v>3.1179999999999999</v>
      </c>
      <c r="AB70">
        <v>3.2149999999999999</v>
      </c>
      <c r="AC70">
        <v>3.3130000000000002</v>
      </c>
      <c r="AD70">
        <v>3.4180000000000001</v>
      </c>
      <c r="AE70">
        <v>3.5190000000000001</v>
      </c>
      <c r="AF70">
        <v>3.6080000000000001</v>
      </c>
      <c r="AG70">
        <v>3.698</v>
      </c>
      <c r="AH70">
        <v>3.8039999999999998</v>
      </c>
      <c r="AI70">
        <v>3.919</v>
      </c>
      <c r="AJ70">
        <v>4.04</v>
      </c>
      <c r="AK70">
        <v>4.1580000000000004</v>
      </c>
      <c r="AL70">
        <v>4.1429999999999998</v>
      </c>
      <c r="AM70">
        <v>4.1130000000000004</v>
      </c>
      <c r="AN70">
        <v>4.0960000000000001</v>
      </c>
      <c r="AO70">
        <v>4.0720000000000001</v>
      </c>
    </row>
    <row r="71" spans="2:75" x14ac:dyDescent="0.3">
      <c r="D71" s="18" t="s">
        <v>62</v>
      </c>
      <c r="E71" t="s">
        <v>63</v>
      </c>
      <c r="F71" s="4" t="s">
        <v>5</v>
      </c>
      <c r="G71" t="s">
        <v>133</v>
      </c>
      <c r="H71" t="s">
        <v>53</v>
      </c>
      <c r="I71" s="14" t="s">
        <v>6</v>
      </c>
      <c r="J71">
        <v>137.917</v>
      </c>
      <c r="K71">
        <v>125.256</v>
      </c>
      <c r="L71">
        <v>129.07499999999999</v>
      </c>
      <c r="M71">
        <v>131.732</v>
      </c>
      <c r="N71">
        <v>134.184</v>
      </c>
      <c r="O71">
        <v>136.97999999999999</v>
      </c>
      <c r="P71">
        <v>140.358</v>
      </c>
      <c r="Q71">
        <v>144.19499999999999</v>
      </c>
      <c r="R71">
        <v>148.23099999999999</v>
      </c>
      <c r="S71">
        <v>153.298</v>
      </c>
      <c r="T71">
        <v>157.95099999999999</v>
      </c>
      <c r="U71">
        <v>162.37</v>
      </c>
      <c r="V71">
        <v>167.506</v>
      </c>
      <c r="W71">
        <v>172.84899999999999</v>
      </c>
      <c r="X71">
        <v>178.51300000000001</v>
      </c>
      <c r="Y71">
        <v>185.065</v>
      </c>
      <c r="Z71">
        <v>191.86099999999999</v>
      </c>
      <c r="AA71">
        <v>198.56100000000001</v>
      </c>
      <c r="AB71">
        <v>204.71899999999999</v>
      </c>
      <c r="AC71">
        <v>210.999</v>
      </c>
      <c r="AD71">
        <v>217.64699999999999</v>
      </c>
      <c r="AE71">
        <v>224.09899999999999</v>
      </c>
      <c r="AF71">
        <v>229.74</v>
      </c>
      <c r="AG71">
        <v>235.47200000000001</v>
      </c>
      <c r="AH71">
        <v>242.22</v>
      </c>
      <c r="AI71">
        <v>249.541</v>
      </c>
      <c r="AJ71">
        <v>257.24900000000002</v>
      </c>
      <c r="AK71">
        <v>264.81599999999997</v>
      </c>
      <c r="AL71">
        <v>263.85399999999998</v>
      </c>
      <c r="AM71">
        <v>261.904</v>
      </c>
      <c r="AN71">
        <v>260.84800000000001</v>
      </c>
      <c r="AO71">
        <v>259.315</v>
      </c>
    </row>
    <row r="72" spans="2:75" x14ac:dyDescent="0.3">
      <c r="D72" s="18" t="s">
        <v>62</v>
      </c>
      <c r="E72" t="s">
        <v>63</v>
      </c>
      <c r="F72" s="4" t="s">
        <v>5</v>
      </c>
      <c r="G72" t="s">
        <v>133</v>
      </c>
      <c r="H72" t="s">
        <v>54</v>
      </c>
      <c r="I72" s="14" t="s">
        <v>6</v>
      </c>
      <c r="J72">
        <v>58.500999999999998</v>
      </c>
      <c r="K72">
        <v>53.13</v>
      </c>
      <c r="L72">
        <v>54.75</v>
      </c>
      <c r="M72">
        <v>55.877000000000002</v>
      </c>
      <c r="N72">
        <v>56.917000000000002</v>
      </c>
      <c r="O72">
        <v>58.103000000000002</v>
      </c>
      <c r="P72">
        <v>59.536000000000001</v>
      </c>
      <c r="Q72">
        <v>61.164000000000001</v>
      </c>
      <c r="R72">
        <v>62.875999999999998</v>
      </c>
      <c r="S72">
        <v>65.025000000000006</v>
      </c>
      <c r="T72">
        <v>66.998999999999995</v>
      </c>
      <c r="U72">
        <v>68.873000000000005</v>
      </c>
      <c r="V72">
        <v>71.052000000000007</v>
      </c>
      <c r="W72">
        <v>73.317999999999998</v>
      </c>
      <c r="X72">
        <v>75.72</v>
      </c>
      <c r="Y72">
        <v>78.5</v>
      </c>
      <c r="Z72">
        <v>81.382000000000005</v>
      </c>
      <c r="AA72">
        <v>84.224000000000004</v>
      </c>
      <c r="AB72">
        <v>86.835999999999999</v>
      </c>
      <c r="AC72">
        <v>89.5</v>
      </c>
      <c r="AD72">
        <v>92.32</v>
      </c>
      <c r="AE72">
        <v>95.057000000000002</v>
      </c>
      <c r="AF72">
        <v>97.45</v>
      </c>
      <c r="AG72">
        <v>99.881</v>
      </c>
      <c r="AH72">
        <v>102.74299999999999</v>
      </c>
      <c r="AI72">
        <v>105.849</v>
      </c>
      <c r="AJ72">
        <v>109.11799999999999</v>
      </c>
      <c r="AK72">
        <v>112.328</v>
      </c>
      <c r="AL72">
        <v>111.92</v>
      </c>
      <c r="AM72">
        <v>111.093</v>
      </c>
      <c r="AN72">
        <v>110.645</v>
      </c>
      <c r="AO72">
        <v>109.995</v>
      </c>
    </row>
    <row r="73" spans="2:75" x14ac:dyDescent="0.3">
      <c r="D73" s="18" t="s">
        <v>62</v>
      </c>
      <c r="E73" t="s">
        <v>63</v>
      </c>
      <c r="F73" s="4" t="s">
        <v>5</v>
      </c>
      <c r="G73" t="s">
        <v>133</v>
      </c>
      <c r="H73" t="s">
        <v>55</v>
      </c>
      <c r="I73" s="14" t="s">
        <v>6</v>
      </c>
      <c r="J73">
        <v>29.068999999999999</v>
      </c>
      <c r="K73">
        <v>26.4</v>
      </c>
      <c r="L73">
        <v>27.204999999999998</v>
      </c>
      <c r="M73">
        <v>27.765000000000001</v>
      </c>
      <c r="N73">
        <v>28.282</v>
      </c>
      <c r="O73">
        <v>28.870999999999999</v>
      </c>
      <c r="P73">
        <v>29.582999999999998</v>
      </c>
      <c r="Q73">
        <v>30.391999999999999</v>
      </c>
      <c r="R73">
        <v>31.242999999999999</v>
      </c>
      <c r="S73">
        <v>32.311</v>
      </c>
      <c r="T73">
        <v>33.290999999999997</v>
      </c>
      <c r="U73">
        <v>34.222999999999999</v>
      </c>
      <c r="V73">
        <v>35.305</v>
      </c>
      <c r="W73">
        <v>36.432000000000002</v>
      </c>
      <c r="X73">
        <v>37.625</v>
      </c>
      <c r="Y73">
        <v>39.006</v>
      </c>
      <c r="Z73">
        <v>40.439</v>
      </c>
      <c r="AA73">
        <v>41.850999999999999</v>
      </c>
      <c r="AB73">
        <v>43.149000000000001</v>
      </c>
      <c r="AC73">
        <v>44.472000000000001</v>
      </c>
      <c r="AD73">
        <v>45.874000000000002</v>
      </c>
      <c r="AE73">
        <v>47.234000000000002</v>
      </c>
      <c r="AF73">
        <v>48.423000000000002</v>
      </c>
      <c r="AG73">
        <v>49.631</v>
      </c>
      <c r="AH73">
        <v>51.052999999999997</v>
      </c>
      <c r="AI73">
        <v>52.595999999999997</v>
      </c>
      <c r="AJ73">
        <v>54.220999999999997</v>
      </c>
      <c r="AK73">
        <v>55.814999999999998</v>
      </c>
      <c r="AL73">
        <v>55.613</v>
      </c>
      <c r="AM73">
        <v>55.201999999999998</v>
      </c>
      <c r="AN73">
        <v>54.978999999999999</v>
      </c>
      <c r="AO73">
        <v>54.655999999999999</v>
      </c>
    </row>
    <row r="74" spans="2:75" x14ac:dyDescent="0.3">
      <c r="D74" s="18" t="s">
        <v>62</v>
      </c>
      <c r="E74" t="s">
        <v>63</v>
      </c>
      <c r="F74" s="4" t="s">
        <v>5</v>
      </c>
      <c r="G74" t="s">
        <v>133</v>
      </c>
      <c r="H74" t="s">
        <v>56</v>
      </c>
      <c r="I74" s="14" t="s">
        <v>6</v>
      </c>
      <c r="J74">
        <v>87.944999999999993</v>
      </c>
      <c r="K74">
        <v>79.870999999999995</v>
      </c>
      <c r="L74">
        <v>82.307000000000002</v>
      </c>
      <c r="M74">
        <v>84.001000000000005</v>
      </c>
      <c r="N74">
        <v>85.563999999999993</v>
      </c>
      <c r="O74">
        <v>87.346999999999994</v>
      </c>
      <c r="P74">
        <v>89.501000000000005</v>
      </c>
      <c r="Q74">
        <v>91.947999999999993</v>
      </c>
      <c r="R74">
        <v>94.521000000000001</v>
      </c>
      <c r="S74">
        <v>97.753</v>
      </c>
      <c r="T74">
        <v>100.72</v>
      </c>
      <c r="U74">
        <v>103.53700000000001</v>
      </c>
      <c r="V74">
        <v>106.812</v>
      </c>
      <c r="W74">
        <v>110.22</v>
      </c>
      <c r="X74">
        <v>113.831</v>
      </c>
      <c r="Y74">
        <v>118.009</v>
      </c>
      <c r="Z74">
        <v>122.343</v>
      </c>
      <c r="AA74">
        <v>126.61499999999999</v>
      </c>
      <c r="AB74">
        <v>130.542</v>
      </c>
      <c r="AC74">
        <v>134.54599999999999</v>
      </c>
      <c r="AD74">
        <v>138.785</v>
      </c>
      <c r="AE74">
        <v>142.9</v>
      </c>
      <c r="AF74">
        <v>146.49700000000001</v>
      </c>
      <c r="AG74">
        <v>150.15199999999999</v>
      </c>
      <c r="AH74">
        <v>154.45500000000001</v>
      </c>
      <c r="AI74">
        <v>159.12299999999999</v>
      </c>
      <c r="AJ74">
        <v>164.03800000000001</v>
      </c>
      <c r="AK74">
        <v>168.863</v>
      </c>
      <c r="AL74">
        <v>168.25</v>
      </c>
      <c r="AM74">
        <v>167.00700000000001</v>
      </c>
      <c r="AN74">
        <v>166.333</v>
      </c>
      <c r="AO74">
        <v>165.35599999999999</v>
      </c>
    </row>
    <row r="75" spans="2:75" x14ac:dyDescent="0.3">
      <c r="D75" s="18" t="s">
        <v>62</v>
      </c>
      <c r="E75" t="s">
        <v>63</v>
      </c>
      <c r="F75" s="4" t="s">
        <v>5</v>
      </c>
      <c r="G75" t="s">
        <v>133</v>
      </c>
      <c r="H75" t="s">
        <v>57</v>
      </c>
      <c r="I75" s="14" t="s">
        <v>6</v>
      </c>
      <c r="J75">
        <v>10.398</v>
      </c>
      <c r="K75">
        <v>9.4429999999999996</v>
      </c>
      <c r="L75">
        <v>9.7309999999999999</v>
      </c>
      <c r="M75">
        <v>9.9320000000000004</v>
      </c>
      <c r="N75">
        <v>10.117000000000001</v>
      </c>
      <c r="O75">
        <v>10.327</v>
      </c>
      <c r="P75">
        <v>10.582000000000001</v>
      </c>
      <c r="Q75">
        <v>10.871</v>
      </c>
      <c r="R75">
        <v>11.176</v>
      </c>
      <c r="S75">
        <v>11.558</v>
      </c>
      <c r="T75">
        <v>11.907999999999999</v>
      </c>
      <c r="U75">
        <v>12.242000000000001</v>
      </c>
      <c r="V75">
        <v>12.629</v>
      </c>
      <c r="W75">
        <v>13.032</v>
      </c>
      <c r="X75">
        <v>13.459</v>
      </c>
      <c r="Y75">
        <v>13.952999999999999</v>
      </c>
      <c r="Z75">
        <v>14.465</v>
      </c>
      <c r="AA75">
        <v>14.97</v>
      </c>
      <c r="AB75">
        <v>15.433999999999999</v>
      </c>
      <c r="AC75">
        <v>15.907999999999999</v>
      </c>
      <c r="AD75">
        <v>16.408999999999999</v>
      </c>
      <c r="AE75">
        <v>16.896000000000001</v>
      </c>
      <c r="AF75">
        <v>17.321000000000002</v>
      </c>
      <c r="AG75">
        <v>17.753</v>
      </c>
      <c r="AH75">
        <v>18.262</v>
      </c>
      <c r="AI75">
        <v>18.814</v>
      </c>
      <c r="AJ75">
        <v>19.395</v>
      </c>
      <c r="AK75">
        <v>19.965</v>
      </c>
      <c r="AL75">
        <v>19.893000000000001</v>
      </c>
      <c r="AM75">
        <v>19.745999999999999</v>
      </c>
      <c r="AN75">
        <v>19.666</v>
      </c>
      <c r="AO75">
        <v>19.550999999999998</v>
      </c>
    </row>
    <row r="76" spans="2:75" x14ac:dyDescent="0.3">
      <c r="D76" s="18" t="s">
        <v>62</v>
      </c>
      <c r="E76" t="s">
        <v>63</v>
      </c>
      <c r="F76" s="4" t="s">
        <v>5</v>
      </c>
      <c r="G76" t="s">
        <v>133</v>
      </c>
      <c r="H76" t="s">
        <v>58</v>
      </c>
      <c r="I76" s="14" t="s">
        <v>6</v>
      </c>
      <c r="J76">
        <v>21.02</v>
      </c>
      <c r="K76">
        <v>19.09</v>
      </c>
      <c r="L76">
        <v>19.672000000000001</v>
      </c>
      <c r="M76">
        <v>20.077000000000002</v>
      </c>
      <c r="N76">
        <v>20.451000000000001</v>
      </c>
      <c r="O76">
        <v>20.876999999999999</v>
      </c>
      <c r="P76">
        <v>21.391999999999999</v>
      </c>
      <c r="Q76">
        <v>21.977</v>
      </c>
      <c r="R76">
        <v>22.591999999999999</v>
      </c>
      <c r="S76">
        <v>23.364000000000001</v>
      </c>
      <c r="T76">
        <v>24.073</v>
      </c>
      <c r="U76">
        <v>24.747</v>
      </c>
      <c r="V76">
        <v>25.529</v>
      </c>
      <c r="W76">
        <v>26.344000000000001</v>
      </c>
      <c r="X76">
        <v>27.207000000000001</v>
      </c>
      <c r="Y76">
        <v>28.204999999999998</v>
      </c>
      <c r="Z76">
        <v>29.241</v>
      </c>
      <c r="AA76">
        <v>30.262</v>
      </c>
      <c r="AB76">
        <v>31.201000000000001</v>
      </c>
      <c r="AC76">
        <v>32.158000000000001</v>
      </c>
      <c r="AD76">
        <v>33.170999999999999</v>
      </c>
      <c r="AE76">
        <v>34.155000000000001</v>
      </c>
      <c r="AF76">
        <v>35.014000000000003</v>
      </c>
      <c r="AG76">
        <v>35.887999999999998</v>
      </c>
      <c r="AH76">
        <v>36.915999999999997</v>
      </c>
      <c r="AI76">
        <v>38.031999999999996</v>
      </c>
      <c r="AJ76">
        <v>39.207000000000001</v>
      </c>
      <c r="AK76">
        <v>40.36</v>
      </c>
      <c r="AL76">
        <v>40.213999999999999</v>
      </c>
      <c r="AM76">
        <v>39.915999999999997</v>
      </c>
      <c r="AN76">
        <v>39.755000000000003</v>
      </c>
      <c r="AO76">
        <v>39.521999999999998</v>
      </c>
    </row>
    <row r="77" spans="2:75" x14ac:dyDescent="0.3">
      <c r="D77" s="18" t="s">
        <v>62</v>
      </c>
      <c r="E77" t="s">
        <v>63</v>
      </c>
      <c r="F77" s="4" t="s">
        <v>5</v>
      </c>
      <c r="G77" t="s">
        <v>133</v>
      </c>
      <c r="H77" t="s">
        <v>59</v>
      </c>
      <c r="I77" s="14" t="s">
        <v>6</v>
      </c>
      <c r="J77">
        <v>1.405</v>
      </c>
      <c r="K77">
        <v>1.276</v>
      </c>
      <c r="L77">
        <v>1.3149999999999999</v>
      </c>
      <c r="M77">
        <v>1.3420000000000001</v>
      </c>
      <c r="N77">
        <v>1.367</v>
      </c>
      <c r="O77">
        <v>1.395</v>
      </c>
      <c r="P77">
        <v>1.429</v>
      </c>
      <c r="Q77">
        <v>1.4690000000000001</v>
      </c>
      <c r="R77">
        <v>1.51</v>
      </c>
      <c r="S77">
        <v>1.5609999999999999</v>
      </c>
      <c r="T77">
        <v>1.609</v>
      </c>
      <c r="U77">
        <v>1.6539999999999999</v>
      </c>
      <c r="V77">
        <v>1.706</v>
      </c>
      <c r="W77">
        <v>1.76</v>
      </c>
      <c r="X77">
        <v>1.8180000000000001</v>
      </c>
      <c r="Y77">
        <v>1.885</v>
      </c>
      <c r="Z77">
        <v>1.954</v>
      </c>
      <c r="AA77">
        <v>2.0219999999999998</v>
      </c>
      <c r="AB77">
        <v>2.085</v>
      </c>
      <c r="AC77">
        <v>2.149</v>
      </c>
      <c r="AD77">
        <v>2.2170000000000001</v>
      </c>
      <c r="AE77">
        <v>2.282</v>
      </c>
      <c r="AF77">
        <v>2.34</v>
      </c>
      <c r="AG77">
        <v>2.3980000000000001</v>
      </c>
      <c r="AH77">
        <v>2.4670000000000001</v>
      </c>
      <c r="AI77">
        <v>2.5409999999999999</v>
      </c>
      <c r="AJ77">
        <v>2.62</v>
      </c>
      <c r="AK77">
        <v>2.6970000000000001</v>
      </c>
      <c r="AL77">
        <v>2.6869999999999998</v>
      </c>
      <c r="AM77">
        <v>2.6669999999999998</v>
      </c>
      <c r="AN77">
        <v>2.657</v>
      </c>
      <c r="AO77">
        <v>2.641</v>
      </c>
    </row>
    <row r="78" spans="2:75" x14ac:dyDescent="0.3">
      <c r="D78" s="18" t="s">
        <v>62</v>
      </c>
      <c r="E78" t="s">
        <v>63</v>
      </c>
      <c r="F78" s="4" t="s">
        <v>5</v>
      </c>
      <c r="G78" t="s">
        <v>133</v>
      </c>
      <c r="H78" t="s">
        <v>60</v>
      </c>
      <c r="I78" s="14" t="s">
        <v>6</v>
      </c>
      <c r="J78">
        <v>391.28899999999999</v>
      </c>
      <c r="K78">
        <v>355.36900000000003</v>
      </c>
      <c r="L78">
        <v>366.20400000000001</v>
      </c>
      <c r="M78">
        <v>373.74099999999999</v>
      </c>
      <c r="N78">
        <v>380.697</v>
      </c>
      <c r="O78">
        <v>388.63</v>
      </c>
      <c r="P78">
        <v>398.21300000000002</v>
      </c>
      <c r="Q78">
        <v>409.101</v>
      </c>
      <c r="R78">
        <v>420.55</v>
      </c>
      <c r="S78">
        <v>434.928</v>
      </c>
      <c r="T78">
        <v>448.12799999999999</v>
      </c>
      <c r="U78">
        <v>460.66500000000002</v>
      </c>
      <c r="V78">
        <v>475.23700000000002</v>
      </c>
      <c r="W78">
        <v>490.39699999999999</v>
      </c>
      <c r="X78">
        <v>506.464</v>
      </c>
      <c r="Y78">
        <v>525.05399999999997</v>
      </c>
      <c r="Z78">
        <v>544.33500000000004</v>
      </c>
      <c r="AA78">
        <v>563.34500000000003</v>
      </c>
      <c r="AB78">
        <v>580.81600000000003</v>
      </c>
      <c r="AC78">
        <v>598.63099999999997</v>
      </c>
      <c r="AD78">
        <v>617.49199999999996</v>
      </c>
      <c r="AE78">
        <v>635.79899999999998</v>
      </c>
      <c r="AF78">
        <v>651.803</v>
      </c>
      <c r="AG78">
        <v>668.06500000000005</v>
      </c>
      <c r="AH78">
        <v>687.21</v>
      </c>
      <c r="AI78">
        <v>707.98099999999999</v>
      </c>
      <c r="AJ78">
        <v>729.85</v>
      </c>
      <c r="AK78">
        <v>751.31899999999996</v>
      </c>
      <c r="AL78">
        <v>748.58900000000006</v>
      </c>
      <c r="AM78">
        <v>743.05700000000002</v>
      </c>
      <c r="AN78">
        <v>740.06</v>
      </c>
      <c r="AO78">
        <v>735.71199999999999</v>
      </c>
    </row>
    <row r="79" spans="2:75" x14ac:dyDescent="0.3">
      <c r="D79" s="18" t="s">
        <v>62</v>
      </c>
      <c r="E79" t="s">
        <v>63</v>
      </c>
      <c r="F79" s="4" t="s">
        <v>5</v>
      </c>
      <c r="G79" t="s">
        <v>133</v>
      </c>
      <c r="H79" t="s">
        <v>61</v>
      </c>
      <c r="I79" s="14" t="s">
        <v>6</v>
      </c>
      <c r="J79">
        <v>59.65</v>
      </c>
      <c r="K79">
        <v>54.173999999999999</v>
      </c>
      <c r="L79">
        <v>55.826000000000001</v>
      </c>
      <c r="M79">
        <v>56.975000000000001</v>
      </c>
      <c r="N79">
        <v>58.034999999999997</v>
      </c>
      <c r="O79">
        <v>59.244999999999997</v>
      </c>
      <c r="P79">
        <v>60.706000000000003</v>
      </c>
      <c r="Q79">
        <v>62.365000000000002</v>
      </c>
      <c r="R79">
        <v>64.111000000000004</v>
      </c>
      <c r="S79">
        <v>66.302000000000007</v>
      </c>
      <c r="T79">
        <v>68.314999999999998</v>
      </c>
      <c r="U79">
        <v>70.225999999999999</v>
      </c>
      <c r="V79">
        <v>72.447000000000003</v>
      </c>
      <c r="W79">
        <v>74.757999999999996</v>
      </c>
      <c r="X79">
        <v>77.207999999999998</v>
      </c>
      <c r="Y79">
        <v>80.042000000000002</v>
      </c>
      <c r="Z79">
        <v>82.980999999999995</v>
      </c>
      <c r="AA79">
        <v>85.879000000000005</v>
      </c>
      <c r="AB79">
        <v>88.542000000000002</v>
      </c>
      <c r="AC79">
        <v>91.257999999999996</v>
      </c>
      <c r="AD79">
        <v>94.132999999999996</v>
      </c>
      <c r="AE79">
        <v>96.924000000000007</v>
      </c>
      <c r="AF79">
        <v>99.364000000000004</v>
      </c>
      <c r="AG79">
        <v>101.843</v>
      </c>
      <c r="AH79">
        <v>104.761</v>
      </c>
      <c r="AI79">
        <v>107.928</v>
      </c>
      <c r="AJ79">
        <v>111.262</v>
      </c>
      <c r="AK79">
        <v>114.535</v>
      </c>
      <c r="AL79">
        <v>114.11799999999999</v>
      </c>
      <c r="AM79">
        <v>113.27500000000001</v>
      </c>
      <c r="AN79">
        <v>112.818</v>
      </c>
      <c r="AO79">
        <v>112.155</v>
      </c>
      <c r="AP79" s="43" t="s">
        <v>298</v>
      </c>
      <c r="AQ79" s="43"/>
      <c r="AR79" s="43">
        <v>2019</v>
      </c>
      <c r="AS79" s="43">
        <v>2020</v>
      </c>
      <c r="AT79" s="43">
        <v>2021</v>
      </c>
      <c r="AU79" s="43">
        <v>2022</v>
      </c>
      <c r="AV79" s="43">
        <v>2023</v>
      </c>
      <c r="AW79" s="43">
        <v>2024</v>
      </c>
      <c r="AX79" s="43">
        <v>2025</v>
      </c>
      <c r="AY79" s="43">
        <v>2026</v>
      </c>
      <c r="AZ79" s="43">
        <v>2027</v>
      </c>
      <c r="BA79" s="43">
        <v>2028</v>
      </c>
      <c r="BB79" s="43">
        <v>2029</v>
      </c>
      <c r="BC79" s="43">
        <v>2030</v>
      </c>
      <c r="BD79" s="43">
        <v>2031</v>
      </c>
      <c r="BE79" s="43">
        <v>2032</v>
      </c>
      <c r="BF79" s="43">
        <v>2033</v>
      </c>
      <c r="BG79" s="43">
        <v>2034</v>
      </c>
      <c r="BH79" s="43">
        <v>2035</v>
      </c>
      <c r="BI79" s="43">
        <v>2036</v>
      </c>
      <c r="BJ79" s="43">
        <v>2037</v>
      </c>
      <c r="BK79" s="43">
        <v>2038</v>
      </c>
      <c r="BL79" s="43">
        <v>2039</v>
      </c>
      <c r="BM79" s="43">
        <v>2040</v>
      </c>
      <c r="BN79" s="43">
        <v>2041</v>
      </c>
      <c r="BO79" s="43">
        <v>2042</v>
      </c>
      <c r="BP79" s="43">
        <v>2043</v>
      </c>
      <c r="BQ79" s="43">
        <v>2044</v>
      </c>
      <c r="BR79" s="43">
        <v>2045</v>
      </c>
      <c r="BS79" s="43">
        <v>2046</v>
      </c>
      <c r="BT79" s="43">
        <v>2047</v>
      </c>
      <c r="BU79" s="43">
        <v>2048</v>
      </c>
      <c r="BV79" s="43">
        <v>2049</v>
      </c>
      <c r="BW79" s="43">
        <v>2050</v>
      </c>
    </row>
    <row r="80" spans="2:75" x14ac:dyDescent="0.3">
      <c r="B80" s="39">
        <f>INDEX($AR$80:$BW$164,MATCH($H80,$AP$80:$AP$164,0),MATCH(J$4,$AR$79:$BW$79,0))</f>
        <v>1.37</v>
      </c>
      <c r="C80" s="15" t="b">
        <f>IF(H80=H63,TRUE,0)</f>
        <v>1</v>
      </c>
      <c r="D80" s="18" t="s">
        <v>64</v>
      </c>
      <c r="E80" t="s">
        <v>65</v>
      </c>
      <c r="F80" s="4" t="s">
        <v>5</v>
      </c>
      <c r="G80" t="s">
        <v>11</v>
      </c>
      <c r="H80" t="s">
        <v>45</v>
      </c>
      <c r="I80" s="14" t="s">
        <v>134</v>
      </c>
      <c r="J80">
        <v>1.37</v>
      </c>
      <c r="K80">
        <v>1.397</v>
      </c>
      <c r="L80">
        <v>1.41</v>
      </c>
      <c r="M80">
        <v>1.4139999999999999</v>
      </c>
      <c r="N80">
        <v>1.4159999999999999</v>
      </c>
      <c r="O80">
        <v>1.4179999999999999</v>
      </c>
      <c r="P80">
        <v>1.42</v>
      </c>
      <c r="Q80">
        <v>1.4239999999999999</v>
      </c>
      <c r="R80">
        <v>1.4259999999999999</v>
      </c>
      <c r="S80">
        <v>1.429</v>
      </c>
      <c r="T80">
        <v>1.4330000000000001</v>
      </c>
      <c r="U80">
        <v>1.4379999999999999</v>
      </c>
      <c r="V80">
        <v>1.4419999999999999</v>
      </c>
      <c r="W80">
        <v>1.446</v>
      </c>
      <c r="X80">
        <v>1.45</v>
      </c>
      <c r="Y80">
        <v>1.454</v>
      </c>
      <c r="Z80">
        <v>1.4570000000000001</v>
      </c>
      <c r="AA80">
        <v>1.46</v>
      </c>
      <c r="AB80">
        <v>1.4630000000000001</v>
      </c>
      <c r="AC80">
        <v>1.4650000000000001</v>
      </c>
      <c r="AD80">
        <v>1.466</v>
      </c>
      <c r="AE80">
        <v>1.468</v>
      </c>
      <c r="AF80">
        <v>1.4670000000000001</v>
      </c>
      <c r="AG80">
        <v>1.468</v>
      </c>
      <c r="AH80">
        <v>1.47</v>
      </c>
      <c r="AI80">
        <v>1.472</v>
      </c>
      <c r="AJ80">
        <v>1.474</v>
      </c>
      <c r="AK80">
        <v>1.474</v>
      </c>
      <c r="AL80">
        <v>1.4650000000000001</v>
      </c>
      <c r="AM80">
        <v>1.4570000000000001</v>
      </c>
      <c r="AN80">
        <v>1.452</v>
      </c>
      <c r="AO80">
        <v>1.448</v>
      </c>
      <c r="AP80" s="43" t="s">
        <v>66</v>
      </c>
      <c r="AQ80" s="43" t="s">
        <v>7</v>
      </c>
      <c r="AR80" s="43">
        <v>1.0509999999999999</v>
      </c>
      <c r="AS80" s="43">
        <v>1.056</v>
      </c>
      <c r="AT80" s="43">
        <v>1.0640000000000001</v>
      </c>
      <c r="AU80" s="43">
        <v>1.0649999999999999</v>
      </c>
      <c r="AV80" s="43">
        <v>1.0669999999999999</v>
      </c>
      <c r="AW80" s="43">
        <v>1.0680000000000001</v>
      </c>
      <c r="AX80" s="43">
        <v>1.069</v>
      </c>
      <c r="AY80" s="43">
        <v>1.0720000000000001</v>
      </c>
      <c r="AZ80" s="43">
        <v>1.075</v>
      </c>
      <c r="BA80" s="43">
        <v>1.0980000000000001</v>
      </c>
      <c r="BB80" s="43">
        <v>1.103</v>
      </c>
      <c r="BC80" s="43">
        <v>1.103</v>
      </c>
      <c r="BD80" s="43">
        <v>1.103</v>
      </c>
      <c r="BE80" s="43">
        <v>1.103</v>
      </c>
      <c r="BF80" s="43">
        <v>1.1040000000000001</v>
      </c>
      <c r="BG80" s="43">
        <v>1.1040000000000001</v>
      </c>
      <c r="BH80" s="43">
        <v>1.103</v>
      </c>
      <c r="BI80" s="43">
        <v>1.103</v>
      </c>
      <c r="BJ80" s="43">
        <v>1.105</v>
      </c>
      <c r="BK80" s="43">
        <v>1.1040000000000001</v>
      </c>
      <c r="BL80" s="43">
        <v>1.1020000000000001</v>
      </c>
      <c r="BM80" s="43">
        <v>1.103</v>
      </c>
      <c r="BN80" s="43">
        <v>1.1080000000000001</v>
      </c>
      <c r="BO80" s="43">
        <v>1.109</v>
      </c>
      <c r="BP80" s="43">
        <v>1.1100000000000001</v>
      </c>
      <c r="BQ80" s="43">
        <v>1.109</v>
      </c>
      <c r="BR80" s="43">
        <v>1.109</v>
      </c>
      <c r="BS80" s="43">
        <v>1.107</v>
      </c>
      <c r="BT80" s="43">
        <v>1.101</v>
      </c>
      <c r="BU80" s="43">
        <v>1.0920000000000001</v>
      </c>
      <c r="BV80" s="43">
        <v>1.0860000000000001</v>
      </c>
      <c r="BW80" s="43">
        <v>1.08</v>
      </c>
    </row>
    <row r="81" spans="3:75" x14ac:dyDescent="0.3">
      <c r="C81" s="15" t="b">
        <f t="shared" ref="C81:C96" si="8">IF(H81=H64,TRUE,0)</f>
        <v>1</v>
      </c>
      <c r="D81" s="18" t="s">
        <v>64</v>
      </c>
      <c r="E81" t="s">
        <v>65</v>
      </c>
      <c r="F81" s="4" t="s">
        <v>5</v>
      </c>
      <c r="G81" t="s">
        <v>11</v>
      </c>
      <c r="H81" t="s">
        <v>46</v>
      </c>
      <c r="I81" s="14" t="s">
        <v>134</v>
      </c>
      <c r="J81">
        <v>1.163</v>
      </c>
      <c r="K81">
        <v>1.1599999999999999</v>
      </c>
      <c r="L81">
        <v>1.1659999999999999</v>
      </c>
      <c r="M81">
        <v>1.163</v>
      </c>
      <c r="N81">
        <v>1.1639999999999999</v>
      </c>
      <c r="O81">
        <v>1.165</v>
      </c>
      <c r="P81">
        <v>1.1659999999999999</v>
      </c>
      <c r="Q81">
        <v>1.1679999999999999</v>
      </c>
      <c r="R81">
        <v>1.17</v>
      </c>
      <c r="S81">
        <v>1.1870000000000001</v>
      </c>
      <c r="T81">
        <v>1.1850000000000001</v>
      </c>
      <c r="U81">
        <v>1.181</v>
      </c>
      <c r="V81">
        <v>1.177</v>
      </c>
      <c r="W81">
        <v>1.1759999999999999</v>
      </c>
      <c r="X81">
        <v>1.1759999999999999</v>
      </c>
      <c r="Y81">
        <v>1.1759999999999999</v>
      </c>
      <c r="Z81">
        <v>1.177</v>
      </c>
      <c r="AA81">
        <v>1.1779999999999999</v>
      </c>
      <c r="AB81">
        <v>1.181</v>
      </c>
      <c r="AC81">
        <v>1.179</v>
      </c>
      <c r="AD81">
        <v>1.177</v>
      </c>
      <c r="AE81">
        <v>1.177</v>
      </c>
      <c r="AF81">
        <v>1.1779999999999999</v>
      </c>
      <c r="AG81">
        <v>1.1779999999999999</v>
      </c>
      <c r="AH81">
        <v>1.1779999999999999</v>
      </c>
      <c r="AI81">
        <v>1.1779999999999999</v>
      </c>
      <c r="AJ81">
        <v>1.179</v>
      </c>
      <c r="AK81">
        <v>1.18</v>
      </c>
      <c r="AL81">
        <v>1.181</v>
      </c>
      <c r="AM81">
        <v>1.1779999999999999</v>
      </c>
      <c r="AN81">
        <v>1.177</v>
      </c>
      <c r="AO81">
        <v>1.177</v>
      </c>
      <c r="AP81" s="43" t="s">
        <v>67</v>
      </c>
      <c r="AQ81" s="43" t="s">
        <v>7</v>
      </c>
      <c r="AR81" s="43">
        <v>1.1020000000000001</v>
      </c>
      <c r="AS81" s="43">
        <v>1.08</v>
      </c>
      <c r="AT81" s="43">
        <v>1.0840000000000001</v>
      </c>
      <c r="AU81" s="43">
        <v>1.0960000000000001</v>
      </c>
      <c r="AV81" s="43">
        <v>1.1000000000000001</v>
      </c>
      <c r="AW81" s="43">
        <v>1.0960000000000001</v>
      </c>
      <c r="AX81" s="43">
        <v>1.093</v>
      </c>
      <c r="AY81" s="43">
        <v>1.091</v>
      </c>
      <c r="AZ81" s="43">
        <v>1.0900000000000001</v>
      </c>
      <c r="BA81" s="43">
        <v>1.1020000000000001</v>
      </c>
      <c r="BB81" s="43">
        <v>1.1000000000000001</v>
      </c>
      <c r="BC81" s="43">
        <v>1.095</v>
      </c>
      <c r="BD81" s="43">
        <v>1.091</v>
      </c>
      <c r="BE81" s="43">
        <v>1.0860000000000001</v>
      </c>
      <c r="BF81" s="43">
        <v>1.0820000000000001</v>
      </c>
      <c r="BG81" s="43">
        <v>1.079</v>
      </c>
      <c r="BH81" s="43">
        <v>1.073</v>
      </c>
      <c r="BI81" s="43">
        <v>1.0669999999999999</v>
      </c>
      <c r="BJ81" s="43">
        <v>1.0649999999999999</v>
      </c>
      <c r="BK81" s="43">
        <v>1.0609999999999999</v>
      </c>
      <c r="BL81" s="43">
        <v>1.0580000000000001</v>
      </c>
      <c r="BM81" s="43">
        <v>1.056</v>
      </c>
      <c r="BN81" s="43">
        <v>1.0589999999999999</v>
      </c>
      <c r="BO81" s="43">
        <v>1.0569999999999999</v>
      </c>
      <c r="BP81" s="43">
        <v>1.0549999999999999</v>
      </c>
      <c r="BQ81" s="43">
        <v>1.054</v>
      </c>
      <c r="BR81" s="43">
        <v>1.052</v>
      </c>
      <c r="BS81" s="43">
        <v>1.0429999999999999</v>
      </c>
      <c r="BT81" s="43">
        <v>1.022</v>
      </c>
      <c r="BU81" s="43">
        <v>1.0049999999999999</v>
      </c>
      <c r="BV81" s="43">
        <v>0.99299999999999999</v>
      </c>
      <c r="BW81" s="43">
        <v>0.98099999999999998</v>
      </c>
    </row>
    <row r="82" spans="3:75" x14ac:dyDescent="0.3">
      <c r="C82" s="15" t="b">
        <f t="shared" si="8"/>
        <v>1</v>
      </c>
      <c r="D82" s="18" t="s">
        <v>64</v>
      </c>
      <c r="E82" t="s">
        <v>65</v>
      </c>
      <c r="F82" s="4" t="s">
        <v>5</v>
      </c>
      <c r="G82" t="s">
        <v>11</v>
      </c>
      <c r="H82" t="s">
        <v>47</v>
      </c>
      <c r="I82" s="14" t="s">
        <v>134</v>
      </c>
      <c r="J82">
        <v>1.423</v>
      </c>
      <c r="K82">
        <v>1.452</v>
      </c>
      <c r="L82">
        <v>1.4510000000000001</v>
      </c>
      <c r="M82">
        <v>1.45</v>
      </c>
      <c r="N82">
        <v>1.448</v>
      </c>
      <c r="O82">
        <v>1.446</v>
      </c>
      <c r="P82">
        <v>1.4470000000000001</v>
      </c>
      <c r="Q82">
        <v>1.454</v>
      </c>
      <c r="R82">
        <v>1.456</v>
      </c>
      <c r="S82">
        <v>1.4450000000000001</v>
      </c>
      <c r="T82">
        <v>1.448</v>
      </c>
      <c r="U82">
        <v>1.4530000000000001</v>
      </c>
      <c r="V82">
        <v>1.452</v>
      </c>
      <c r="W82">
        <v>1.456</v>
      </c>
      <c r="X82">
        <v>1.4590000000000001</v>
      </c>
      <c r="Y82">
        <v>1.4630000000000001</v>
      </c>
      <c r="Z82">
        <v>1.468</v>
      </c>
      <c r="AA82">
        <v>1.47</v>
      </c>
      <c r="AB82">
        <v>1.472</v>
      </c>
      <c r="AC82">
        <v>1.472</v>
      </c>
      <c r="AD82">
        <v>1.4710000000000001</v>
      </c>
      <c r="AE82">
        <v>1.4710000000000001</v>
      </c>
      <c r="AF82">
        <v>1.464</v>
      </c>
      <c r="AG82">
        <v>1.4610000000000001</v>
      </c>
      <c r="AH82">
        <v>1.462</v>
      </c>
      <c r="AI82">
        <v>1.464</v>
      </c>
      <c r="AJ82">
        <v>1.4650000000000001</v>
      </c>
      <c r="AK82">
        <v>1.466</v>
      </c>
      <c r="AL82">
        <v>1.4530000000000001</v>
      </c>
      <c r="AM82">
        <v>1.4410000000000001</v>
      </c>
      <c r="AN82">
        <v>1.4350000000000001</v>
      </c>
      <c r="AO82">
        <v>1.43</v>
      </c>
      <c r="AP82" s="43" t="s">
        <v>68</v>
      </c>
      <c r="AQ82" s="43" t="s">
        <v>7</v>
      </c>
      <c r="AR82" s="43">
        <v>1.085</v>
      </c>
      <c r="AS82" s="43">
        <v>1.0629999999999999</v>
      </c>
      <c r="AT82" s="43">
        <v>1.0780000000000001</v>
      </c>
      <c r="AU82" s="43">
        <v>1.093</v>
      </c>
      <c r="AV82" s="43">
        <v>1.1020000000000001</v>
      </c>
      <c r="AW82" s="43">
        <v>1.105</v>
      </c>
      <c r="AX82" s="43">
        <v>1.1080000000000001</v>
      </c>
      <c r="AY82" s="43">
        <v>1.111</v>
      </c>
      <c r="AZ82" s="43">
        <v>1.1140000000000001</v>
      </c>
      <c r="BA82" s="43">
        <v>1.1419999999999999</v>
      </c>
      <c r="BB82" s="43">
        <v>1.147</v>
      </c>
      <c r="BC82" s="43">
        <v>1.1459999999999999</v>
      </c>
      <c r="BD82" s="43">
        <v>1.1479999999999999</v>
      </c>
      <c r="BE82" s="43">
        <v>1.1479999999999999</v>
      </c>
      <c r="BF82" s="43">
        <v>1.149</v>
      </c>
      <c r="BG82" s="43">
        <v>1.151</v>
      </c>
      <c r="BH82" s="43">
        <v>1.149</v>
      </c>
      <c r="BI82" s="43">
        <v>1.1479999999999999</v>
      </c>
      <c r="BJ82" s="43">
        <v>1.151</v>
      </c>
      <c r="BK82" s="43">
        <v>1.1499999999999999</v>
      </c>
      <c r="BL82" s="43">
        <v>1.1499999999999999</v>
      </c>
      <c r="BM82" s="43">
        <v>1.1519999999999999</v>
      </c>
      <c r="BN82" s="43">
        <v>1.163</v>
      </c>
      <c r="BO82" s="43">
        <v>1.1659999999999999</v>
      </c>
      <c r="BP82" s="43">
        <v>1.1679999999999999</v>
      </c>
      <c r="BQ82" s="43">
        <v>1.169</v>
      </c>
      <c r="BR82" s="43">
        <v>1.171</v>
      </c>
      <c r="BS82" s="43">
        <v>1.1679999999999999</v>
      </c>
      <c r="BT82" s="43">
        <v>1.153</v>
      </c>
      <c r="BU82" s="43">
        <v>1.1359999999999999</v>
      </c>
      <c r="BV82" s="43">
        <v>1.1240000000000001</v>
      </c>
      <c r="BW82" s="43">
        <v>1.1100000000000001</v>
      </c>
    </row>
    <row r="83" spans="3:75" x14ac:dyDescent="0.3">
      <c r="C83" s="15" t="b">
        <f t="shared" si="8"/>
        <v>1</v>
      </c>
      <c r="D83" s="18" t="s">
        <v>64</v>
      </c>
      <c r="E83" t="s">
        <v>65</v>
      </c>
      <c r="F83" s="4" t="s">
        <v>5</v>
      </c>
      <c r="G83" t="s">
        <v>11</v>
      </c>
      <c r="H83" t="s">
        <v>48</v>
      </c>
      <c r="I83" s="14" t="s">
        <v>134</v>
      </c>
      <c r="J83">
        <v>1.27</v>
      </c>
      <c r="K83">
        <v>1.278</v>
      </c>
      <c r="L83">
        <v>1.2849999999999999</v>
      </c>
      <c r="M83">
        <v>1.2829999999999999</v>
      </c>
      <c r="N83">
        <v>1.2829999999999999</v>
      </c>
      <c r="O83">
        <v>1.2849999999999999</v>
      </c>
      <c r="P83">
        <v>1.2869999999999999</v>
      </c>
      <c r="Q83">
        <v>1.292</v>
      </c>
      <c r="R83">
        <v>1.296</v>
      </c>
      <c r="S83">
        <v>1.3120000000000001</v>
      </c>
      <c r="T83">
        <v>1.319</v>
      </c>
      <c r="U83">
        <v>1.3220000000000001</v>
      </c>
      <c r="V83">
        <v>1.325</v>
      </c>
      <c r="W83">
        <v>1.327</v>
      </c>
      <c r="X83">
        <v>1.33</v>
      </c>
      <c r="Y83">
        <v>1.333</v>
      </c>
      <c r="Z83">
        <v>1.335</v>
      </c>
      <c r="AA83">
        <v>1.3380000000000001</v>
      </c>
      <c r="AB83">
        <v>1.3420000000000001</v>
      </c>
      <c r="AC83">
        <v>1.3440000000000001</v>
      </c>
      <c r="AD83">
        <v>1.345</v>
      </c>
      <c r="AE83">
        <v>1.3480000000000001</v>
      </c>
      <c r="AF83">
        <v>1.35</v>
      </c>
      <c r="AG83">
        <v>1.3520000000000001</v>
      </c>
      <c r="AH83">
        <v>1.3540000000000001</v>
      </c>
      <c r="AI83">
        <v>1.3560000000000001</v>
      </c>
      <c r="AJ83">
        <v>1.357</v>
      </c>
      <c r="AK83">
        <v>1.357</v>
      </c>
      <c r="AL83">
        <v>1.35</v>
      </c>
      <c r="AM83">
        <v>1.339</v>
      </c>
      <c r="AN83">
        <v>1.3320000000000001</v>
      </c>
      <c r="AO83">
        <v>1.327</v>
      </c>
      <c r="AP83" s="43" t="s">
        <v>69</v>
      </c>
      <c r="AQ83" s="43" t="s">
        <v>7</v>
      </c>
      <c r="AR83" s="43">
        <v>1.101</v>
      </c>
      <c r="AS83" s="43">
        <v>1.1180000000000001</v>
      </c>
      <c r="AT83" s="43">
        <v>1.113</v>
      </c>
      <c r="AU83" s="43">
        <v>1.115</v>
      </c>
      <c r="AV83" s="43">
        <v>1.113</v>
      </c>
      <c r="AW83" s="43">
        <v>1.1100000000000001</v>
      </c>
      <c r="AX83" s="43">
        <v>1.109</v>
      </c>
      <c r="AY83" s="43">
        <v>1.1100000000000001</v>
      </c>
      <c r="AZ83" s="43">
        <v>1.1100000000000001</v>
      </c>
      <c r="BA83" s="43">
        <v>1.105</v>
      </c>
      <c r="BB83" s="43">
        <v>1.1060000000000001</v>
      </c>
      <c r="BC83" s="43">
        <v>1.107</v>
      </c>
      <c r="BD83" s="43">
        <v>1.1080000000000001</v>
      </c>
      <c r="BE83" s="43">
        <v>1.1080000000000001</v>
      </c>
      <c r="BF83" s="43">
        <v>1.107</v>
      </c>
      <c r="BG83" s="43">
        <v>1.107</v>
      </c>
      <c r="BH83" s="43">
        <v>1.105</v>
      </c>
      <c r="BI83" s="43">
        <v>1.1040000000000001</v>
      </c>
      <c r="BJ83" s="43">
        <v>1.1040000000000001</v>
      </c>
      <c r="BK83" s="43">
        <v>1.1020000000000001</v>
      </c>
      <c r="BL83" s="43">
        <v>1.101</v>
      </c>
      <c r="BM83" s="43">
        <v>1.099</v>
      </c>
      <c r="BN83" s="43">
        <v>1.0960000000000001</v>
      </c>
      <c r="BO83" s="43">
        <v>1.0940000000000001</v>
      </c>
      <c r="BP83" s="43">
        <v>1.093</v>
      </c>
      <c r="BQ83" s="43">
        <v>1.0920000000000001</v>
      </c>
      <c r="BR83" s="43">
        <v>1.091</v>
      </c>
      <c r="BS83" s="43">
        <v>1.093</v>
      </c>
      <c r="BT83" s="43">
        <v>1.089</v>
      </c>
      <c r="BU83" s="43">
        <v>1.087</v>
      </c>
      <c r="BV83" s="43">
        <v>1.089</v>
      </c>
      <c r="BW83" s="43">
        <v>1.0900000000000001</v>
      </c>
    </row>
    <row r="84" spans="3:75" x14ac:dyDescent="0.3">
      <c r="C84" s="15" t="b">
        <f t="shared" si="8"/>
        <v>1</v>
      </c>
      <c r="D84" s="18" t="s">
        <v>64</v>
      </c>
      <c r="E84" t="s">
        <v>65</v>
      </c>
      <c r="F84" s="4" t="s">
        <v>5</v>
      </c>
      <c r="G84" t="s">
        <v>11</v>
      </c>
      <c r="H84" t="s">
        <v>49</v>
      </c>
      <c r="I84" s="14" t="s">
        <v>134</v>
      </c>
      <c r="J84">
        <v>1.496</v>
      </c>
      <c r="K84">
        <v>1.514</v>
      </c>
      <c r="L84">
        <v>1.52</v>
      </c>
      <c r="M84">
        <v>1.5189999999999999</v>
      </c>
      <c r="N84">
        <v>1.516</v>
      </c>
      <c r="O84">
        <v>1.516</v>
      </c>
      <c r="P84">
        <v>1.518</v>
      </c>
      <c r="Q84">
        <v>1.5229999999999999</v>
      </c>
      <c r="R84">
        <v>1.5269999999999999</v>
      </c>
      <c r="S84">
        <v>1.5249999999999999</v>
      </c>
      <c r="T84">
        <v>1.5309999999999999</v>
      </c>
      <c r="U84">
        <v>1.536</v>
      </c>
      <c r="V84">
        <v>1.5389999999999999</v>
      </c>
      <c r="W84">
        <v>1.5429999999999999</v>
      </c>
      <c r="X84">
        <v>1.546</v>
      </c>
      <c r="Y84">
        <v>1.55</v>
      </c>
      <c r="Z84">
        <v>1.5529999999999999</v>
      </c>
      <c r="AA84">
        <v>1.556</v>
      </c>
      <c r="AB84">
        <v>1.5589999999999999</v>
      </c>
      <c r="AC84">
        <v>1.56</v>
      </c>
      <c r="AD84">
        <v>1.5609999999999999</v>
      </c>
      <c r="AE84">
        <v>1.5629999999999999</v>
      </c>
      <c r="AF84">
        <v>1.5589999999999999</v>
      </c>
      <c r="AG84">
        <v>1.5569999999999999</v>
      </c>
      <c r="AH84">
        <v>1.5589999999999999</v>
      </c>
      <c r="AI84">
        <v>1.5609999999999999</v>
      </c>
      <c r="AJ84">
        <v>1.5629999999999999</v>
      </c>
      <c r="AK84">
        <v>1.5620000000000001</v>
      </c>
      <c r="AL84">
        <v>1.55</v>
      </c>
      <c r="AM84">
        <v>1.5369999999999999</v>
      </c>
      <c r="AN84">
        <v>1.5289999999999999</v>
      </c>
      <c r="AO84">
        <v>1.5229999999999999</v>
      </c>
      <c r="AP84" s="43" t="s">
        <v>70</v>
      </c>
      <c r="AQ84" s="43" t="s">
        <v>7</v>
      </c>
      <c r="AR84" s="43">
        <v>1.095</v>
      </c>
      <c r="AS84" s="43">
        <v>1.1060000000000001</v>
      </c>
      <c r="AT84" s="43">
        <v>1.093</v>
      </c>
      <c r="AU84" s="43">
        <v>1.0920000000000001</v>
      </c>
      <c r="AV84" s="43">
        <v>1.0860000000000001</v>
      </c>
      <c r="AW84" s="43">
        <v>1.079</v>
      </c>
      <c r="AX84" s="43">
        <v>1.073</v>
      </c>
      <c r="AY84" s="43">
        <v>1.071</v>
      </c>
      <c r="AZ84" s="43">
        <v>1.0680000000000001</v>
      </c>
      <c r="BA84" s="43">
        <v>1.0489999999999999</v>
      </c>
      <c r="BB84" s="43">
        <v>1.044</v>
      </c>
      <c r="BC84" s="43">
        <v>1.042</v>
      </c>
      <c r="BD84" s="43">
        <v>1.04</v>
      </c>
      <c r="BE84" s="43">
        <v>1.036</v>
      </c>
      <c r="BF84" s="43">
        <v>1.0329999999999999</v>
      </c>
      <c r="BG84" s="43">
        <v>1.03</v>
      </c>
      <c r="BH84" s="43">
        <v>1.0249999999999999</v>
      </c>
      <c r="BI84" s="43">
        <v>1.022</v>
      </c>
      <c r="BJ84" s="43">
        <v>1.0209999999999999</v>
      </c>
      <c r="BK84" s="43">
        <v>1.018</v>
      </c>
      <c r="BL84" s="43">
        <v>1.0149999999999999</v>
      </c>
      <c r="BM84" s="43">
        <v>1.0129999999999999</v>
      </c>
      <c r="BN84" s="43">
        <v>1.0069999999999999</v>
      </c>
      <c r="BO84" s="43">
        <v>1.002</v>
      </c>
      <c r="BP84" s="43">
        <v>0.999</v>
      </c>
      <c r="BQ84" s="43">
        <v>0.997</v>
      </c>
      <c r="BR84" s="43">
        <v>0.99399999999999999</v>
      </c>
      <c r="BS84" s="43">
        <v>0.99399999999999999</v>
      </c>
      <c r="BT84" s="43">
        <v>0.99099999999999999</v>
      </c>
      <c r="BU84" s="43">
        <v>0.99199999999999999</v>
      </c>
      <c r="BV84" s="43">
        <v>0.995</v>
      </c>
      <c r="BW84" s="43">
        <v>0.998</v>
      </c>
    </row>
    <row r="85" spans="3:75" x14ac:dyDescent="0.3">
      <c r="C85" s="15" t="b">
        <f t="shared" si="8"/>
        <v>1</v>
      </c>
      <c r="D85" s="18" t="s">
        <v>64</v>
      </c>
      <c r="E85" t="s">
        <v>65</v>
      </c>
      <c r="F85" s="4" t="s">
        <v>5</v>
      </c>
      <c r="G85" t="s">
        <v>11</v>
      </c>
      <c r="H85" t="s">
        <v>50</v>
      </c>
      <c r="I85" s="14" t="s">
        <v>134</v>
      </c>
      <c r="J85">
        <v>1.4039999999999999</v>
      </c>
      <c r="K85">
        <v>1.4279999999999999</v>
      </c>
      <c r="L85">
        <v>1.427</v>
      </c>
      <c r="M85">
        <v>1.4259999999999999</v>
      </c>
      <c r="N85">
        <v>1.421</v>
      </c>
      <c r="O85">
        <v>1.419</v>
      </c>
      <c r="P85">
        <v>1.4179999999999999</v>
      </c>
      <c r="Q85">
        <v>1.419</v>
      </c>
      <c r="R85">
        <v>1.417</v>
      </c>
      <c r="S85">
        <v>1.4039999999999999</v>
      </c>
      <c r="T85">
        <v>1.4019999999999999</v>
      </c>
      <c r="U85">
        <v>1.4039999999999999</v>
      </c>
      <c r="V85">
        <v>1.4079999999999999</v>
      </c>
      <c r="W85">
        <v>1.411</v>
      </c>
      <c r="X85">
        <v>1.4139999999999999</v>
      </c>
      <c r="Y85">
        <v>1.417</v>
      </c>
      <c r="Z85">
        <v>1.42</v>
      </c>
      <c r="AA85">
        <v>1.423</v>
      </c>
      <c r="AB85">
        <v>1.427</v>
      </c>
      <c r="AC85">
        <v>1.4279999999999999</v>
      </c>
      <c r="AD85">
        <v>1.4279999999999999</v>
      </c>
      <c r="AE85">
        <v>1.429</v>
      </c>
      <c r="AF85">
        <v>1.421</v>
      </c>
      <c r="AG85">
        <v>1.4179999999999999</v>
      </c>
      <c r="AH85">
        <v>1.419</v>
      </c>
      <c r="AI85">
        <v>1.421</v>
      </c>
      <c r="AJ85">
        <v>1.425</v>
      </c>
      <c r="AK85">
        <v>1.4339999999999999</v>
      </c>
      <c r="AL85">
        <v>1.4339999999999999</v>
      </c>
      <c r="AM85">
        <v>1.4350000000000001</v>
      </c>
      <c r="AN85">
        <v>1.44</v>
      </c>
      <c r="AO85">
        <v>1.448</v>
      </c>
      <c r="AP85" s="43" t="s">
        <v>71</v>
      </c>
      <c r="AQ85" s="43" t="s">
        <v>7</v>
      </c>
      <c r="AR85" s="43">
        <v>1.0960000000000001</v>
      </c>
      <c r="AS85" s="43">
        <v>1.1379999999999999</v>
      </c>
      <c r="AT85" s="43">
        <v>1.1339999999999999</v>
      </c>
      <c r="AU85" s="43">
        <v>1.1359999999999999</v>
      </c>
      <c r="AV85" s="43">
        <v>1.135</v>
      </c>
      <c r="AW85" s="43">
        <v>1.135</v>
      </c>
      <c r="AX85" s="43">
        <v>1.1359999999999999</v>
      </c>
      <c r="AY85" s="43">
        <v>1.139</v>
      </c>
      <c r="AZ85" s="43">
        <v>1.1379999999999999</v>
      </c>
      <c r="BA85" s="43">
        <v>1.127</v>
      </c>
      <c r="BB85" s="43">
        <v>1.1259999999999999</v>
      </c>
      <c r="BC85" s="43">
        <v>1.127</v>
      </c>
      <c r="BD85" s="43">
        <v>1.1279999999999999</v>
      </c>
      <c r="BE85" s="43">
        <v>1.1279999999999999</v>
      </c>
      <c r="BF85" s="43">
        <v>1.1279999999999999</v>
      </c>
      <c r="BG85" s="43">
        <v>1.129</v>
      </c>
      <c r="BH85" s="43">
        <v>1.1259999999999999</v>
      </c>
      <c r="BI85" s="43">
        <v>1.1259999999999999</v>
      </c>
      <c r="BJ85" s="43">
        <v>1.129</v>
      </c>
      <c r="BK85" s="43">
        <v>1.127</v>
      </c>
      <c r="BL85" s="43">
        <v>1.1259999999999999</v>
      </c>
      <c r="BM85" s="43">
        <v>1.125</v>
      </c>
      <c r="BN85" s="43">
        <v>1.1220000000000001</v>
      </c>
      <c r="BO85" s="43">
        <v>1.1200000000000001</v>
      </c>
      <c r="BP85" s="43">
        <v>1.1180000000000001</v>
      </c>
      <c r="BQ85" s="43">
        <v>1.1160000000000001</v>
      </c>
      <c r="BR85" s="43">
        <v>1.1140000000000001</v>
      </c>
      <c r="BS85" s="43">
        <v>1.1220000000000001</v>
      </c>
      <c r="BT85" s="43">
        <v>1.121</v>
      </c>
      <c r="BU85" s="43">
        <v>1.1240000000000001</v>
      </c>
      <c r="BV85" s="43">
        <v>1.1299999999999999</v>
      </c>
      <c r="BW85" s="43">
        <v>1.137</v>
      </c>
    </row>
    <row r="86" spans="3:75" x14ac:dyDescent="0.3">
      <c r="C86" s="15" t="b">
        <f t="shared" si="8"/>
        <v>1</v>
      </c>
      <c r="D86" s="18" t="s">
        <v>64</v>
      </c>
      <c r="E86" t="s">
        <v>65</v>
      </c>
      <c r="F86" s="4" t="s">
        <v>5</v>
      </c>
      <c r="G86" t="s">
        <v>11</v>
      </c>
      <c r="H86" t="s">
        <v>51</v>
      </c>
      <c r="I86" s="14" t="s">
        <v>134</v>
      </c>
      <c r="J86">
        <v>1.2470000000000001</v>
      </c>
      <c r="K86">
        <v>1.29</v>
      </c>
      <c r="L86">
        <v>1.349</v>
      </c>
      <c r="M86">
        <v>1.4079999999999999</v>
      </c>
      <c r="N86">
        <v>1.444</v>
      </c>
      <c r="O86">
        <v>1.466</v>
      </c>
      <c r="P86">
        <v>1.4670000000000001</v>
      </c>
      <c r="Q86">
        <v>1.4259999999999999</v>
      </c>
      <c r="R86">
        <v>1.401</v>
      </c>
      <c r="S86">
        <v>1.339</v>
      </c>
      <c r="T86">
        <v>1.3160000000000001</v>
      </c>
      <c r="U86">
        <v>1.3120000000000001</v>
      </c>
      <c r="V86">
        <v>1.3129999999999999</v>
      </c>
      <c r="W86">
        <v>1.3129999999999999</v>
      </c>
      <c r="X86">
        <v>1.3140000000000001</v>
      </c>
      <c r="Y86">
        <v>1.31</v>
      </c>
      <c r="Z86">
        <v>1.2809999999999999</v>
      </c>
      <c r="AA86">
        <v>1.2629999999999999</v>
      </c>
      <c r="AB86">
        <v>1.276</v>
      </c>
      <c r="AC86">
        <v>1.274</v>
      </c>
      <c r="AD86">
        <v>1.2749999999999999</v>
      </c>
      <c r="AE86">
        <v>1.2729999999999999</v>
      </c>
      <c r="AF86">
        <v>1.393</v>
      </c>
      <c r="AG86">
        <v>1.464</v>
      </c>
      <c r="AH86">
        <v>1.4730000000000001</v>
      </c>
      <c r="AI86">
        <v>1.468</v>
      </c>
      <c r="AJ86">
        <v>1.4590000000000001</v>
      </c>
      <c r="AK86">
        <v>1.46</v>
      </c>
      <c r="AL86">
        <v>1.59</v>
      </c>
      <c r="AM86">
        <v>1.71</v>
      </c>
      <c r="AN86">
        <v>1.7629999999999999</v>
      </c>
      <c r="AO86">
        <v>1.8029999999999999</v>
      </c>
      <c r="AP86" s="43" t="s">
        <v>72</v>
      </c>
      <c r="AQ86" s="43" t="s">
        <v>7</v>
      </c>
      <c r="AR86" s="43">
        <v>1.1759999999999999</v>
      </c>
      <c r="AS86" s="43">
        <v>1.1459999999999999</v>
      </c>
      <c r="AT86" s="43">
        <v>1.149</v>
      </c>
      <c r="AU86" s="43">
        <v>1.1619999999999999</v>
      </c>
      <c r="AV86" s="43">
        <v>1.1679999999999999</v>
      </c>
      <c r="AW86" s="43">
        <v>1.1679999999999999</v>
      </c>
      <c r="AX86" s="43">
        <v>1.169</v>
      </c>
      <c r="AY86" s="43">
        <v>1.171</v>
      </c>
      <c r="AZ86" s="43">
        <v>1.173</v>
      </c>
      <c r="BA86" s="43">
        <v>1.1819999999999999</v>
      </c>
      <c r="BB86" s="43">
        <v>1.1859999999999999</v>
      </c>
      <c r="BC86" s="43">
        <v>1.1879999999999999</v>
      </c>
      <c r="BD86" s="43">
        <v>1.1919999999999999</v>
      </c>
      <c r="BE86" s="43">
        <v>1.194</v>
      </c>
      <c r="BF86" s="43">
        <v>1.196</v>
      </c>
      <c r="BG86" s="43">
        <v>1.198</v>
      </c>
      <c r="BH86" s="43">
        <v>1.1970000000000001</v>
      </c>
      <c r="BI86" s="43">
        <v>1.1970000000000001</v>
      </c>
      <c r="BJ86" s="43">
        <v>1.2</v>
      </c>
      <c r="BK86" s="43">
        <v>1.2010000000000001</v>
      </c>
      <c r="BL86" s="43">
        <v>1.202</v>
      </c>
      <c r="BM86" s="43">
        <v>1.2030000000000001</v>
      </c>
      <c r="BN86" s="43">
        <v>1.2070000000000001</v>
      </c>
      <c r="BO86" s="43">
        <v>1.208</v>
      </c>
      <c r="BP86" s="43">
        <v>1.2090000000000001</v>
      </c>
      <c r="BQ86" s="43">
        <v>1.2110000000000001</v>
      </c>
      <c r="BR86" s="43">
        <v>1.2130000000000001</v>
      </c>
      <c r="BS86" s="43">
        <v>1.214</v>
      </c>
      <c r="BT86" s="43">
        <v>1.2</v>
      </c>
      <c r="BU86" s="43">
        <v>1.1879999999999999</v>
      </c>
      <c r="BV86" s="43">
        <v>1.18</v>
      </c>
      <c r="BW86" s="43">
        <v>1.171</v>
      </c>
    </row>
    <row r="87" spans="3:75" x14ac:dyDescent="0.3">
      <c r="C87" s="15" t="b">
        <f t="shared" si="8"/>
        <v>1</v>
      </c>
      <c r="D87" s="18" t="s">
        <v>64</v>
      </c>
      <c r="E87" t="s">
        <v>65</v>
      </c>
      <c r="F87" s="4" t="s">
        <v>5</v>
      </c>
      <c r="G87" t="s">
        <v>11</v>
      </c>
      <c r="H87" t="s">
        <v>52</v>
      </c>
      <c r="I87" s="14" t="s">
        <v>134</v>
      </c>
      <c r="J87">
        <v>1.268</v>
      </c>
      <c r="K87">
        <v>1.3540000000000001</v>
      </c>
      <c r="L87">
        <v>1.365</v>
      </c>
      <c r="M87">
        <v>1.375</v>
      </c>
      <c r="N87">
        <v>1.3779999999999999</v>
      </c>
      <c r="O87">
        <v>1.3819999999999999</v>
      </c>
      <c r="P87">
        <v>1.3819999999999999</v>
      </c>
      <c r="Q87">
        <v>1.3779999999999999</v>
      </c>
      <c r="R87">
        <v>1.375</v>
      </c>
      <c r="S87">
        <v>1.3580000000000001</v>
      </c>
      <c r="T87">
        <v>1.357</v>
      </c>
      <c r="U87">
        <v>1.36</v>
      </c>
      <c r="V87">
        <v>1.365</v>
      </c>
      <c r="W87">
        <v>1.3680000000000001</v>
      </c>
      <c r="X87">
        <v>1.37</v>
      </c>
      <c r="Y87">
        <v>1.373</v>
      </c>
      <c r="Z87">
        <v>1.36</v>
      </c>
      <c r="AA87">
        <v>1.359</v>
      </c>
      <c r="AB87">
        <v>1.383</v>
      </c>
      <c r="AC87">
        <v>1.3819999999999999</v>
      </c>
      <c r="AD87">
        <v>1.381</v>
      </c>
      <c r="AE87">
        <v>1.38</v>
      </c>
      <c r="AF87">
        <v>1.39</v>
      </c>
      <c r="AG87">
        <v>1.397</v>
      </c>
      <c r="AH87">
        <v>1.399</v>
      </c>
      <c r="AI87">
        <v>1.4</v>
      </c>
      <c r="AJ87">
        <v>1.399</v>
      </c>
      <c r="AK87">
        <v>1.403</v>
      </c>
      <c r="AL87">
        <v>1.4119999999999999</v>
      </c>
      <c r="AM87">
        <v>1.4219999999999999</v>
      </c>
      <c r="AN87">
        <v>1.4279999999999999</v>
      </c>
      <c r="AO87">
        <v>1.4339999999999999</v>
      </c>
      <c r="AP87" s="43" t="s">
        <v>73</v>
      </c>
      <c r="AQ87" s="43" t="s">
        <v>7</v>
      </c>
      <c r="AR87" s="43">
        <v>1.1080000000000001</v>
      </c>
      <c r="AS87" s="43">
        <v>1.1220000000000001</v>
      </c>
      <c r="AT87" s="43">
        <v>1.119</v>
      </c>
      <c r="AU87" s="43">
        <v>1.123</v>
      </c>
      <c r="AV87" s="43">
        <v>1.123</v>
      </c>
      <c r="AW87" s="43">
        <v>1.121</v>
      </c>
      <c r="AX87" s="43">
        <v>1.1200000000000001</v>
      </c>
      <c r="AY87" s="43">
        <v>1.1200000000000001</v>
      </c>
      <c r="AZ87" s="43">
        <v>1.1200000000000001</v>
      </c>
      <c r="BA87" s="43">
        <v>1.113</v>
      </c>
      <c r="BB87" s="43">
        <v>1.113</v>
      </c>
      <c r="BC87" s="43">
        <v>1.115</v>
      </c>
      <c r="BD87" s="43">
        <v>1.115</v>
      </c>
      <c r="BE87" s="43">
        <v>1.115</v>
      </c>
      <c r="BF87" s="43">
        <v>1.1140000000000001</v>
      </c>
      <c r="BG87" s="43">
        <v>1.113</v>
      </c>
      <c r="BH87" s="43">
        <v>1.1100000000000001</v>
      </c>
      <c r="BI87" s="43">
        <v>1.1080000000000001</v>
      </c>
      <c r="BJ87" s="43">
        <v>1.109</v>
      </c>
      <c r="BK87" s="43">
        <v>1.107</v>
      </c>
      <c r="BL87" s="43">
        <v>1.105</v>
      </c>
      <c r="BM87" s="43">
        <v>1.1040000000000001</v>
      </c>
      <c r="BN87" s="43">
        <v>1.101</v>
      </c>
      <c r="BO87" s="43">
        <v>1.0980000000000001</v>
      </c>
      <c r="BP87" s="43">
        <v>1.097</v>
      </c>
      <c r="BQ87" s="43">
        <v>1.0960000000000001</v>
      </c>
      <c r="BR87" s="43">
        <v>1.095</v>
      </c>
      <c r="BS87" s="43">
        <v>1.0980000000000001</v>
      </c>
      <c r="BT87" s="43">
        <v>1.0960000000000001</v>
      </c>
      <c r="BU87" s="43">
        <v>1.0980000000000001</v>
      </c>
      <c r="BV87" s="43">
        <v>1.1020000000000001</v>
      </c>
      <c r="BW87" s="43">
        <v>1.1060000000000001</v>
      </c>
    </row>
    <row r="88" spans="3:75" x14ac:dyDescent="0.3">
      <c r="C88" s="15" t="b">
        <f t="shared" si="8"/>
        <v>1</v>
      </c>
      <c r="D88" s="18" t="s">
        <v>64</v>
      </c>
      <c r="E88" t="s">
        <v>65</v>
      </c>
      <c r="F88" s="4" t="s">
        <v>5</v>
      </c>
      <c r="G88" t="s">
        <v>11</v>
      </c>
      <c r="H88" t="s">
        <v>53</v>
      </c>
      <c r="I88" s="14" t="s">
        <v>134</v>
      </c>
      <c r="J88">
        <v>1.129</v>
      </c>
      <c r="K88">
        <v>1.1719999999999999</v>
      </c>
      <c r="L88">
        <v>1.1850000000000001</v>
      </c>
      <c r="M88">
        <v>1.1910000000000001</v>
      </c>
      <c r="N88">
        <v>1.1950000000000001</v>
      </c>
      <c r="O88">
        <v>1.1990000000000001</v>
      </c>
      <c r="P88">
        <v>1.2010000000000001</v>
      </c>
      <c r="Q88">
        <v>1.198</v>
      </c>
      <c r="R88">
        <v>1.198</v>
      </c>
      <c r="S88">
        <v>1.202</v>
      </c>
      <c r="T88">
        <v>1.206</v>
      </c>
      <c r="U88">
        <v>1.208</v>
      </c>
      <c r="V88">
        <v>1.212</v>
      </c>
      <c r="W88">
        <v>1.2150000000000001</v>
      </c>
      <c r="X88">
        <v>1.218</v>
      </c>
      <c r="Y88">
        <v>1.2210000000000001</v>
      </c>
      <c r="Z88">
        <v>1.218</v>
      </c>
      <c r="AA88">
        <v>1.2190000000000001</v>
      </c>
      <c r="AB88">
        <v>1.23</v>
      </c>
      <c r="AC88">
        <v>1.23</v>
      </c>
      <c r="AD88">
        <v>1.2290000000000001</v>
      </c>
      <c r="AE88">
        <v>1.2290000000000001</v>
      </c>
      <c r="AF88">
        <v>1.25</v>
      </c>
      <c r="AG88">
        <v>1.2629999999999999</v>
      </c>
      <c r="AH88">
        <v>1.2649999999999999</v>
      </c>
      <c r="AI88">
        <v>1.264</v>
      </c>
      <c r="AJ88">
        <v>1.2629999999999999</v>
      </c>
      <c r="AK88">
        <v>1.264</v>
      </c>
      <c r="AL88">
        <v>1.282</v>
      </c>
      <c r="AM88">
        <v>1.2989999999999999</v>
      </c>
      <c r="AN88">
        <v>1.306</v>
      </c>
      <c r="AO88">
        <v>1.3120000000000001</v>
      </c>
      <c r="AP88" s="43" t="s">
        <v>74</v>
      </c>
      <c r="AQ88" s="43" t="s">
        <v>7</v>
      </c>
      <c r="AR88" s="43">
        <v>1.056</v>
      </c>
      <c r="AS88" s="43">
        <v>1.06</v>
      </c>
      <c r="AT88" s="43">
        <v>1.0640000000000001</v>
      </c>
      <c r="AU88" s="43">
        <v>1.0649999999999999</v>
      </c>
      <c r="AV88" s="43">
        <v>1.0649999999999999</v>
      </c>
      <c r="AW88" s="43">
        <v>1.0640000000000001</v>
      </c>
      <c r="AX88" s="43">
        <v>1.0629999999999999</v>
      </c>
      <c r="AY88" s="43">
        <v>1.0649999999999999</v>
      </c>
      <c r="AZ88" s="43">
        <v>1.0669999999999999</v>
      </c>
      <c r="BA88" s="43">
        <v>1.0820000000000001</v>
      </c>
      <c r="BB88" s="43">
        <v>1.0860000000000001</v>
      </c>
      <c r="BC88" s="43">
        <v>1.087</v>
      </c>
      <c r="BD88" s="43">
        <v>1.0880000000000001</v>
      </c>
      <c r="BE88" s="43">
        <v>1.0880000000000001</v>
      </c>
      <c r="BF88" s="43">
        <v>1.0880000000000001</v>
      </c>
      <c r="BG88" s="43">
        <v>1.0880000000000001</v>
      </c>
      <c r="BH88" s="43">
        <v>1.087</v>
      </c>
      <c r="BI88" s="43">
        <v>1.087</v>
      </c>
      <c r="BJ88" s="43">
        <v>1.0880000000000001</v>
      </c>
      <c r="BK88" s="43">
        <v>1.0860000000000001</v>
      </c>
      <c r="BL88" s="43">
        <v>1.085</v>
      </c>
      <c r="BM88" s="43">
        <v>1.0840000000000001</v>
      </c>
      <c r="BN88" s="43">
        <v>1.087</v>
      </c>
      <c r="BO88" s="43">
        <v>1.087</v>
      </c>
      <c r="BP88" s="43">
        <v>1.087</v>
      </c>
      <c r="BQ88" s="43">
        <v>1.087</v>
      </c>
      <c r="BR88" s="43">
        <v>1.087</v>
      </c>
      <c r="BS88" s="43">
        <v>1.0860000000000001</v>
      </c>
      <c r="BT88" s="43">
        <v>1.081</v>
      </c>
      <c r="BU88" s="43">
        <v>1.0740000000000001</v>
      </c>
      <c r="BV88" s="43">
        <v>1.07</v>
      </c>
      <c r="BW88" s="43">
        <v>1.0660000000000001</v>
      </c>
    </row>
    <row r="89" spans="3:75" x14ac:dyDescent="0.3">
      <c r="C89" s="15" t="b">
        <f t="shared" si="8"/>
        <v>1</v>
      </c>
      <c r="D89" s="18" t="s">
        <v>64</v>
      </c>
      <c r="E89" t="s">
        <v>65</v>
      </c>
      <c r="F89" s="4" t="s">
        <v>5</v>
      </c>
      <c r="G89" t="s">
        <v>11</v>
      </c>
      <c r="H89" t="s">
        <v>54</v>
      </c>
      <c r="I89" s="14" t="s">
        <v>134</v>
      </c>
      <c r="J89">
        <v>1.2490000000000001</v>
      </c>
      <c r="K89">
        <v>1.2769999999999999</v>
      </c>
      <c r="L89">
        <v>1.2929999999999999</v>
      </c>
      <c r="M89">
        <v>1.302</v>
      </c>
      <c r="N89">
        <v>1.3080000000000001</v>
      </c>
      <c r="O89">
        <v>1.3129999999999999</v>
      </c>
      <c r="P89">
        <v>1.3149999999999999</v>
      </c>
      <c r="Q89">
        <v>1.3120000000000001</v>
      </c>
      <c r="R89">
        <v>1.3109999999999999</v>
      </c>
      <c r="S89">
        <v>1.3129999999999999</v>
      </c>
      <c r="T89">
        <v>1.3169999999999999</v>
      </c>
      <c r="U89">
        <v>1.32</v>
      </c>
      <c r="V89">
        <v>1.3240000000000001</v>
      </c>
      <c r="W89">
        <v>1.327</v>
      </c>
      <c r="X89">
        <v>1.33</v>
      </c>
      <c r="Y89">
        <v>1.3320000000000001</v>
      </c>
      <c r="Z89">
        <v>1.329</v>
      </c>
      <c r="AA89">
        <v>1.33</v>
      </c>
      <c r="AB89">
        <v>1.337</v>
      </c>
      <c r="AC89">
        <v>1.337</v>
      </c>
      <c r="AD89">
        <v>1.337</v>
      </c>
      <c r="AE89">
        <v>1.337</v>
      </c>
      <c r="AF89">
        <v>1.3640000000000001</v>
      </c>
      <c r="AG89">
        <v>1.379</v>
      </c>
      <c r="AH89">
        <v>1.3819999999999999</v>
      </c>
      <c r="AI89">
        <v>1.38</v>
      </c>
      <c r="AJ89">
        <v>1.3779999999999999</v>
      </c>
      <c r="AK89">
        <v>1.375</v>
      </c>
      <c r="AL89">
        <v>1.397</v>
      </c>
      <c r="AM89">
        <v>1.4139999999999999</v>
      </c>
      <c r="AN89">
        <v>1.419</v>
      </c>
      <c r="AO89">
        <v>1.4239999999999999</v>
      </c>
      <c r="AP89" s="43" t="s">
        <v>75</v>
      </c>
      <c r="AQ89" s="43" t="s">
        <v>7</v>
      </c>
      <c r="AR89" s="43">
        <v>1.173</v>
      </c>
      <c r="AS89" s="43">
        <v>1.1659999999999999</v>
      </c>
      <c r="AT89" s="43">
        <v>1.151</v>
      </c>
      <c r="AU89" s="43">
        <v>1.147</v>
      </c>
      <c r="AV89" s="43">
        <v>1.1419999999999999</v>
      </c>
      <c r="AW89" s="43">
        <v>1.133</v>
      </c>
      <c r="AX89" s="43">
        <v>1.127</v>
      </c>
      <c r="AY89" s="43">
        <v>1.127</v>
      </c>
      <c r="AZ89" s="43">
        <v>1.127</v>
      </c>
      <c r="BA89" s="43">
        <v>1.127</v>
      </c>
      <c r="BB89" s="43">
        <v>1.127</v>
      </c>
      <c r="BC89" s="43">
        <v>1.125</v>
      </c>
      <c r="BD89" s="43">
        <v>1.1220000000000001</v>
      </c>
      <c r="BE89" s="43">
        <v>1.119</v>
      </c>
      <c r="BF89" s="43">
        <v>1.1160000000000001</v>
      </c>
      <c r="BG89" s="43">
        <v>1.113</v>
      </c>
      <c r="BH89" s="43">
        <v>1.107</v>
      </c>
      <c r="BI89" s="43">
        <v>1.1040000000000001</v>
      </c>
      <c r="BJ89" s="43">
        <v>1.105</v>
      </c>
      <c r="BK89" s="43">
        <v>1.101</v>
      </c>
      <c r="BL89" s="43">
        <v>1.097</v>
      </c>
      <c r="BM89" s="43">
        <v>1.093</v>
      </c>
      <c r="BN89" s="43">
        <v>1.091</v>
      </c>
      <c r="BO89" s="43">
        <v>1.087</v>
      </c>
      <c r="BP89" s="43">
        <v>1.0840000000000001</v>
      </c>
      <c r="BQ89" s="43">
        <v>1.08</v>
      </c>
      <c r="BR89" s="43">
        <v>1.077</v>
      </c>
      <c r="BS89" s="43">
        <v>1.075</v>
      </c>
      <c r="BT89" s="43">
        <v>1.0680000000000001</v>
      </c>
      <c r="BU89" s="43">
        <v>1.0609999999999999</v>
      </c>
      <c r="BV89" s="43">
        <v>1.0569999999999999</v>
      </c>
      <c r="BW89" s="43">
        <v>1.0529999999999999</v>
      </c>
    </row>
    <row r="90" spans="3:75" x14ac:dyDescent="0.3">
      <c r="C90" s="15" t="b">
        <f t="shared" si="8"/>
        <v>1</v>
      </c>
      <c r="D90" s="18" t="s">
        <v>64</v>
      </c>
      <c r="E90" t="s">
        <v>65</v>
      </c>
      <c r="F90" s="4" t="s">
        <v>5</v>
      </c>
      <c r="G90" t="s">
        <v>11</v>
      </c>
      <c r="H90" t="s">
        <v>55</v>
      </c>
      <c r="I90" s="14" t="s">
        <v>134</v>
      </c>
      <c r="J90">
        <v>1.1539999999999999</v>
      </c>
      <c r="K90">
        <v>1.167</v>
      </c>
      <c r="L90">
        <v>1.181</v>
      </c>
      <c r="M90">
        <v>1.1830000000000001</v>
      </c>
      <c r="N90">
        <v>1.1870000000000001</v>
      </c>
      <c r="O90">
        <v>1.1910000000000001</v>
      </c>
      <c r="P90">
        <v>1.194</v>
      </c>
      <c r="Q90">
        <v>1.1950000000000001</v>
      </c>
      <c r="R90">
        <v>1.1970000000000001</v>
      </c>
      <c r="S90">
        <v>1.216</v>
      </c>
      <c r="T90">
        <v>1.222</v>
      </c>
      <c r="U90">
        <v>1.2250000000000001</v>
      </c>
      <c r="V90">
        <v>1.228</v>
      </c>
      <c r="W90">
        <v>1.2310000000000001</v>
      </c>
      <c r="X90">
        <v>1.234</v>
      </c>
      <c r="Y90">
        <v>1.2370000000000001</v>
      </c>
      <c r="Z90">
        <v>1.238</v>
      </c>
      <c r="AA90">
        <v>1.2410000000000001</v>
      </c>
      <c r="AB90">
        <v>1.244</v>
      </c>
      <c r="AC90">
        <v>1.244</v>
      </c>
      <c r="AD90">
        <v>1.2430000000000001</v>
      </c>
      <c r="AE90">
        <v>1.244</v>
      </c>
      <c r="AF90">
        <v>1.2649999999999999</v>
      </c>
      <c r="AG90">
        <v>1.2769999999999999</v>
      </c>
      <c r="AH90">
        <v>1.2789999999999999</v>
      </c>
      <c r="AI90">
        <v>1.2789999999999999</v>
      </c>
      <c r="AJ90">
        <v>1.2769999999999999</v>
      </c>
      <c r="AK90">
        <v>1.276</v>
      </c>
      <c r="AL90">
        <v>1.2909999999999999</v>
      </c>
      <c r="AM90">
        <v>1.3009999999999999</v>
      </c>
      <c r="AN90">
        <v>1.304</v>
      </c>
      <c r="AO90">
        <v>1.304</v>
      </c>
      <c r="AP90" s="43" t="s">
        <v>76</v>
      </c>
      <c r="AQ90" s="43" t="s">
        <v>7</v>
      </c>
      <c r="AR90" s="43">
        <v>1.141</v>
      </c>
      <c r="AS90" s="43">
        <v>1.0920000000000001</v>
      </c>
      <c r="AT90" s="43">
        <v>1.117</v>
      </c>
      <c r="AU90" s="43">
        <v>1.1299999999999999</v>
      </c>
      <c r="AV90" s="43">
        <v>1.145</v>
      </c>
      <c r="AW90" s="43">
        <v>1.161</v>
      </c>
      <c r="AX90" s="43">
        <v>1.179</v>
      </c>
      <c r="AY90" s="43">
        <v>1.198</v>
      </c>
      <c r="AZ90" s="43">
        <v>1.216</v>
      </c>
      <c r="BA90" s="43">
        <v>1.28</v>
      </c>
      <c r="BB90" s="43">
        <v>1.3009999999999999</v>
      </c>
      <c r="BC90" s="43">
        <v>1.31</v>
      </c>
      <c r="BD90" s="43">
        <v>1.3220000000000001</v>
      </c>
      <c r="BE90" s="43">
        <v>1.3360000000000001</v>
      </c>
      <c r="BF90" s="43">
        <v>1.351</v>
      </c>
      <c r="BG90" s="43">
        <v>1.371</v>
      </c>
      <c r="BH90" s="43">
        <v>1.389</v>
      </c>
      <c r="BI90" s="43">
        <v>1.411</v>
      </c>
      <c r="BJ90" s="43">
        <v>1.4390000000000001</v>
      </c>
      <c r="BK90" s="43">
        <v>1.4590000000000001</v>
      </c>
      <c r="BL90" s="43">
        <v>1.4750000000000001</v>
      </c>
      <c r="BM90" s="43">
        <v>1.494</v>
      </c>
      <c r="BN90" s="43">
        <v>1.522</v>
      </c>
      <c r="BO90" s="43">
        <v>1.5389999999999999</v>
      </c>
      <c r="BP90" s="43">
        <v>1.5529999999999999</v>
      </c>
      <c r="BQ90" s="43">
        <v>1.5680000000000001</v>
      </c>
      <c r="BR90" s="43">
        <v>1.5860000000000001</v>
      </c>
      <c r="BS90" s="43">
        <v>1.601</v>
      </c>
      <c r="BT90" s="43">
        <v>1.5720000000000001</v>
      </c>
      <c r="BU90" s="43">
        <v>1.532</v>
      </c>
      <c r="BV90" s="43">
        <v>1.4950000000000001</v>
      </c>
      <c r="BW90" s="43">
        <v>1.4570000000000001</v>
      </c>
    </row>
    <row r="91" spans="3:75" x14ac:dyDescent="0.3">
      <c r="C91" s="15" t="b">
        <f t="shared" si="8"/>
        <v>1</v>
      </c>
      <c r="D91" s="18" t="s">
        <v>64</v>
      </c>
      <c r="E91" t="s">
        <v>65</v>
      </c>
      <c r="F91" s="4" t="s">
        <v>5</v>
      </c>
      <c r="G91" t="s">
        <v>11</v>
      </c>
      <c r="H91" t="s">
        <v>56</v>
      </c>
      <c r="I91" s="14" t="s">
        <v>134</v>
      </c>
      <c r="J91">
        <v>1.27</v>
      </c>
      <c r="K91">
        <v>1.2909999999999999</v>
      </c>
      <c r="L91">
        <v>1.3069999999999999</v>
      </c>
      <c r="M91">
        <v>1.3180000000000001</v>
      </c>
      <c r="N91">
        <v>1.325</v>
      </c>
      <c r="O91">
        <v>1.331</v>
      </c>
      <c r="P91">
        <v>1.333</v>
      </c>
      <c r="Q91">
        <v>1.327</v>
      </c>
      <c r="R91">
        <v>1.325</v>
      </c>
      <c r="S91">
        <v>1.3220000000000001</v>
      </c>
      <c r="T91">
        <v>1.325</v>
      </c>
      <c r="U91">
        <v>1.33</v>
      </c>
      <c r="V91">
        <v>1.335</v>
      </c>
      <c r="W91">
        <v>1.339</v>
      </c>
      <c r="X91">
        <v>1.343</v>
      </c>
      <c r="Y91">
        <v>1.3460000000000001</v>
      </c>
      <c r="Z91">
        <v>1.345</v>
      </c>
      <c r="AA91">
        <v>1.3460000000000001</v>
      </c>
      <c r="AB91">
        <v>1.3540000000000001</v>
      </c>
      <c r="AC91">
        <v>1.38</v>
      </c>
      <c r="AD91">
        <v>1.407</v>
      </c>
      <c r="AE91">
        <v>1.4339999999999999</v>
      </c>
      <c r="AF91">
        <v>1.4730000000000001</v>
      </c>
      <c r="AG91">
        <v>1.4990000000000001</v>
      </c>
      <c r="AH91">
        <v>1.506</v>
      </c>
      <c r="AI91">
        <v>1.508</v>
      </c>
      <c r="AJ91">
        <v>1.508</v>
      </c>
      <c r="AK91">
        <v>1.504</v>
      </c>
      <c r="AL91">
        <v>1.534</v>
      </c>
      <c r="AM91">
        <v>1.5640000000000001</v>
      </c>
      <c r="AN91">
        <v>1.579</v>
      </c>
      <c r="AO91">
        <v>1.589</v>
      </c>
      <c r="AP91" s="43" t="s">
        <v>77</v>
      </c>
      <c r="AQ91" s="43" t="s">
        <v>7</v>
      </c>
      <c r="AR91" s="43">
        <v>1.2310000000000001</v>
      </c>
      <c r="AS91" s="43">
        <v>1.1180000000000001</v>
      </c>
      <c r="AT91" s="43">
        <v>1.1619999999999999</v>
      </c>
      <c r="AU91" s="43">
        <v>1.1819999999999999</v>
      </c>
      <c r="AV91" s="43">
        <v>1.1950000000000001</v>
      </c>
      <c r="AW91" s="43">
        <v>1.1970000000000001</v>
      </c>
      <c r="AX91" s="43">
        <v>1.196</v>
      </c>
      <c r="AY91" s="43">
        <v>1.196</v>
      </c>
      <c r="AZ91" s="43">
        <v>1.1970000000000001</v>
      </c>
      <c r="BA91" s="43">
        <v>1.2150000000000001</v>
      </c>
      <c r="BB91" s="43">
        <v>1.2090000000000001</v>
      </c>
      <c r="BC91" s="43">
        <v>1.204</v>
      </c>
      <c r="BD91" s="43">
        <v>1.2050000000000001</v>
      </c>
      <c r="BE91" s="43">
        <v>1.2070000000000001</v>
      </c>
      <c r="BF91" s="43">
        <v>1.2090000000000001</v>
      </c>
      <c r="BG91" s="43">
        <v>1.2090000000000001</v>
      </c>
      <c r="BH91" s="43">
        <v>1.21</v>
      </c>
      <c r="BI91" s="43">
        <v>1.212</v>
      </c>
      <c r="BJ91" s="43">
        <v>1.2150000000000001</v>
      </c>
      <c r="BK91" s="43">
        <v>1.216</v>
      </c>
      <c r="BL91" s="43">
        <v>1.2150000000000001</v>
      </c>
      <c r="BM91" s="43">
        <v>1.214</v>
      </c>
      <c r="BN91" s="43">
        <v>1.2190000000000001</v>
      </c>
      <c r="BO91" s="43">
        <v>1.216</v>
      </c>
      <c r="BP91" s="43">
        <v>1.214</v>
      </c>
      <c r="BQ91" s="43">
        <v>1.2130000000000001</v>
      </c>
      <c r="BR91" s="43">
        <v>1.214</v>
      </c>
      <c r="BS91" s="43">
        <v>1.216</v>
      </c>
      <c r="BT91" s="43">
        <v>1.236</v>
      </c>
      <c r="BU91" s="43">
        <v>1.2470000000000001</v>
      </c>
      <c r="BV91" s="43">
        <v>1.2529999999999999</v>
      </c>
      <c r="BW91" s="43">
        <v>1.2569999999999999</v>
      </c>
    </row>
    <row r="92" spans="3:75" x14ac:dyDescent="0.3">
      <c r="C92" s="15" t="b">
        <f t="shared" si="8"/>
        <v>1</v>
      </c>
      <c r="D92" s="18" t="s">
        <v>64</v>
      </c>
      <c r="E92" t="s">
        <v>65</v>
      </c>
      <c r="F92" s="4" t="s">
        <v>5</v>
      </c>
      <c r="G92" t="s">
        <v>11</v>
      </c>
      <c r="H92" t="s">
        <v>57</v>
      </c>
      <c r="I92" s="14" t="s">
        <v>134</v>
      </c>
      <c r="J92">
        <v>1.085</v>
      </c>
      <c r="K92">
        <v>1.1359999999999999</v>
      </c>
      <c r="L92">
        <v>1.1459999999999999</v>
      </c>
      <c r="M92">
        <v>1.1579999999999999</v>
      </c>
      <c r="N92">
        <v>1.165</v>
      </c>
      <c r="O92">
        <v>1.171</v>
      </c>
      <c r="P92">
        <v>1.173</v>
      </c>
      <c r="Q92">
        <v>1.1639999999999999</v>
      </c>
      <c r="R92">
        <v>1.1599999999999999</v>
      </c>
      <c r="S92">
        <v>1.1419999999999999</v>
      </c>
      <c r="T92">
        <v>1.1399999999999999</v>
      </c>
      <c r="U92">
        <v>1.1419999999999999</v>
      </c>
      <c r="V92">
        <v>1.149</v>
      </c>
      <c r="W92">
        <v>1.153</v>
      </c>
      <c r="X92">
        <v>1.157</v>
      </c>
      <c r="Y92">
        <v>1.1599999999999999</v>
      </c>
      <c r="Z92">
        <v>1.159</v>
      </c>
      <c r="AA92">
        <v>1.161</v>
      </c>
      <c r="AB92">
        <v>1.171</v>
      </c>
      <c r="AC92">
        <v>1.1739999999999999</v>
      </c>
      <c r="AD92">
        <v>1.177</v>
      </c>
      <c r="AE92">
        <v>1.18</v>
      </c>
      <c r="AF92">
        <v>1.218</v>
      </c>
      <c r="AG92">
        <v>1.2410000000000001</v>
      </c>
      <c r="AH92">
        <v>1.244</v>
      </c>
      <c r="AI92">
        <v>1.2430000000000001</v>
      </c>
      <c r="AJ92">
        <v>1.2410000000000001</v>
      </c>
      <c r="AK92">
        <v>1.2430000000000001</v>
      </c>
      <c r="AL92">
        <v>1.2809999999999999</v>
      </c>
      <c r="AM92">
        <v>1.319</v>
      </c>
      <c r="AN92">
        <v>1.3360000000000001</v>
      </c>
      <c r="AO92">
        <v>1.35</v>
      </c>
      <c r="AP92" s="43" t="s">
        <v>78</v>
      </c>
      <c r="AQ92" s="43" t="s">
        <v>7</v>
      </c>
      <c r="AR92" s="43">
        <v>1.151</v>
      </c>
      <c r="AS92" s="43">
        <v>1.147</v>
      </c>
      <c r="AT92" s="43">
        <v>1.143</v>
      </c>
      <c r="AU92" s="43">
        <v>1.145</v>
      </c>
      <c r="AV92" s="43">
        <v>1.145</v>
      </c>
      <c r="AW92" s="43">
        <v>1.1419999999999999</v>
      </c>
      <c r="AX92" s="43">
        <v>1.1399999999999999</v>
      </c>
      <c r="AY92" s="43">
        <v>1.1419999999999999</v>
      </c>
      <c r="AZ92" s="43">
        <v>1.1439999999999999</v>
      </c>
      <c r="BA92" s="43">
        <v>1.141</v>
      </c>
      <c r="BB92" s="43">
        <v>1.141</v>
      </c>
      <c r="BC92" s="43">
        <v>1.141</v>
      </c>
      <c r="BD92" s="43">
        <v>1.1419999999999999</v>
      </c>
      <c r="BE92" s="43">
        <v>1.141</v>
      </c>
      <c r="BF92" s="43">
        <v>1.141</v>
      </c>
      <c r="BG92" s="43">
        <v>1.1419999999999999</v>
      </c>
      <c r="BH92" s="43">
        <v>1.141</v>
      </c>
      <c r="BI92" s="43">
        <v>1.1419999999999999</v>
      </c>
      <c r="BJ92" s="43">
        <v>1.1439999999999999</v>
      </c>
      <c r="BK92" s="43">
        <v>1.145</v>
      </c>
      <c r="BL92" s="43">
        <v>1.143</v>
      </c>
      <c r="BM92" s="43">
        <v>1.1419999999999999</v>
      </c>
      <c r="BN92" s="43">
        <v>1.1379999999999999</v>
      </c>
      <c r="BO92" s="43">
        <v>1.1359999999999999</v>
      </c>
      <c r="BP92" s="43">
        <v>1.1339999999999999</v>
      </c>
      <c r="BQ92" s="43">
        <v>1.1319999999999999</v>
      </c>
      <c r="BR92" s="43">
        <v>1.1299999999999999</v>
      </c>
      <c r="BS92" s="43">
        <v>1.135</v>
      </c>
      <c r="BT92" s="43">
        <v>1.137</v>
      </c>
      <c r="BU92" s="43">
        <v>1.1399999999999999</v>
      </c>
      <c r="BV92" s="43">
        <v>1.1459999999999999</v>
      </c>
      <c r="BW92" s="43">
        <v>1.1519999999999999</v>
      </c>
    </row>
    <row r="93" spans="3:75" x14ac:dyDescent="0.3">
      <c r="C93" s="15" t="b">
        <f t="shared" si="8"/>
        <v>1</v>
      </c>
      <c r="D93" s="18" t="s">
        <v>64</v>
      </c>
      <c r="E93" t="s">
        <v>65</v>
      </c>
      <c r="F93" s="4" t="s">
        <v>5</v>
      </c>
      <c r="G93" t="s">
        <v>11</v>
      </c>
      <c r="H93" t="s">
        <v>58</v>
      </c>
      <c r="I93" s="14" t="s">
        <v>134</v>
      </c>
      <c r="J93">
        <v>1.3149999999999999</v>
      </c>
      <c r="K93">
        <v>1.3680000000000001</v>
      </c>
      <c r="L93">
        <v>1.367</v>
      </c>
      <c r="M93">
        <v>1.3680000000000001</v>
      </c>
      <c r="N93">
        <v>1.3660000000000001</v>
      </c>
      <c r="O93">
        <v>1.367</v>
      </c>
      <c r="P93">
        <v>1.3680000000000001</v>
      </c>
      <c r="Q93">
        <v>1.37</v>
      </c>
      <c r="R93">
        <v>1.371</v>
      </c>
      <c r="S93">
        <v>1.3640000000000001</v>
      </c>
      <c r="T93">
        <v>1.3660000000000001</v>
      </c>
      <c r="U93">
        <v>1.37</v>
      </c>
      <c r="V93">
        <v>1.3740000000000001</v>
      </c>
      <c r="W93">
        <v>1.3759999999999999</v>
      </c>
      <c r="X93">
        <v>1.379</v>
      </c>
      <c r="Y93">
        <v>1.3819999999999999</v>
      </c>
      <c r="Z93">
        <v>1.383</v>
      </c>
      <c r="AA93">
        <v>1.385</v>
      </c>
      <c r="AB93">
        <v>1.39</v>
      </c>
      <c r="AC93">
        <v>1.391</v>
      </c>
      <c r="AD93">
        <v>1.39</v>
      </c>
      <c r="AE93">
        <v>1.39</v>
      </c>
      <c r="AF93">
        <v>1.3879999999999999</v>
      </c>
      <c r="AG93">
        <v>1.387</v>
      </c>
      <c r="AH93">
        <v>1.3879999999999999</v>
      </c>
      <c r="AI93">
        <v>1.39</v>
      </c>
      <c r="AJ93">
        <v>1.391</v>
      </c>
      <c r="AK93">
        <v>1.393</v>
      </c>
      <c r="AL93">
        <v>1.387</v>
      </c>
      <c r="AM93">
        <v>1.383</v>
      </c>
      <c r="AN93">
        <v>1.3819999999999999</v>
      </c>
      <c r="AO93">
        <v>1.3819999999999999</v>
      </c>
      <c r="AP93" s="43" t="s">
        <v>79</v>
      </c>
      <c r="AQ93" s="43" t="s">
        <v>7</v>
      </c>
      <c r="AR93" s="43">
        <v>1.2729999999999999</v>
      </c>
      <c r="AS93" s="43">
        <v>1.1970000000000001</v>
      </c>
      <c r="AT93" s="43">
        <v>1.2010000000000001</v>
      </c>
      <c r="AU93" s="43">
        <v>1.1990000000000001</v>
      </c>
      <c r="AV93" s="43">
        <v>1.2010000000000001</v>
      </c>
      <c r="AW93" s="43">
        <v>1.1990000000000001</v>
      </c>
      <c r="AX93" s="43">
        <v>1.196</v>
      </c>
      <c r="AY93" s="43">
        <v>1.1950000000000001</v>
      </c>
      <c r="AZ93" s="43">
        <v>1.194</v>
      </c>
      <c r="BA93" s="43">
        <v>1.21</v>
      </c>
      <c r="BB93" s="43">
        <v>1.206</v>
      </c>
      <c r="BC93" s="43">
        <v>1.1990000000000001</v>
      </c>
      <c r="BD93" s="43">
        <v>1.196</v>
      </c>
      <c r="BE93" s="43">
        <v>1.194</v>
      </c>
      <c r="BF93" s="43">
        <v>1.194</v>
      </c>
      <c r="BG93" s="43">
        <v>1.1930000000000001</v>
      </c>
      <c r="BH93" s="43">
        <v>1.1930000000000001</v>
      </c>
      <c r="BI93" s="43">
        <v>1.1930000000000001</v>
      </c>
      <c r="BJ93" s="43">
        <v>1.196</v>
      </c>
      <c r="BK93" s="43">
        <v>1.1970000000000001</v>
      </c>
      <c r="BL93" s="43">
        <v>1.1970000000000001</v>
      </c>
      <c r="BM93" s="43">
        <v>1.1990000000000001</v>
      </c>
      <c r="BN93" s="43">
        <v>1.204</v>
      </c>
      <c r="BO93" s="43">
        <v>1.204</v>
      </c>
      <c r="BP93" s="43">
        <v>1.204</v>
      </c>
      <c r="BQ93" s="43">
        <v>1.2030000000000001</v>
      </c>
      <c r="BR93" s="43">
        <v>1.2030000000000001</v>
      </c>
      <c r="BS93" s="43">
        <v>1.2030000000000001</v>
      </c>
      <c r="BT93" s="43">
        <v>1.214</v>
      </c>
      <c r="BU93" s="43">
        <v>1.218</v>
      </c>
      <c r="BV93" s="43">
        <v>1.222</v>
      </c>
      <c r="BW93" s="43">
        <v>1.224</v>
      </c>
    </row>
    <row r="94" spans="3:75" x14ac:dyDescent="0.3">
      <c r="C94" s="15" t="b">
        <f t="shared" si="8"/>
        <v>1</v>
      </c>
      <c r="D94" s="18" t="s">
        <v>64</v>
      </c>
      <c r="E94" t="s">
        <v>65</v>
      </c>
      <c r="F94" s="4" t="s">
        <v>5</v>
      </c>
      <c r="G94" t="s">
        <v>11</v>
      </c>
      <c r="H94" t="s">
        <v>59</v>
      </c>
      <c r="I94" s="14" t="s">
        <v>134</v>
      </c>
      <c r="J94">
        <v>1.204</v>
      </c>
      <c r="K94">
        <v>1.254</v>
      </c>
      <c r="L94">
        <v>1.2490000000000001</v>
      </c>
      <c r="M94">
        <v>1.2410000000000001</v>
      </c>
      <c r="N94">
        <v>1.2390000000000001</v>
      </c>
      <c r="O94">
        <v>1.238</v>
      </c>
      <c r="P94">
        <v>1.2370000000000001</v>
      </c>
      <c r="Q94">
        <v>1.2370000000000001</v>
      </c>
      <c r="R94">
        <v>1.2350000000000001</v>
      </c>
      <c r="S94">
        <v>1.2509999999999999</v>
      </c>
      <c r="T94">
        <v>1.246</v>
      </c>
      <c r="U94">
        <v>1.2390000000000001</v>
      </c>
      <c r="V94">
        <v>1.2350000000000001</v>
      </c>
      <c r="W94">
        <v>1.2330000000000001</v>
      </c>
      <c r="X94">
        <v>1.232</v>
      </c>
      <c r="Y94">
        <v>1.2310000000000001</v>
      </c>
      <c r="Z94">
        <v>1.23</v>
      </c>
      <c r="AA94">
        <v>1.232</v>
      </c>
      <c r="AB94">
        <v>1.234</v>
      </c>
      <c r="AC94">
        <v>1.234</v>
      </c>
      <c r="AD94">
        <v>1.2330000000000001</v>
      </c>
      <c r="AE94">
        <v>1.2350000000000001</v>
      </c>
      <c r="AF94">
        <v>1.238</v>
      </c>
      <c r="AG94">
        <v>1.242</v>
      </c>
      <c r="AH94">
        <v>1.2450000000000001</v>
      </c>
      <c r="AI94">
        <v>1.248</v>
      </c>
      <c r="AJ94">
        <v>1.2509999999999999</v>
      </c>
      <c r="AK94">
        <v>1.254</v>
      </c>
      <c r="AL94">
        <v>1.2609999999999999</v>
      </c>
      <c r="AM94">
        <v>1.2669999999999999</v>
      </c>
      <c r="AN94">
        <v>1.274</v>
      </c>
      <c r="AO94">
        <v>1.2809999999999999</v>
      </c>
      <c r="AP94" s="43" t="s">
        <v>80</v>
      </c>
      <c r="AQ94" s="43" t="s">
        <v>7</v>
      </c>
      <c r="AR94" s="43">
        <v>2.1000000000000001E-2</v>
      </c>
      <c r="AS94" s="43">
        <v>2.1000000000000001E-2</v>
      </c>
      <c r="AT94" s="43">
        <v>2.1000000000000001E-2</v>
      </c>
      <c r="AU94" s="43">
        <v>2.1000000000000001E-2</v>
      </c>
      <c r="AV94" s="43">
        <v>2.1000000000000001E-2</v>
      </c>
      <c r="AW94" s="43">
        <v>2.1000000000000001E-2</v>
      </c>
      <c r="AX94" s="43">
        <v>2.1999999999999999E-2</v>
      </c>
      <c r="AY94" s="43">
        <v>2.1999999999999999E-2</v>
      </c>
      <c r="AZ94" s="43">
        <v>2.1999999999999999E-2</v>
      </c>
      <c r="BA94" s="43">
        <v>2.1999999999999999E-2</v>
      </c>
      <c r="BB94" s="43">
        <v>2.3E-2</v>
      </c>
      <c r="BC94" s="43">
        <v>2.3E-2</v>
      </c>
      <c r="BD94" s="43">
        <v>2.3E-2</v>
      </c>
      <c r="BE94" s="43">
        <v>2.3E-2</v>
      </c>
      <c r="BF94" s="43">
        <v>2.3E-2</v>
      </c>
      <c r="BG94" s="43">
        <v>2.3E-2</v>
      </c>
      <c r="BH94" s="43">
        <v>2.3E-2</v>
      </c>
      <c r="BI94" s="43">
        <v>2.3E-2</v>
      </c>
      <c r="BJ94" s="43">
        <v>2.3E-2</v>
      </c>
      <c r="BK94" s="43">
        <v>2.3E-2</v>
      </c>
      <c r="BL94" s="43">
        <v>2.3E-2</v>
      </c>
      <c r="BM94" s="43">
        <v>2.3E-2</v>
      </c>
      <c r="BN94" s="43">
        <v>2.3E-2</v>
      </c>
      <c r="BO94" s="43">
        <v>2.3E-2</v>
      </c>
      <c r="BP94" s="43">
        <v>2.3E-2</v>
      </c>
      <c r="BQ94" s="43">
        <v>2.3E-2</v>
      </c>
      <c r="BR94" s="43">
        <v>2.3E-2</v>
      </c>
      <c r="BS94" s="43">
        <v>2.3E-2</v>
      </c>
      <c r="BT94" s="43">
        <v>2.3E-2</v>
      </c>
      <c r="BU94" s="43">
        <v>2.3E-2</v>
      </c>
      <c r="BV94" s="43">
        <v>2.3E-2</v>
      </c>
      <c r="BW94" s="43">
        <v>2.3E-2</v>
      </c>
    </row>
    <row r="95" spans="3:75" x14ac:dyDescent="0.3">
      <c r="C95" s="15" t="b">
        <f t="shared" si="8"/>
        <v>1</v>
      </c>
      <c r="D95" s="18" t="s">
        <v>64</v>
      </c>
      <c r="E95" t="s">
        <v>65</v>
      </c>
      <c r="F95" s="4" t="s">
        <v>5</v>
      </c>
      <c r="G95" t="s">
        <v>11</v>
      </c>
      <c r="H95" t="s">
        <v>60</v>
      </c>
      <c r="I95" s="14" t="s">
        <v>134</v>
      </c>
      <c r="J95">
        <v>1.0069999999999999</v>
      </c>
      <c r="K95">
        <v>1.0649999999999999</v>
      </c>
      <c r="L95">
        <v>1.0569999999999999</v>
      </c>
      <c r="M95">
        <v>1.0549999999999999</v>
      </c>
      <c r="N95">
        <v>1.052</v>
      </c>
      <c r="O95">
        <v>1.0509999999999999</v>
      </c>
      <c r="P95">
        <v>1.0509999999999999</v>
      </c>
      <c r="Q95">
        <v>1.0509999999999999</v>
      </c>
      <c r="R95">
        <v>1.0509999999999999</v>
      </c>
      <c r="S95">
        <v>1.0449999999999999</v>
      </c>
      <c r="T95">
        <v>1.0449999999999999</v>
      </c>
      <c r="U95">
        <v>1.0469999999999999</v>
      </c>
      <c r="V95">
        <v>1.05</v>
      </c>
      <c r="W95">
        <v>1.052</v>
      </c>
      <c r="X95">
        <v>1.0549999999999999</v>
      </c>
      <c r="Y95">
        <v>1.0569999999999999</v>
      </c>
      <c r="Z95">
        <v>1.0569999999999999</v>
      </c>
      <c r="AA95">
        <v>1.0580000000000001</v>
      </c>
      <c r="AB95">
        <v>1.0640000000000001</v>
      </c>
      <c r="AC95">
        <v>1.0640000000000001</v>
      </c>
      <c r="AD95">
        <v>1.0640000000000001</v>
      </c>
      <c r="AE95">
        <v>1.0640000000000001</v>
      </c>
      <c r="AF95">
        <v>1.06</v>
      </c>
      <c r="AG95">
        <v>1.06</v>
      </c>
      <c r="AH95">
        <v>1.0609999999999999</v>
      </c>
      <c r="AI95">
        <v>1.0640000000000001</v>
      </c>
      <c r="AJ95">
        <v>1.0649999999999999</v>
      </c>
      <c r="AK95">
        <v>1.0669999999999999</v>
      </c>
      <c r="AL95">
        <v>1.0660000000000001</v>
      </c>
      <c r="AM95">
        <v>1.0660000000000001</v>
      </c>
      <c r="AN95">
        <v>1.0669999999999999</v>
      </c>
      <c r="AO95">
        <v>1.069</v>
      </c>
      <c r="AP95" s="43" t="s">
        <v>81</v>
      </c>
      <c r="AQ95" s="43" t="s">
        <v>7</v>
      </c>
      <c r="AR95" s="43">
        <v>0.04</v>
      </c>
      <c r="AS95" s="43">
        <v>4.1000000000000002E-2</v>
      </c>
      <c r="AT95" s="43">
        <v>4.1000000000000002E-2</v>
      </c>
      <c r="AU95" s="43">
        <v>4.1000000000000002E-2</v>
      </c>
      <c r="AV95" s="43">
        <v>4.1000000000000002E-2</v>
      </c>
      <c r="AW95" s="43">
        <v>4.1000000000000002E-2</v>
      </c>
      <c r="AX95" s="43">
        <v>4.1000000000000002E-2</v>
      </c>
      <c r="AY95" s="43">
        <v>4.2000000000000003E-2</v>
      </c>
      <c r="AZ95" s="43">
        <v>4.2000000000000003E-2</v>
      </c>
      <c r="BA95" s="43">
        <v>4.2999999999999997E-2</v>
      </c>
      <c r="BB95" s="43">
        <v>4.3999999999999997E-2</v>
      </c>
      <c r="BC95" s="43">
        <v>4.3999999999999997E-2</v>
      </c>
      <c r="BD95" s="43">
        <v>4.3999999999999997E-2</v>
      </c>
      <c r="BE95" s="43">
        <v>4.3999999999999997E-2</v>
      </c>
      <c r="BF95" s="43">
        <v>4.3999999999999997E-2</v>
      </c>
      <c r="BG95" s="43">
        <v>4.3999999999999997E-2</v>
      </c>
      <c r="BH95" s="43">
        <v>4.3999999999999997E-2</v>
      </c>
      <c r="BI95" s="43">
        <v>4.3999999999999997E-2</v>
      </c>
      <c r="BJ95" s="43">
        <v>4.3999999999999997E-2</v>
      </c>
      <c r="BK95" s="43">
        <v>4.3999999999999997E-2</v>
      </c>
      <c r="BL95" s="43">
        <v>4.3999999999999997E-2</v>
      </c>
      <c r="BM95" s="43">
        <v>4.3999999999999997E-2</v>
      </c>
      <c r="BN95" s="43">
        <v>4.3999999999999997E-2</v>
      </c>
      <c r="BO95" s="43">
        <v>4.3999999999999997E-2</v>
      </c>
      <c r="BP95" s="43">
        <v>4.3999999999999997E-2</v>
      </c>
      <c r="BQ95" s="43">
        <v>4.3999999999999997E-2</v>
      </c>
      <c r="BR95" s="43">
        <v>4.3999999999999997E-2</v>
      </c>
      <c r="BS95" s="43">
        <v>4.3999999999999997E-2</v>
      </c>
      <c r="BT95" s="43">
        <v>4.3999999999999997E-2</v>
      </c>
      <c r="BU95" s="43">
        <v>4.3999999999999997E-2</v>
      </c>
      <c r="BV95" s="43">
        <v>4.3999999999999997E-2</v>
      </c>
      <c r="BW95" s="43">
        <v>4.2999999999999997E-2</v>
      </c>
    </row>
    <row r="96" spans="3:75" x14ac:dyDescent="0.3">
      <c r="C96" s="15" t="b">
        <f t="shared" si="8"/>
        <v>1</v>
      </c>
      <c r="D96" s="18" t="s">
        <v>64</v>
      </c>
      <c r="E96" t="s">
        <v>65</v>
      </c>
      <c r="F96" s="4" t="s">
        <v>5</v>
      </c>
      <c r="G96" t="s">
        <v>11</v>
      </c>
      <c r="H96" t="s">
        <v>61</v>
      </c>
      <c r="I96" s="14" t="s">
        <v>134</v>
      </c>
      <c r="J96">
        <v>1.038</v>
      </c>
      <c r="K96">
        <v>1.008</v>
      </c>
      <c r="L96">
        <v>1.0149999999999999</v>
      </c>
      <c r="M96">
        <v>1.018</v>
      </c>
      <c r="N96">
        <v>1.0209999999999999</v>
      </c>
      <c r="O96">
        <v>1.0229999999999999</v>
      </c>
      <c r="P96">
        <v>1.0249999999999999</v>
      </c>
      <c r="Q96">
        <v>1.026</v>
      </c>
      <c r="R96">
        <v>1.0269999999999999</v>
      </c>
      <c r="S96">
        <v>1.0249999999999999</v>
      </c>
      <c r="T96">
        <v>1.0269999999999999</v>
      </c>
      <c r="U96">
        <v>1.0289999999999999</v>
      </c>
      <c r="V96">
        <v>1.032</v>
      </c>
      <c r="W96">
        <v>1.0349999999999999</v>
      </c>
      <c r="X96">
        <v>1.0369999999999999</v>
      </c>
      <c r="Y96">
        <v>1.0389999999999999</v>
      </c>
      <c r="Z96">
        <v>1.042</v>
      </c>
      <c r="AA96">
        <v>1.0449999999999999</v>
      </c>
      <c r="AB96">
        <v>1.0469999999999999</v>
      </c>
      <c r="AC96">
        <v>1.0469999999999999</v>
      </c>
      <c r="AD96">
        <v>1.0469999999999999</v>
      </c>
      <c r="AE96">
        <v>1.0469999999999999</v>
      </c>
      <c r="AF96">
        <v>1.0449999999999999</v>
      </c>
      <c r="AG96">
        <v>1.044</v>
      </c>
      <c r="AH96">
        <v>1.0449999999999999</v>
      </c>
      <c r="AI96">
        <v>1.046</v>
      </c>
      <c r="AJ96">
        <v>1.048</v>
      </c>
      <c r="AK96">
        <v>1.048</v>
      </c>
      <c r="AL96">
        <v>1.048</v>
      </c>
      <c r="AM96">
        <v>1.046</v>
      </c>
      <c r="AN96">
        <v>1.0449999999999999</v>
      </c>
      <c r="AO96">
        <v>1.044</v>
      </c>
      <c r="AP96" s="43" t="s">
        <v>82</v>
      </c>
      <c r="AQ96" s="43" t="s">
        <v>7</v>
      </c>
      <c r="AR96" s="43">
        <v>0.13500000000000001</v>
      </c>
      <c r="AS96" s="43">
        <v>0.13800000000000001</v>
      </c>
      <c r="AT96" s="43">
        <v>0.14000000000000001</v>
      </c>
      <c r="AU96" s="43">
        <v>0.13900000000000001</v>
      </c>
      <c r="AV96" s="43">
        <v>0.14000000000000001</v>
      </c>
      <c r="AW96" s="43">
        <v>0.14000000000000001</v>
      </c>
      <c r="AX96" s="43">
        <v>0.14000000000000001</v>
      </c>
      <c r="AY96" s="43">
        <v>0.14099999999999999</v>
      </c>
      <c r="AZ96" s="43">
        <v>0.14199999999999999</v>
      </c>
      <c r="BA96" s="43">
        <v>0.14699999999999999</v>
      </c>
      <c r="BB96" s="43">
        <v>0.14799999999999999</v>
      </c>
      <c r="BC96" s="43">
        <v>0.14799999999999999</v>
      </c>
      <c r="BD96" s="43">
        <v>0.14799999999999999</v>
      </c>
      <c r="BE96" s="43">
        <v>0.14799999999999999</v>
      </c>
      <c r="BF96" s="43">
        <v>0.14899999999999999</v>
      </c>
      <c r="BG96" s="43">
        <v>0.14899999999999999</v>
      </c>
      <c r="BH96" s="43">
        <v>0.14899999999999999</v>
      </c>
      <c r="BI96" s="43">
        <v>0.14899999999999999</v>
      </c>
      <c r="BJ96" s="43">
        <v>0.15</v>
      </c>
      <c r="BK96" s="43">
        <v>0.15</v>
      </c>
      <c r="BL96" s="43">
        <v>0.14899999999999999</v>
      </c>
      <c r="BM96" s="43">
        <v>0.14899999999999999</v>
      </c>
      <c r="BN96" s="43">
        <v>0.151</v>
      </c>
      <c r="BO96" s="43">
        <v>0.151</v>
      </c>
      <c r="BP96" s="43">
        <v>0.151</v>
      </c>
      <c r="BQ96" s="43">
        <v>0.151</v>
      </c>
      <c r="BR96" s="43">
        <v>0.151</v>
      </c>
      <c r="BS96" s="43">
        <v>0.151</v>
      </c>
      <c r="BT96" s="43">
        <v>0.15</v>
      </c>
      <c r="BU96" s="43">
        <v>0.14899999999999999</v>
      </c>
      <c r="BV96" s="43">
        <v>0.14799999999999999</v>
      </c>
      <c r="BW96" s="43">
        <v>0.14699999999999999</v>
      </c>
    </row>
    <row r="97" spans="3:75" x14ac:dyDescent="0.3">
      <c r="C97" s="15" t="b">
        <f t="shared" ref="C97:C113" si="9">IF(H97=H80,TRUE,0)</f>
        <v>1</v>
      </c>
      <c r="D97" s="15" t="s">
        <v>135</v>
      </c>
      <c r="E97" s="15" t="s">
        <v>136</v>
      </c>
      <c r="F97" s="12" t="s">
        <v>33</v>
      </c>
      <c r="G97" s="15" t="s">
        <v>11</v>
      </c>
      <c r="H97" s="15" t="s">
        <v>45</v>
      </c>
      <c r="I97" s="14" t="s">
        <v>134</v>
      </c>
      <c r="J97" s="15">
        <f>J63*J80</f>
        <v>3.1510000000000003E-2</v>
      </c>
      <c r="K97" s="15">
        <f t="shared" ref="K97:AO97" si="10">K63*K80</f>
        <v>2.9337000000000002E-2</v>
      </c>
      <c r="L97" s="15">
        <f t="shared" si="10"/>
        <v>2.9610000000000001E-2</v>
      </c>
      <c r="M97" s="17">
        <f t="shared" si="10"/>
        <v>3.1107999999999997E-2</v>
      </c>
      <c r="N97" s="17">
        <f t="shared" si="10"/>
        <v>3.1151999999999996E-2</v>
      </c>
      <c r="O97" s="17">
        <f t="shared" si="10"/>
        <v>3.2613999999999997E-2</v>
      </c>
      <c r="P97" s="17">
        <f t="shared" si="10"/>
        <v>3.2659999999999995E-2</v>
      </c>
      <c r="Q97" s="17">
        <f t="shared" si="10"/>
        <v>3.4175999999999998E-2</v>
      </c>
      <c r="R97" s="17">
        <f t="shared" si="10"/>
        <v>3.5650000000000001E-2</v>
      </c>
      <c r="S97" s="17">
        <f t="shared" si="10"/>
        <v>3.5725E-2</v>
      </c>
      <c r="T97" s="17">
        <f t="shared" si="10"/>
        <v>3.7257999999999999E-2</v>
      </c>
      <c r="U97" s="17">
        <f t="shared" si="10"/>
        <v>3.8825999999999999E-2</v>
      </c>
      <c r="V97" s="17">
        <f t="shared" si="10"/>
        <v>4.0376000000000002E-2</v>
      </c>
      <c r="W97" s="17">
        <f t="shared" si="10"/>
        <v>4.1933999999999999E-2</v>
      </c>
      <c r="X97" s="17">
        <f t="shared" si="10"/>
        <v>4.3499999999999997E-2</v>
      </c>
      <c r="Y97" s="17">
        <f t="shared" si="10"/>
        <v>4.5073999999999996E-2</v>
      </c>
      <c r="Z97" s="17">
        <f t="shared" si="10"/>
        <v>4.6624000000000006E-2</v>
      </c>
      <c r="AA97" s="17">
        <f t="shared" si="10"/>
        <v>4.8180000000000001E-2</v>
      </c>
      <c r="AB97" s="17">
        <f t="shared" si="10"/>
        <v>4.9742000000000008E-2</v>
      </c>
      <c r="AC97" s="17">
        <f t="shared" si="10"/>
        <v>5.1275000000000008E-2</v>
      </c>
      <c r="AD97" s="17">
        <f t="shared" si="10"/>
        <v>5.2775999999999997E-2</v>
      </c>
      <c r="AE97" s="17">
        <f t="shared" si="10"/>
        <v>5.4315999999999996E-2</v>
      </c>
      <c r="AF97" s="17">
        <f t="shared" si="10"/>
        <v>5.5746000000000004E-2</v>
      </c>
      <c r="AG97" s="17">
        <f t="shared" si="10"/>
        <v>5.7251999999999997E-2</v>
      </c>
      <c r="AH97" s="17">
        <f t="shared" si="10"/>
        <v>5.8799999999999998E-2</v>
      </c>
      <c r="AI97" s="17">
        <f t="shared" si="10"/>
        <v>6.0352000000000003E-2</v>
      </c>
      <c r="AJ97" s="17">
        <f t="shared" si="10"/>
        <v>6.3381999999999994E-2</v>
      </c>
      <c r="AK97" s="17">
        <f t="shared" si="10"/>
        <v>6.4855999999999997E-2</v>
      </c>
      <c r="AL97" s="17">
        <f t="shared" si="10"/>
        <v>6.4460000000000003E-2</v>
      </c>
      <c r="AM97" s="17">
        <f t="shared" si="10"/>
        <v>6.2650999999999998E-2</v>
      </c>
      <c r="AN97" s="17">
        <f t="shared" si="10"/>
        <v>6.2435999999999992E-2</v>
      </c>
      <c r="AO97" s="17">
        <f t="shared" si="10"/>
        <v>6.2263999999999993E-2</v>
      </c>
      <c r="AP97" s="43" t="s">
        <v>83</v>
      </c>
      <c r="AQ97" s="43" t="s">
        <v>7</v>
      </c>
      <c r="AR97" s="43">
        <v>3.9E-2</v>
      </c>
      <c r="AS97" s="43">
        <v>0.04</v>
      </c>
      <c r="AT97" s="43">
        <v>0.04</v>
      </c>
      <c r="AU97" s="43">
        <v>0.04</v>
      </c>
      <c r="AV97" s="43">
        <v>0.04</v>
      </c>
      <c r="AW97" s="43">
        <v>0.04</v>
      </c>
      <c r="AX97" s="43">
        <v>0.04</v>
      </c>
      <c r="AY97" s="43">
        <v>4.1000000000000002E-2</v>
      </c>
      <c r="AZ97" s="43">
        <v>4.1000000000000002E-2</v>
      </c>
      <c r="BA97" s="43">
        <v>4.2000000000000003E-2</v>
      </c>
      <c r="BB97" s="43">
        <v>4.2999999999999997E-2</v>
      </c>
      <c r="BC97" s="43">
        <v>4.2999999999999997E-2</v>
      </c>
      <c r="BD97" s="43">
        <v>4.2999999999999997E-2</v>
      </c>
      <c r="BE97" s="43">
        <v>4.2999999999999997E-2</v>
      </c>
      <c r="BF97" s="43">
        <v>4.2999999999999997E-2</v>
      </c>
      <c r="BG97" s="43">
        <v>4.2999999999999997E-2</v>
      </c>
      <c r="BH97" s="43">
        <v>4.2999999999999997E-2</v>
      </c>
      <c r="BI97" s="43">
        <v>4.2999999999999997E-2</v>
      </c>
      <c r="BJ97" s="43">
        <v>4.2999999999999997E-2</v>
      </c>
      <c r="BK97" s="43">
        <v>4.2999999999999997E-2</v>
      </c>
      <c r="BL97" s="43">
        <v>4.2999999999999997E-2</v>
      </c>
      <c r="BM97" s="43">
        <v>4.2999999999999997E-2</v>
      </c>
      <c r="BN97" s="43">
        <v>4.2999999999999997E-2</v>
      </c>
      <c r="BO97" s="43">
        <v>4.2999999999999997E-2</v>
      </c>
      <c r="BP97" s="43">
        <v>4.2999999999999997E-2</v>
      </c>
      <c r="BQ97" s="43">
        <v>4.2999999999999997E-2</v>
      </c>
      <c r="BR97" s="43">
        <v>4.2999999999999997E-2</v>
      </c>
      <c r="BS97" s="43">
        <v>4.2999999999999997E-2</v>
      </c>
      <c r="BT97" s="43">
        <v>4.2999999999999997E-2</v>
      </c>
      <c r="BU97" s="43">
        <v>4.2999999999999997E-2</v>
      </c>
      <c r="BV97" s="43">
        <v>4.2999999999999997E-2</v>
      </c>
      <c r="BW97" s="43">
        <v>4.2000000000000003E-2</v>
      </c>
    </row>
    <row r="98" spans="3:75" x14ac:dyDescent="0.3">
      <c r="C98" s="15" t="b">
        <f t="shared" si="9"/>
        <v>1</v>
      </c>
      <c r="D98" s="15" t="s">
        <v>135</v>
      </c>
      <c r="E98" s="15" t="s">
        <v>136</v>
      </c>
      <c r="F98" s="12" t="s">
        <v>33</v>
      </c>
      <c r="G98" s="15" t="s">
        <v>11</v>
      </c>
      <c r="H98" s="15" t="s">
        <v>46</v>
      </c>
      <c r="I98" s="14" t="s">
        <v>134</v>
      </c>
      <c r="J98" s="15">
        <f t="shared" ref="J98:AO105" si="11">J64*J81</f>
        <v>0</v>
      </c>
      <c r="K98" s="15">
        <f t="shared" si="11"/>
        <v>0</v>
      </c>
      <c r="L98" s="15">
        <f t="shared" si="11"/>
        <v>0</v>
      </c>
      <c r="M98" s="17">
        <f t="shared" si="11"/>
        <v>0</v>
      </c>
      <c r="N98" s="17">
        <f t="shared" si="11"/>
        <v>0</v>
      </c>
      <c r="O98" s="17">
        <f t="shared" si="11"/>
        <v>0</v>
      </c>
      <c r="P98" s="17">
        <f t="shared" si="11"/>
        <v>0</v>
      </c>
      <c r="Q98" s="17">
        <f t="shared" si="11"/>
        <v>0</v>
      </c>
      <c r="R98" s="17">
        <f t="shared" si="11"/>
        <v>0</v>
      </c>
      <c r="S98" s="17">
        <f t="shared" si="11"/>
        <v>0</v>
      </c>
      <c r="T98" s="17">
        <f t="shared" si="11"/>
        <v>0</v>
      </c>
      <c r="U98" s="17">
        <f t="shared" si="11"/>
        <v>0</v>
      </c>
      <c r="V98" s="17">
        <f t="shared" si="11"/>
        <v>0</v>
      </c>
      <c r="W98" s="17">
        <f t="shared" si="11"/>
        <v>0</v>
      </c>
      <c r="X98" s="17">
        <f t="shared" si="11"/>
        <v>0</v>
      </c>
      <c r="Y98" s="17">
        <f t="shared" si="11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1"/>
        <v>0</v>
      </c>
      <c r="AD98" s="17">
        <f t="shared" si="11"/>
        <v>0</v>
      </c>
      <c r="AE98" s="17">
        <f t="shared" si="11"/>
        <v>0</v>
      </c>
      <c r="AF98" s="17">
        <f t="shared" si="11"/>
        <v>0</v>
      </c>
      <c r="AG98" s="17">
        <f t="shared" si="11"/>
        <v>0</v>
      </c>
      <c r="AH98" s="17">
        <f t="shared" si="11"/>
        <v>0</v>
      </c>
      <c r="AI98" s="17">
        <f t="shared" si="11"/>
        <v>0</v>
      </c>
      <c r="AJ98" s="17">
        <f t="shared" si="11"/>
        <v>0</v>
      </c>
      <c r="AK98" s="17">
        <f t="shared" si="11"/>
        <v>0</v>
      </c>
      <c r="AL98" s="17">
        <f t="shared" si="11"/>
        <v>0</v>
      </c>
      <c r="AM98" s="17">
        <f t="shared" si="11"/>
        <v>0</v>
      </c>
      <c r="AN98" s="17">
        <f t="shared" si="11"/>
        <v>0</v>
      </c>
      <c r="AO98" s="17">
        <f t="shared" si="11"/>
        <v>0</v>
      </c>
      <c r="AP98" s="43" t="s">
        <v>84</v>
      </c>
      <c r="AQ98" s="43" t="s">
        <v>7</v>
      </c>
      <c r="AR98" s="43">
        <v>1.0009999999999999</v>
      </c>
      <c r="AS98" s="43">
        <v>-1.4650000000000001</v>
      </c>
      <c r="AT98" s="43">
        <v>-0.7</v>
      </c>
      <c r="AU98" s="43">
        <v>0.36099999999999999</v>
      </c>
      <c r="AV98" s="43">
        <v>1.0760000000000001</v>
      </c>
      <c r="AW98" s="43">
        <v>1.466</v>
      </c>
      <c r="AX98" s="43">
        <v>1.5109999999999999</v>
      </c>
      <c r="AY98" s="43">
        <v>0.59699999999999998</v>
      </c>
      <c r="AZ98" s="43">
        <v>0.17299999999999999</v>
      </c>
      <c r="BA98" s="43">
        <v>-0.52700000000000002</v>
      </c>
      <c r="BB98" s="43">
        <v>-0.66300000000000003</v>
      </c>
      <c r="BC98" s="43">
        <v>-0.64900000000000002</v>
      </c>
      <c r="BD98" s="43">
        <v>-0.41599999999999998</v>
      </c>
      <c r="BE98" s="43">
        <v>-0.27400000000000002</v>
      </c>
      <c r="BF98" s="43">
        <v>-0.21</v>
      </c>
      <c r="BG98" s="43">
        <v>-0.20899999999999999</v>
      </c>
      <c r="BH98" s="43">
        <v>-0.113</v>
      </c>
      <c r="BI98" s="43">
        <v>-8.3000000000000004E-2</v>
      </c>
      <c r="BJ98" s="43">
        <v>-0.11600000000000001</v>
      </c>
      <c r="BK98" s="43">
        <v>-7.2999999999999995E-2</v>
      </c>
      <c r="BL98" s="43">
        <v>-2.1000000000000001E-2</v>
      </c>
      <c r="BM98" s="43">
        <v>3.0000000000000001E-3</v>
      </c>
      <c r="BN98" s="43">
        <v>3.1349999999999998</v>
      </c>
      <c r="BO98" s="43">
        <v>4.8890000000000002</v>
      </c>
      <c r="BP98" s="43">
        <v>4.96</v>
      </c>
      <c r="BQ98" s="43">
        <v>4.6669999999999998</v>
      </c>
      <c r="BR98" s="43">
        <v>4.3120000000000003</v>
      </c>
      <c r="BS98" s="43">
        <v>4.1769999999999996</v>
      </c>
      <c r="BT98" s="43">
        <v>7.9669999999999996</v>
      </c>
      <c r="BU98" s="43">
        <v>11.718</v>
      </c>
      <c r="BV98" s="43">
        <v>13.473000000000001</v>
      </c>
      <c r="BW98" s="43">
        <v>14.808</v>
      </c>
    </row>
    <row r="99" spans="3:75" x14ac:dyDescent="0.3">
      <c r="C99" s="15" t="b">
        <f t="shared" si="9"/>
        <v>1</v>
      </c>
      <c r="D99" s="15" t="s">
        <v>135</v>
      </c>
      <c r="E99" s="15" t="s">
        <v>136</v>
      </c>
      <c r="F99" s="12" t="s">
        <v>33</v>
      </c>
      <c r="G99" s="15" t="s">
        <v>11</v>
      </c>
      <c r="H99" s="15" t="s">
        <v>47</v>
      </c>
      <c r="I99" s="14" t="s">
        <v>134</v>
      </c>
      <c r="J99" s="15">
        <f t="shared" si="11"/>
        <v>1.423E-3</v>
      </c>
      <c r="K99" s="15">
        <f t="shared" si="11"/>
        <v>1.4519999999999999E-3</v>
      </c>
      <c r="L99" s="15">
        <f t="shared" si="11"/>
        <v>1.451E-3</v>
      </c>
      <c r="M99" s="17">
        <f t="shared" si="11"/>
        <v>1.4499999999999999E-3</v>
      </c>
      <c r="N99" s="17">
        <f t="shared" si="11"/>
        <v>1.4480000000000001E-3</v>
      </c>
      <c r="O99" s="17">
        <f t="shared" si="11"/>
        <v>1.446E-3</v>
      </c>
      <c r="P99" s="17">
        <f t="shared" si="11"/>
        <v>1.4470000000000002E-3</v>
      </c>
      <c r="Q99" s="17">
        <f t="shared" si="11"/>
        <v>1.454E-3</v>
      </c>
      <c r="R99" s="17">
        <f t="shared" si="11"/>
        <v>1.456E-3</v>
      </c>
      <c r="S99" s="17">
        <f t="shared" si="11"/>
        <v>1.4450000000000001E-3</v>
      </c>
      <c r="T99" s="17">
        <f t="shared" si="11"/>
        <v>1.4480000000000001E-3</v>
      </c>
      <c r="U99" s="17">
        <f t="shared" si="11"/>
        <v>1.4530000000000001E-3</v>
      </c>
      <c r="V99" s="17">
        <f t="shared" si="11"/>
        <v>1.4519999999999999E-3</v>
      </c>
      <c r="W99" s="17">
        <f t="shared" si="11"/>
        <v>1.456E-3</v>
      </c>
      <c r="X99" s="17">
        <f t="shared" si="11"/>
        <v>1.459E-3</v>
      </c>
      <c r="Y99" s="17">
        <f t="shared" si="11"/>
        <v>2.9260000000000002E-3</v>
      </c>
      <c r="Z99" s="17">
        <f t="shared" si="11"/>
        <v>2.9359999999999998E-3</v>
      </c>
      <c r="AA99" s="17">
        <f t="shared" si="11"/>
        <v>2.9399999999999999E-3</v>
      </c>
      <c r="AB99" s="17">
        <f t="shared" si="11"/>
        <v>2.944E-3</v>
      </c>
      <c r="AC99" s="17">
        <f t="shared" si="11"/>
        <v>2.944E-3</v>
      </c>
      <c r="AD99" s="17">
        <f t="shared" si="11"/>
        <v>2.9420000000000002E-3</v>
      </c>
      <c r="AE99" s="17">
        <f t="shared" si="11"/>
        <v>2.9420000000000002E-3</v>
      </c>
      <c r="AF99" s="17">
        <f t="shared" si="11"/>
        <v>2.928E-3</v>
      </c>
      <c r="AG99" s="17">
        <f t="shared" si="11"/>
        <v>2.9220000000000001E-3</v>
      </c>
      <c r="AH99" s="17">
        <f t="shared" si="11"/>
        <v>2.9239999999999999E-3</v>
      </c>
      <c r="AI99" s="17">
        <f t="shared" si="11"/>
        <v>2.928E-3</v>
      </c>
      <c r="AJ99" s="17">
        <f t="shared" si="11"/>
        <v>2.9300000000000003E-3</v>
      </c>
      <c r="AK99" s="17">
        <f t="shared" si="11"/>
        <v>2.9320000000000001E-3</v>
      </c>
      <c r="AL99" s="17">
        <f t="shared" si="11"/>
        <v>2.9060000000000002E-3</v>
      </c>
      <c r="AM99" s="17">
        <f t="shared" si="11"/>
        <v>2.882E-3</v>
      </c>
      <c r="AN99" s="17">
        <f t="shared" si="11"/>
        <v>2.8700000000000002E-3</v>
      </c>
      <c r="AO99" s="17">
        <f t="shared" si="11"/>
        <v>2.8600000000000001E-3</v>
      </c>
      <c r="AP99" s="43" t="s">
        <v>85</v>
      </c>
      <c r="AQ99" s="43" t="s">
        <v>7</v>
      </c>
      <c r="AR99" s="43">
        <v>0.96699999999999997</v>
      </c>
      <c r="AS99" s="43">
        <v>0.99099999999999999</v>
      </c>
      <c r="AT99" s="43">
        <v>1.004</v>
      </c>
      <c r="AU99" s="43">
        <v>1.0009999999999999</v>
      </c>
      <c r="AV99" s="43">
        <v>1.002</v>
      </c>
      <c r="AW99" s="43">
        <v>1.004</v>
      </c>
      <c r="AX99" s="43">
        <v>1.008</v>
      </c>
      <c r="AY99" s="43">
        <v>1.014</v>
      </c>
      <c r="AZ99" s="43">
        <v>1.0189999999999999</v>
      </c>
      <c r="BA99" s="43">
        <v>1.0529999999999999</v>
      </c>
      <c r="BB99" s="43">
        <v>1.0620000000000001</v>
      </c>
      <c r="BC99" s="43">
        <v>1.0640000000000001</v>
      </c>
      <c r="BD99" s="43">
        <v>1.0640000000000001</v>
      </c>
      <c r="BE99" s="43">
        <v>1.0649999999999999</v>
      </c>
      <c r="BF99" s="43">
        <v>1.0669999999999999</v>
      </c>
      <c r="BG99" s="43">
        <v>1.069</v>
      </c>
      <c r="BH99" s="43">
        <v>1.069</v>
      </c>
      <c r="BI99" s="43">
        <v>1.071</v>
      </c>
      <c r="BJ99" s="43">
        <v>1.0740000000000001</v>
      </c>
      <c r="BK99" s="43">
        <v>1.0740000000000001</v>
      </c>
      <c r="BL99" s="43">
        <v>1.0720000000000001</v>
      </c>
      <c r="BM99" s="43">
        <v>1.0720000000000001</v>
      </c>
      <c r="BN99" s="43">
        <v>1.08</v>
      </c>
      <c r="BO99" s="43">
        <v>1.083</v>
      </c>
      <c r="BP99" s="43">
        <v>1.0840000000000001</v>
      </c>
      <c r="BQ99" s="43">
        <v>1.0840000000000001</v>
      </c>
      <c r="BR99" s="43">
        <v>1.0840000000000001</v>
      </c>
      <c r="BS99" s="43">
        <v>1.0820000000000001</v>
      </c>
      <c r="BT99" s="43">
        <v>1.079</v>
      </c>
      <c r="BU99" s="43">
        <v>1.069</v>
      </c>
      <c r="BV99" s="43">
        <v>1.0620000000000001</v>
      </c>
      <c r="BW99" s="43">
        <v>1.0549999999999999</v>
      </c>
    </row>
    <row r="100" spans="3:75" x14ac:dyDescent="0.3">
      <c r="C100" s="15" t="b">
        <f t="shared" si="9"/>
        <v>1</v>
      </c>
      <c r="D100" s="15" t="s">
        <v>135</v>
      </c>
      <c r="E100" s="15" t="s">
        <v>136</v>
      </c>
      <c r="F100" s="12" t="s">
        <v>33</v>
      </c>
      <c r="G100" s="15" t="s">
        <v>11</v>
      </c>
      <c r="H100" s="15" t="s">
        <v>48</v>
      </c>
      <c r="I100" s="14" t="s">
        <v>134</v>
      </c>
      <c r="J100" s="15">
        <f t="shared" si="11"/>
        <v>5.0800000000000003E-3</v>
      </c>
      <c r="K100" s="15">
        <f t="shared" si="11"/>
        <v>5.1120000000000002E-3</v>
      </c>
      <c r="L100" s="15">
        <f t="shared" si="11"/>
        <v>5.1399999999999996E-3</v>
      </c>
      <c r="M100" s="17">
        <f t="shared" si="11"/>
        <v>5.1319999999999994E-3</v>
      </c>
      <c r="N100" s="17">
        <f t="shared" si="11"/>
        <v>5.1319999999999994E-3</v>
      </c>
      <c r="O100" s="17">
        <f t="shared" si="11"/>
        <v>5.1399999999999996E-3</v>
      </c>
      <c r="P100" s="17">
        <f t="shared" si="11"/>
        <v>5.1479999999999998E-3</v>
      </c>
      <c r="Q100" s="17">
        <f t="shared" si="11"/>
        <v>6.4600000000000005E-3</v>
      </c>
      <c r="R100" s="17">
        <f t="shared" si="11"/>
        <v>6.4800000000000005E-3</v>
      </c>
      <c r="S100" s="17">
        <f t="shared" si="11"/>
        <v>6.5600000000000007E-3</v>
      </c>
      <c r="T100" s="17">
        <f t="shared" si="11"/>
        <v>6.5950000000000002E-3</v>
      </c>
      <c r="U100" s="17">
        <f t="shared" si="11"/>
        <v>6.6100000000000004E-3</v>
      </c>
      <c r="V100" s="17">
        <f t="shared" si="11"/>
        <v>6.6249999999999998E-3</v>
      </c>
      <c r="W100" s="17">
        <f t="shared" si="11"/>
        <v>6.6350000000000003E-3</v>
      </c>
      <c r="X100" s="17">
        <f t="shared" si="11"/>
        <v>7.980000000000001E-3</v>
      </c>
      <c r="Y100" s="17">
        <f t="shared" si="11"/>
        <v>7.9979999999999999E-3</v>
      </c>
      <c r="Z100" s="17">
        <f t="shared" si="11"/>
        <v>8.0099999999999998E-3</v>
      </c>
      <c r="AA100" s="17">
        <f t="shared" si="11"/>
        <v>8.0280000000000004E-3</v>
      </c>
      <c r="AB100" s="17">
        <f t="shared" si="11"/>
        <v>8.0520000000000001E-3</v>
      </c>
      <c r="AC100" s="17">
        <f t="shared" si="11"/>
        <v>9.4080000000000014E-3</v>
      </c>
      <c r="AD100" s="17">
        <f t="shared" si="11"/>
        <v>9.4149999999999998E-3</v>
      </c>
      <c r="AE100" s="17">
        <f t="shared" si="11"/>
        <v>9.4359999999999999E-3</v>
      </c>
      <c r="AF100" s="17">
        <f t="shared" si="11"/>
        <v>9.4500000000000001E-3</v>
      </c>
      <c r="AG100" s="17">
        <f t="shared" si="11"/>
        <v>9.4640000000000002E-3</v>
      </c>
      <c r="AH100" s="17">
        <f t="shared" si="11"/>
        <v>1.0832000000000001E-2</v>
      </c>
      <c r="AI100" s="17">
        <f t="shared" si="11"/>
        <v>1.0848000000000002E-2</v>
      </c>
      <c r="AJ100" s="17">
        <f t="shared" si="11"/>
        <v>1.0855999999999999E-2</v>
      </c>
      <c r="AK100" s="17">
        <f t="shared" si="11"/>
        <v>1.0855999999999999E-2</v>
      </c>
      <c r="AL100" s="17">
        <f t="shared" si="11"/>
        <v>1.0800000000000001E-2</v>
      </c>
      <c r="AM100" s="17">
        <f t="shared" si="11"/>
        <v>1.0711999999999999E-2</v>
      </c>
      <c r="AN100" s="17">
        <f t="shared" si="11"/>
        <v>1.0656000000000001E-2</v>
      </c>
      <c r="AO100" s="17">
        <f t="shared" si="11"/>
        <v>1.0616E-2</v>
      </c>
      <c r="AP100" s="43" t="s">
        <v>86</v>
      </c>
      <c r="AQ100" s="43" t="s">
        <v>7</v>
      </c>
      <c r="AR100" s="43">
        <v>1.026</v>
      </c>
      <c r="AS100" s="43">
        <v>1.032</v>
      </c>
      <c r="AT100" s="43">
        <v>1.03</v>
      </c>
      <c r="AU100" s="43">
        <v>1.0349999999999999</v>
      </c>
      <c r="AV100" s="43">
        <v>1.0349999999999999</v>
      </c>
      <c r="AW100" s="43">
        <v>1.034</v>
      </c>
      <c r="AX100" s="43">
        <v>1.034</v>
      </c>
      <c r="AY100" s="43">
        <v>1.0329999999999999</v>
      </c>
      <c r="AZ100" s="43">
        <v>1.0269999999999999</v>
      </c>
      <c r="BA100" s="43">
        <v>0.999</v>
      </c>
      <c r="BB100" s="43">
        <v>0.98899999999999999</v>
      </c>
      <c r="BC100" s="43">
        <v>0.98899999999999999</v>
      </c>
      <c r="BD100" s="43">
        <v>0.99299999999999999</v>
      </c>
      <c r="BE100" s="43">
        <v>0.996</v>
      </c>
      <c r="BF100" s="43">
        <v>0.999</v>
      </c>
      <c r="BG100" s="43">
        <v>0.999</v>
      </c>
      <c r="BH100" s="43">
        <v>1.0029999999999999</v>
      </c>
      <c r="BI100" s="43">
        <v>1.0089999999999999</v>
      </c>
      <c r="BJ100" s="43">
        <v>1.02</v>
      </c>
      <c r="BK100" s="43">
        <v>1.0249999999999999</v>
      </c>
      <c r="BL100" s="43">
        <v>1.0309999999999999</v>
      </c>
      <c r="BM100" s="43">
        <v>1.034</v>
      </c>
      <c r="BN100" s="43">
        <v>1.026</v>
      </c>
      <c r="BO100" s="43">
        <v>1.0209999999999999</v>
      </c>
      <c r="BP100" s="43">
        <v>1.022</v>
      </c>
      <c r="BQ100" s="43">
        <v>1.0269999999999999</v>
      </c>
      <c r="BR100" s="43">
        <v>1.034</v>
      </c>
      <c r="BS100" s="43">
        <v>1.0469999999999999</v>
      </c>
      <c r="BT100" s="43">
        <v>1.0549999999999999</v>
      </c>
      <c r="BU100" s="43">
        <v>1.0660000000000001</v>
      </c>
      <c r="BV100" s="43">
        <v>1.081</v>
      </c>
      <c r="BW100" s="43">
        <v>1.1020000000000001</v>
      </c>
    </row>
    <row r="101" spans="3:75" x14ac:dyDescent="0.3">
      <c r="C101" s="15" t="b">
        <f t="shared" si="9"/>
        <v>1</v>
      </c>
      <c r="D101" s="15" t="s">
        <v>135</v>
      </c>
      <c r="E101" s="15" t="s">
        <v>136</v>
      </c>
      <c r="F101" s="12" t="s">
        <v>33</v>
      </c>
      <c r="G101" s="15" t="s">
        <v>11</v>
      </c>
      <c r="H101" s="15" t="s">
        <v>49</v>
      </c>
      <c r="I101" s="14" t="s">
        <v>134</v>
      </c>
      <c r="J101" s="15">
        <f t="shared" si="11"/>
        <v>1.3463999999999999E-2</v>
      </c>
      <c r="K101" s="15">
        <f t="shared" si="11"/>
        <v>1.2112E-2</v>
      </c>
      <c r="L101" s="15">
        <f t="shared" si="11"/>
        <v>1.3679999999999999E-2</v>
      </c>
      <c r="M101" s="17">
        <f t="shared" si="11"/>
        <v>1.3670999999999997E-2</v>
      </c>
      <c r="N101" s="17">
        <f t="shared" si="11"/>
        <v>1.3644E-2</v>
      </c>
      <c r="O101" s="17">
        <f t="shared" si="11"/>
        <v>1.3644E-2</v>
      </c>
      <c r="P101" s="17">
        <f t="shared" si="11"/>
        <v>1.3661999999999999E-2</v>
      </c>
      <c r="Q101" s="17">
        <f t="shared" si="11"/>
        <v>1.3706999999999999E-2</v>
      </c>
      <c r="R101" s="17">
        <f t="shared" si="11"/>
        <v>1.5269999999999999E-2</v>
      </c>
      <c r="S101" s="17">
        <f t="shared" si="11"/>
        <v>1.525E-2</v>
      </c>
      <c r="T101" s="17">
        <f t="shared" si="11"/>
        <v>1.5309999999999999E-2</v>
      </c>
      <c r="U101" s="17">
        <f t="shared" si="11"/>
        <v>1.6895999999999998E-2</v>
      </c>
      <c r="V101" s="17">
        <f t="shared" si="11"/>
        <v>1.6929E-2</v>
      </c>
      <c r="W101" s="17">
        <f t="shared" si="11"/>
        <v>1.6972999999999999E-2</v>
      </c>
      <c r="X101" s="17">
        <f t="shared" si="11"/>
        <v>1.8552000000000003E-2</v>
      </c>
      <c r="Y101" s="17">
        <f t="shared" si="11"/>
        <v>1.8600000000000002E-2</v>
      </c>
      <c r="Z101" s="17">
        <f t="shared" si="11"/>
        <v>2.0188999999999999E-2</v>
      </c>
      <c r="AA101" s="17">
        <f t="shared" si="11"/>
        <v>2.0227999999999999E-2</v>
      </c>
      <c r="AB101" s="17">
        <f t="shared" si="11"/>
        <v>2.0266999999999997E-2</v>
      </c>
      <c r="AC101" s="17">
        <f t="shared" si="11"/>
        <v>2.1840000000000002E-2</v>
      </c>
      <c r="AD101" s="17">
        <f t="shared" si="11"/>
        <v>2.1853999999999998E-2</v>
      </c>
      <c r="AE101" s="17">
        <f t="shared" si="11"/>
        <v>2.3444999999999997E-2</v>
      </c>
      <c r="AF101" s="17">
        <f t="shared" si="11"/>
        <v>2.3385E-2</v>
      </c>
      <c r="AG101" s="17">
        <f t="shared" si="11"/>
        <v>2.4912E-2</v>
      </c>
      <c r="AH101" s="17">
        <f t="shared" si="11"/>
        <v>2.4944000000000001E-2</v>
      </c>
      <c r="AI101" s="17">
        <f t="shared" si="11"/>
        <v>2.4975999999999998E-2</v>
      </c>
      <c r="AJ101" s="17">
        <f t="shared" si="11"/>
        <v>2.6571000000000001E-2</v>
      </c>
      <c r="AK101" s="17">
        <f t="shared" si="11"/>
        <v>2.6554000000000001E-2</v>
      </c>
      <c r="AL101" s="17">
        <f t="shared" si="11"/>
        <v>2.6350000000000002E-2</v>
      </c>
      <c r="AM101" s="17">
        <f t="shared" si="11"/>
        <v>2.6128999999999999E-2</v>
      </c>
      <c r="AN101" s="17">
        <f t="shared" si="11"/>
        <v>2.5992999999999999E-2</v>
      </c>
      <c r="AO101" s="17">
        <f t="shared" si="11"/>
        <v>2.5891000000000001E-2</v>
      </c>
      <c r="AP101" s="43" t="s">
        <v>87</v>
      </c>
      <c r="AQ101" s="43" t="s">
        <v>7</v>
      </c>
      <c r="AR101" s="43">
        <v>1.294</v>
      </c>
      <c r="AS101" s="43">
        <v>1.25</v>
      </c>
      <c r="AT101" s="43">
        <v>1.254</v>
      </c>
      <c r="AU101" s="43">
        <v>1.26</v>
      </c>
      <c r="AV101" s="43">
        <v>1.2649999999999999</v>
      </c>
      <c r="AW101" s="43">
        <v>1.266</v>
      </c>
      <c r="AX101" s="43">
        <v>1.266</v>
      </c>
      <c r="AY101" s="43">
        <v>1.2669999999999999</v>
      </c>
      <c r="AZ101" s="43">
        <v>1.2669999999999999</v>
      </c>
      <c r="BA101" s="43">
        <v>1.2729999999999999</v>
      </c>
      <c r="BB101" s="43">
        <v>1.2729999999999999</v>
      </c>
      <c r="BC101" s="43">
        <v>1.274</v>
      </c>
      <c r="BD101" s="43">
        <v>1.2769999999999999</v>
      </c>
      <c r="BE101" s="43">
        <v>1.2809999999999999</v>
      </c>
      <c r="BF101" s="43">
        <v>1.2829999999999999</v>
      </c>
      <c r="BG101" s="43">
        <v>1.2849999999999999</v>
      </c>
      <c r="BH101" s="43">
        <v>1.288</v>
      </c>
      <c r="BI101" s="43">
        <v>1.29</v>
      </c>
      <c r="BJ101" s="43">
        <v>1.292</v>
      </c>
      <c r="BK101" s="43">
        <v>1.2929999999999999</v>
      </c>
      <c r="BL101" s="43">
        <v>1.2929999999999999</v>
      </c>
      <c r="BM101" s="43">
        <v>1.2929999999999999</v>
      </c>
      <c r="BN101" s="43">
        <v>1.294</v>
      </c>
      <c r="BO101" s="43">
        <v>1.294</v>
      </c>
      <c r="BP101" s="43">
        <v>1.2949999999999999</v>
      </c>
      <c r="BQ101" s="43">
        <v>1.296</v>
      </c>
      <c r="BR101" s="43">
        <v>1.2989999999999999</v>
      </c>
      <c r="BS101" s="43">
        <v>1.302</v>
      </c>
      <c r="BT101" s="43">
        <v>1.3089999999999999</v>
      </c>
      <c r="BU101" s="43">
        <v>1.3140000000000001</v>
      </c>
      <c r="BV101" s="43">
        <v>1.32</v>
      </c>
      <c r="BW101" s="43">
        <v>1.3240000000000001</v>
      </c>
    </row>
    <row r="102" spans="3:75" x14ac:dyDescent="0.3">
      <c r="C102" s="15" t="b">
        <f t="shared" si="9"/>
        <v>1</v>
      </c>
      <c r="D102" s="15" t="s">
        <v>135</v>
      </c>
      <c r="E102" s="15" t="s">
        <v>136</v>
      </c>
      <c r="F102" s="12" t="s">
        <v>33</v>
      </c>
      <c r="G102" s="15" t="s">
        <v>11</v>
      </c>
      <c r="H102" s="15" t="s">
        <v>50</v>
      </c>
      <c r="I102" s="14" t="s">
        <v>134</v>
      </c>
      <c r="J102" s="15">
        <f t="shared" si="11"/>
        <v>2.8079999999999997E-2</v>
      </c>
      <c r="K102" s="15">
        <f t="shared" si="11"/>
        <v>2.5703999999999998E-2</v>
      </c>
      <c r="L102" s="15">
        <f t="shared" si="11"/>
        <v>2.7113000000000002E-2</v>
      </c>
      <c r="M102" s="17">
        <f t="shared" si="11"/>
        <v>2.7093999999999997E-2</v>
      </c>
      <c r="N102" s="17">
        <f t="shared" si="11"/>
        <v>2.8420000000000001E-2</v>
      </c>
      <c r="O102" s="17">
        <f t="shared" si="11"/>
        <v>2.8380000000000002E-2</v>
      </c>
      <c r="P102" s="17">
        <f t="shared" si="11"/>
        <v>2.9777999999999999E-2</v>
      </c>
      <c r="Q102" s="17">
        <f t="shared" si="11"/>
        <v>2.9799000000000003E-2</v>
      </c>
      <c r="R102" s="17">
        <f t="shared" si="11"/>
        <v>3.1174E-2</v>
      </c>
      <c r="S102" s="17">
        <f t="shared" si="11"/>
        <v>3.2291999999999994E-2</v>
      </c>
      <c r="T102" s="17">
        <f t="shared" si="11"/>
        <v>3.2245999999999997E-2</v>
      </c>
      <c r="U102" s="17">
        <f t="shared" si="11"/>
        <v>3.3695999999999997E-2</v>
      </c>
      <c r="V102" s="17">
        <f t="shared" si="11"/>
        <v>3.5200000000000002E-2</v>
      </c>
      <c r="W102" s="17">
        <f t="shared" si="11"/>
        <v>3.5275000000000001E-2</v>
      </c>
      <c r="X102" s="17">
        <f t="shared" si="11"/>
        <v>3.6763999999999998E-2</v>
      </c>
      <c r="Y102" s="17">
        <f t="shared" si="11"/>
        <v>3.8259000000000001E-2</v>
      </c>
      <c r="Z102" s="17">
        <f t="shared" si="11"/>
        <v>3.9759999999999997E-2</v>
      </c>
      <c r="AA102" s="17">
        <f t="shared" si="11"/>
        <v>4.1267000000000005E-2</v>
      </c>
      <c r="AB102" s="17">
        <f t="shared" si="11"/>
        <v>4.2810000000000001E-2</v>
      </c>
      <c r="AC102" s="17">
        <f t="shared" si="11"/>
        <v>4.4267999999999995E-2</v>
      </c>
      <c r="AD102" s="17">
        <f t="shared" si="11"/>
        <v>4.5696000000000001E-2</v>
      </c>
      <c r="AE102" s="17">
        <f t="shared" si="11"/>
        <v>4.7157000000000004E-2</v>
      </c>
      <c r="AF102" s="17">
        <f t="shared" si="11"/>
        <v>4.8314000000000003E-2</v>
      </c>
      <c r="AG102" s="17">
        <f t="shared" si="11"/>
        <v>4.9630000000000001E-2</v>
      </c>
      <c r="AH102" s="17">
        <f t="shared" si="11"/>
        <v>5.1083999999999997E-2</v>
      </c>
      <c r="AI102" s="17">
        <f t="shared" si="11"/>
        <v>5.2576999999999999E-2</v>
      </c>
      <c r="AJ102" s="17">
        <f t="shared" si="11"/>
        <v>5.4150000000000004E-2</v>
      </c>
      <c r="AK102" s="17">
        <f t="shared" si="11"/>
        <v>5.5925999999999997E-2</v>
      </c>
      <c r="AL102" s="17">
        <f t="shared" si="11"/>
        <v>5.5925999999999997E-2</v>
      </c>
      <c r="AM102" s="17">
        <f t="shared" si="11"/>
        <v>5.5965000000000001E-2</v>
      </c>
      <c r="AN102" s="17">
        <f t="shared" si="11"/>
        <v>5.4719999999999998E-2</v>
      </c>
      <c r="AO102" s="17">
        <f t="shared" si="11"/>
        <v>5.5023999999999997E-2</v>
      </c>
      <c r="AP102" s="43" t="s">
        <v>88</v>
      </c>
      <c r="AQ102" s="43" t="s">
        <v>7</v>
      </c>
      <c r="AR102" s="43">
        <v>1.2669999999999999</v>
      </c>
      <c r="AS102" s="43">
        <v>1.254</v>
      </c>
      <c r="AT102" s="43">
        <v>1.246</v>
      </c>
      <c r="AU102" s="43">
        <v>1.2430000000000001</v>
      </c>
      <c r="AV102" s="43">
        <v>1.2410000000000001</v>
      </c>
      <c r="AW102" s="43">
        <v>1.2390000000000001</v>
      </c>
      <c r="AX102" s="43">
        <v>1.238</v>
      </c>
      <c r="AY102" s="43">
        <v>1.238</v>
      </c>
      <c r="AZ102" s="43">
        <v>1.2370000000000001</v>
      </c>
      <c r="BA102" s="43">
        <v>1.236</v>
      </c>
      <c r="BB102" s="43">
        <v>1.2350000000000001</v>
      </c>
      <c r="BC102" s="43">
        <v>1.234</v>
      </c>
      <c r="BD102" s="43">
        <v>1.236</v>
      </c>
      <c r="BE102" s="43">
        <v>1.2370000000000001</v>
      </c>
      <c r="BF102" s="43">
        <v>1.2390000000000001</v>
      </c>
      <c r="BG102" s="43">
        <v>1.24</v>
      </c>
      <c r="BH102" s="43">
        <v>1.2430000000000001</v>
      </c>
      <c r="BI102" s="43">
        <v>1.2450000000000001</v>
      </c>
      <c r="BJ102" s="43">
        <v>1.246</v>
      </c>
      <c r="BK102" s="43">
        <v>1.2470000000000001</v>
      </c>
      <c r="BL102" s="43">
        <v>1.2470000000000001</v>
      </c>
      <c r="BM102" s="43">
        <v>1.248</v>
      </c>
      <c r="BN102" s="43">
        <v>1.2470000000000001</v>
      </c>
      <c r="BO102" s="43">
        <v>1.246</v>
      </c>
      <c r="BP102" s="43">
        <v>1.2470000000000001</v>
      </c>
      <c r="BQ102" s="43">
        <v>1.2490000000000001</v>
      </c>
      <c r="BR102" s="43">
        <v>1.25</v>
      </c>
      <c r="BS102" s="43">
        <v>1.252</v>
      </c>
      <c r="BT102" s="43">
        <v>1.2490000000000001</v>
      </c>
      <c r="BU102" s="43">
        <v>1.248</v>
      </c>
      <c r="BV102" s="43">
        <v>1.2490000000000001</v>
      </c>
      <c r="BW102" s="43">
        <v>1.25</v>
      </c>
    </row>
    <row r="103" spans="3:75" x14ac:dyDescent="0.3">
      <c r="C103" s="15" t="b">
        <f t="shared" si="9"/>
        <v>1</v>
      </c>
      <c r="D103" s="15" t="s">
        <v>135</v>
      </c>
      <c r="E103" s="15" t="s">
        <v>136</v>
      </c>
      <c r="F103" s="12" t="s">
        <v>33</v>
      </c>
      <c r="G103" s="15" t="s">
        <v>11</v>
      </c>
      <c r="H103" s="15" t="s">
        <v>51</v>
      </c>
      <c r="I103" s="14" t="s">
        <v>134</v>
      </c>
      <c r="J103" s="15">
        <f t="shared" si="11"/>
        <v>1.5250810000000001</v>
      </c>
      <c r="K103" s="15">
        <f t="shared" si="11"/>
        <v>1.43319</v>
      </c>
      <c r="L103" s="15">
        <f t="shared" si="11"/>
        <v>1.5432559999999997</v>
      </c>
      <c r="M103" s="17">
        <f t="shared" si="11"/>
        <v>1.6445439999999998</v>
      </c>
      <c r="N103" s="17">
        <f t="shared" si="11"/>
        <v>1.7183599999999999</v>
      </c>
      <c r="O103" s="17">
        <f t="shared" si="11"/>
        <v>1.7811900000000001</v>
      </c>
      <c r="P103" s="17">
        <f t="shared" si="11"/>
        <v>1.824948</v>
      </c>
      <c r="Q103" s="17">
        <f t="shared" si="11"/>
        <v>1.8224279999999999</v>
      </c>
      <c r="R103" s="17">
        <f t="shared" si="11"/>
        <v>1.8409140000000002</v>
      </c>
      <c r="S103" s="17">
        <f t="shared" si="11"/>
        <v>1.819701</v>
      </c>
      <c r="T103" s="17">
        <f t="shared" si="11"/>
        <v>1.8424</v>
      </c>
      <c r="U103" s="17">
        <f t="shared" si="11"/>
        <v>1.8892800000000001</v>
      </c>
      <c r="V103" s="17">
        <f t="shared" si="11"/>
        <v>1.949805</v>
      </c>
      <c r="W103" s="17">
        <f t="shared" si="11"/>
        <v>2.012829</v>
      </c>
      <c r="X103" s="17">
        <f t="shared" si="11"/>
        <v>2.0800619999999999</v>
      </c>
      <c r="Y103" s="17">
        <f t="shared" si="11"/>
        <v>2.1497100000000002</v>
      </c>
      <c r="Z103" s="17">
        <f t="shared" si="11"/>
        <v>2.1789809999999998</v>
      </c>
      <c r="AA103" s="17">
        <f t="shared" si="11"/>
        <v>2.2241429999999998</v>
      </c>
      <c r="AB103" s="17">
        <f t="shared" si="11"/>
        <v>2.3159399999999999</v>
      </c>
      <c r="AC103" s="17">
        <f t="shared" si="11"/>
        <v>2.3836539999999999</v>
      </c>
      <c r="AD103" s="17">
        <f t="shared" si="11"/>
        <v>2.4607499999999995</v>
      </c>
      <c r="AE103" s="17">
        <f t="shared" si="11"/>
        <v>2.5294509999999999</v>
      </c>
      <c r="AF103" s="17">
        <f t="shared" si="11"/>
        <v>2.8375409999999999</v>
      </c>
      <c r="AG103" s="17">
        <f t="shared" si="11"/>
        <v>3.056832</v>
      </c>
      <c r="AH103" s="17">
        <f t="shared" si="11"/>
        <v>3.1640040000000003</v>
      </c>
      <c r="AI103" s="17">
        <f t="shared" si="11"/>
        <v>3.2486839999999999</v>
      </c>
      <c r="AJ103" s="17">
        <f t="shared" si="11"/>
        <v>3.3279790000000005</v>
      </c>
      <c r="AK103" s="17">
        <f t="shared" si="11"/>
        <v>3.4280799999999996</v>
      </c>
      <c r="AL103" s="17">
        <f t="shared" si="11"/>
        <v>3.7190099999999999</v>
      </c>
      <c r="AM103" s="17">
        <f t="shared" si="11"/>
        <v>3.9706199999999998</v>
      </c>
      <c r="AN103" s="17">
        <f t="shared" si="11"/>
        <v>4.0778189999999999</v>
      </c>
      <c r="AO103" s="17">
        <f t="shared" si="11"/>
        <v>4.1450969999999998</v>
      </c>
      <c r="AP103" s="43" t="s">
        <v>89</v>
      </c>
      <c r="AQ103" s="43" t="s">
        <v>7</v>
      </c>
      <c r="AR103" s="43">
        <v>1.2370000000000001</v>
      </c>
      <c r="AS103" s="43">
        <v>1.232</v>
      </c>
      <c r="AT103" s="43">
        <v>1.228</v>
      </c>
      <c r="AU103" s="43">
        <v>1.228</v>
      </c>
      <c r="AV103" s="43">
        <v>1.2270000000000001</v>
      </c>
      <c r="AW103" s="43">
        <v>1.226</v>
      </c>
      <c r="AX103" s="43">
        <v>1.2250000000000001</v>
      </c>
      <c r="AY103" s="43">
        <v>1.2250000000000001</v>
      </c>
      <c r="AZ103" s="43">
        <v>1.2250000000000001</v>
      </c>
      <c r="BA103" s="43">
        <v>1.218</v>
      </c>
      <c r="BB103" s="43">
        <v>1.2170000000000001</v>
      </c>
      <c r="BC103" s="43">
        <v>1.218</v>
      </c>
      <c r="BD103" s="43">
        <v>1.22</v>
      </c>
      <c r="BE103" s="43">
        <v>1.222</v>
      </c>
      <c r="BF103" s="43">
        <v>1.224</v>
      </c>
      <c r="BG103" s="43">
        <v>1.226</v>
      </c>
      <c r="BH103" s="43">
        <v>1.228</v>
      </c>
      <c r="BI103" s="43">
        <v>1.23</v>
      </c>
      <c r="BJ103" s="43">
        <v>1.2310000000000001</v>
      </c>
      <c r="BK103" s="43">
        <v>1.2310000000000001</v>
      </c>
      <c r="BL103" s="43">
        <v>1.2310000000000001</v>
      </c>
      <c r="BM103" s="43">
        <v>1.2310000000000001</v>
      </c>
      <c r="BN103" s="43">
        <v>1.2270000000000001</v>
      </c>
      <c r="BO103" s="43">
        <v>1.2250000000000001</v>
      </c>
      <c r="BP103" s="43">
        <v>1.226</v>
      </c>
      <c r="BQ103" s="43">
        <v>1.2270000000000001</v>
      </c>
      <c r="BR103" s="43">
        <v>1.2290000000000001</v>
      </c>
      <c r="BS103" s="43">
        <v>1.2310000000000001</v>
      </c>
      <c r="BT103" s="43">
        <v>1.2290000000000001</v>
      </c>
      <c r="BU103" s="43">
        <v>1.228</v>
      </c>
      <c r="BV103" s="43">
        <v>1.2310000000000001</v>
      </c>
      <c r="BW103" s="43">
        <v>1.234</v>
      </c>
    </row>
    <row r="104" spans="3:75" x14ac:dyDescent="0.3">
      <c r="C104" s="15" t="b">
        <f t="shared" si="9"/>
        <v>1</v>
      </c>
      <c r="D104" s="15" t="s">
        <v>135</v>
      </c>
      <c r="E104" s="15" t="s">
        <v>136</v>
      </c>
      <c r="F104" s="12" t="s">
        <v>33</v>
      </c>
      <c r="G104" s="15" t="s">
        <v>11</v>
      </c>
      <c r="H104" s="15" t="s">
        <v>52</v>
      </c>
      <c r="I104" s="14" t="s">
        <v>134</v>
      </c>
      <c r="J104" s="15">
        <f t="shared" si="11"/>
        <v>2.7464879999999998</v>
      </c>
      <c r="K104" s="15">
        <f t="shared" si="11"/>
        <v>2.6633180000000003</v>
      </c>
      <c r="L104" s="15">
        <f t="shared" si="11"/>
        <v>2.7668550000000001</v>
      </c>
      <c r="M104" s="17">
        <f t="shared" si="11"/>
        <v>2.844875</v>
      </c>
      <c r="N104" s="17">
        <f t="shared" si="11"/>
        <v>2.9034460000000002</v>
      </c>
      <c r="O104" s="17">
        <f t="shared" si="11"/>
        <v>2.9726819999999994</v>
      </c>
      <c r="P104" s="17">
        <f t="shared" si="11"/>
        <v>3.045928</v>
      </c>
      <c r="Q104" s="17">
        <f t="shared" si="11"/>
        <v>3.1197919999999995</v>
      </c>
      <c r="R104" s="17">
        <f t="shared" si="11"/>
        <v>3.2009999999999996</v>
      </c>
      <c r="S104" s="17">
        <f t="shared" si="11"/>
        <v>3.2687060000000003</v>
      </c>
      <c r="T104" s="17">
        <f t="shared" si="11"/>
        <v>3.3653599999999999</v>
      </c>
      <c r="U104" s="17">
        <f t="shared" si="11"/>
        <v>3.468</v>
      </c>
      <c r="V104" s="17">
        <f t="shared" si="11"/>
        <v>3.58995</v>
      </c>
      <c r="W104" s="17">
        <f t="shared" si="11"/>
        <v>3.7127520000000001</v>
      </c>
      <c r="X104" s="17">
        <f t="shared" si="11"/>
        <v>3.8401100000000001</v>
      </c>
      <c r="Y104" s="17">
        <f t="shared" si="11"/>
        <v>3.989938</v>
      </c>
      <c r="Z104" s="17">
        <f t="shared" si="11"/>
        <v>4.0976800000000004</v>
      </c>
      <c r="AA104" s="17">
        <f t="shared" si="11"/>
        <v>4.2373620000000001</v>
      </c>
      <c r="AB104" s="17">
        <f t="shared" si="11"/>
        <v>4.446345</v>
      </c>
      <c r="AC104" s="17">
        <f t="shared" si="11"/>
        <v>4.5785659999999995</v>
      </c>
      <c r="AD104" s="17">
        <f t="shared" si="11"/>
        <v>4.7202580000000003</v>
      </c>
      <c r="AE104" s="17">
        <f t="shared" si="11"/>
        <v>4.8562199999999995</v>
      </c>
      <c r="AF104" s="17">
        <f t="shared" si="11"/>
        <v>5.0151199999999996</v>
      </c>
      <c r="AG104" s="17">
        <f t="shared" si="11"/>
        <v>5.1661060000000001</v>
      </c>
      <c r="AH104" s="17">
        <f t="shared" si="11"/>
        <v>5.321796</v>
      </c>
      <c r="AI104" s="17">
        <f t="shared" si="11"/>
        <v>5.4866000000000001</v>
      </c>
      <c r="AJ104" s="17">
        <f t="shared" si="11"/>
        <v>5.6519599999999999</v>
      </c>
      <c r="AK104" s="17">
        <f t="shared" si="11"/>
        <v>5.8336740000000002</v>
      </c>
      <c r="AL104" s="17">
        <f t="shared" si="11"/>
        <v>5.8499159999999994</v>
      </c>
      <c r="AM104" s="17">
        <f t="shared" si="11"/>
        <v>5.8486860000000007</v>
      </c>
      <c r="AN104" s="17">
        <f t="shared" si="11"/>
        <v>5.8490880000000001</v>
      </c>
      <c r="AO104" s="17">
        <f t="shared" si="11"/>
        <v>5.8392479999999995</v>
      </c>
      <c r="AP104" s="43" t="s">
        <v>90</v>
      </c>
      <c r="AQ104" s="43" t="s">
        <v>7</v>
      </c>
      <c r="AR104" s="43">
        <v>1.401</v>
      </c>
      <c r="AS104" s="43">
        <v>1.4039999999999999</v>
      </c>
      <c r="AT104" s="43">
        <v>1.4059999999999999</v>
      </c>
      <c r="AU104" s="43">
        <v>1.403</v>
      </c>
      <c r="AV104" s="43">
        <v>1.4019999999999999</v>
      </c>
      <c r="AW104" s="43">
        <v>1.401</v>
      </c>
      <c r="AX104" s="43">
        <v>1.4</v>
      </c>
      <c r="AY104" s="43">
        <v>1.403</v>
      </c>
      <c r="AZ104" s="43">
        <v>1.405</v>
      </c>
      <c r="BA104" s="43">
        <v>1.421</v>
      </c>
      <c r="BB104" s="43">
        <v>1.4239999999999999</v>
      </c>
      <c r="BC104" s="43">
        <v>1.423</v>
      </c>
      <c r="BD104" s="43">
        <v>1.423</v>
      </c>
      <c r="BE104" s="43">
        <v>1.4219999999999999</v>
      </c>
      <c r="BF104" s="43">
        <v>1.423</v>
      </c>
      <c r="BG104" s="43">
        <v>1.4239999999999999</v>
      </c>
      <c r="BH104" s="43">
        <v>1.425</v>
      </c>
      <c r="BI104" s="43">
        <v>1.4259999999999999</v>
      </c>
      <c r="BJ104" s="43">
        <v>1.429</v>
      </c>
      <c r="BK104" s="43">
        <v>1.4279999999999999</v>
      </c>
      <c r="BL104" s="43">
        <v>1.427</v>
      </c>
      <c r="BM104" s="43">
        <v>1.427</v>
      </c>
      <c r="BN104" s="43">
        <v>1.4279999999999999</v>
      </c>
      <c r="BO104" s="43">
        <v>1.427</v>
      </c>
      <c r="BP104" s="43">
        <v>1.4259999999999999</v>
      </c>
      <c r="BQ104" s="43">
        <v>1.4259999999999999</v>
      </c>
      <c r="BR104" s="43">
        <v>1.425</v>
      </c>
      <c r="BS104" s="43">
        <v>1.4239999999999999</v>
      </c>
      <c r="BT104" s="43">
        <v>1.419</v>
      </c>
      <c r="BU104" s="43">
        <v>1.4119999999999999</v>
      </c>
      <c r="BV104" s="43">
        <v>1.407</v>
      </c>
      <c r="BW104" s="43">
        <v>1.4039999999999999</v>
      </c>
    </row>
    <row r="105" spans="3:75" x14ac:dyDescent="0.3">
      <c r="C105" s="15" t="b">
        <f t="shared" si="9"/>
        <v>1</v>
      </c>
      <c r="D105" s="15" t="s">
        <v>135</v>
      </c>
      <c r="E105" s="15" t="s">
        <v>136</v>
      </c>
      <c r="F105" s="12" t="s">
        <v>33</v>
      </c>
      <c r="G105" s="15" t="s">
        <v>11</v>
      </c>
      <c r="H105" s="15" t="s">
        <v>53</v>
      </c>
      <c r="I105" s="14" t="s">
        <v>134</v>
      </c>
      <c r="J105" s="15">
        <f t="shared" si="11"/>
        <v>155.708293</v>
      </c>
      <c r="K105" s="15">
        <f t="shared" si="11"/>
        <v>146.80003199999999</v>
      </c>
      <c r="L105" s="15">
        <f t="shared" si="11"/>
        <v>152.95387499999998</v>
      </c>
      <c r="M105" s="17">
        <f t="shared" si="11"/>
        <v>156.89281200000002</v>
      </c>
      <c r="N105" s="17">
        <f t="shared" si="11"/>
        <v>160.34988000000001</v>
      </c>
      <c r="O105" s="17">
        <f t="shared" si="11"/>
        <v>164.23902000000001</v>
      </c>
      <c r="P105" s="17">
        <f t="shared" si="11"/>
        <v>168.56995800000001</v>
      </c>
      <c r="Q105" s="17">
        <f t="shared" si="11"/>
        <v>172.74561</v>
      </c>
      <c r="R105" s="17">
        <f t="shared" si="11"/>
        <v>177.580738</v>
      </c>
      <c r="S105" s="17">
        <f t="shared" si="11"/>
        <v>184.264196</v>
      </c>
      <c r="T105" s="17">
        <f t="shared" si="11"/>
        <v>190.48890599999999</v>
      </c>
      <c r="U105" s="17">
        <f t="shared" si="11"/>
        <v>196.14295999999999</v>
      </c>
      <c r="V105" s="17">
        <f t="shared" si="11"/>
        <v>203.01727199999999</v>
      </c>
      <c r="W105" s="17">
        <f t="shared" si="11"/>
        <v>210.01153500000001</v>
      </c>
      <c r="X105" s="17">
        <f t="shared" si="11"/>
        <v>217.42883399999999</v>
      </c>
      <c r="Y105" s="17">
        <f t="shared" si="11"/>
        <v>225.96436500000002</v>
      </c>
      <c r="Z105" s="17">
        <f t="shared" si="11"/>
        <v>233.68669799999998</v>
      </c>
      <c r="AA105" s="17">
        <f t="shared" si="11"/>
        <v>242.04585900000004</v>
      </c>
      <c r="AB105" s="17">
        <f t="shared" si="11"/>
        <v>251.80436999999998</v>
      </c>
      <c r="AC105" s="17">
        <f t="shared" si="11"/>
        <v>259.52877000000001</v>
      </c>
      <c r="AD105" s="17">
        <f t="shared" si="11"/>
        <v>267.48816299999999</v>
      </c>
      <c r="AE105" s="17">
        <f t="shared" si="11"/>
        <v>275.41767099999998</v>
      </c>
      <c r="AF105" s="17">
        <f t="shared" si="11"/>
        <v>287.17500000000001</v>
      </c>
      <c r="AG105" s="17">
        <f t="shared" si="11"/>
        <v>297.40113600000001</v>
      </c>
      <c r="AH105" s="17">
        <f t="shared" si="11"/>
        <v>306.4083</v>
      </c>
      <c r="AI105" s="17">
        <f t="shared" si="11"/>
        <v>315.41982400000001</v>
      </c>
      <c r="AJ105" s="17">
        <f t="shared" si="11"/>
        <v>324.90548699999999</v>
      </c>
      <c r="AK105" s="17">
        <f t="shared" si="11"/>
        <v>334.72742399999998</v>
      </c>
      <c r="AL105" s="17">
        <f t="shared" si="11"/>
        <v>338.260828</v>
      </c>
      <c r="AM105" s="17">
        <f t="shared" si="11"/>
        <v>340.21329599999996</v>
      </c>
      <c r="AN105" s="17">
        <f t="shared" si="11"/>
        <v>340.66748800000005</v>
      </c>
      <c r="AO105" s="17">
        <f t="shared" ref="AO105" si="12">AO71*AO88</f>
        <v>340.22128000000004</v>
      </c>
      <c r="AP105" s="43" t="s">
        <v>91</v>
      </c>
      <c r="AQ105" s="43" t="s">
        <v>7</v>
      </c>
      <c r="AR105" s="43">
        <v>1.5469999999999999</v>
      </c>
      <c r="AS105" s="43">
        <v>1.5169999999999999</v>
      </c>
      <c r="AT105" s="43">
        <v>1.518</v>
      </c>
      <c r="AU105" s="43">
        <v>1.524</v>
      </c>
      <c r="AV105" s="43">
        <v>1.524</v>
      </c>
      <c r="AW105" s="43">
        <v>1.524</v>
      </c>
      <c r="AX105" s="43">
        <v>1.5229999999999999</v>
      </c>
      <c r="AY105" s="43">
        <v>1.524</v>
      </c>
      <c r="AZ105" s="43">
        <v>1.524</v>
      </c>
      <c r="BA105" s="43">
        <v>1.51</v>
      </c>
      <c r="BB105" s="43">
        <v>1.51</v>
      </c>
      <c r="BC105" s="43">
        <v>1.5129999999999999</v>
      </c>
      <c r="BD105" s="43">
        <v>1.518</v>
      </c>
      <c r="BE105" s="43">
        <v>1.522</v>
      </c>
      <c r="BF105" s="43">
        <v>1.5249999999999999</v>
      </c>
      <c r="BG105" s="43">
        <v>1.5289999999999999</v>
      </c>
      <c r="BH105" s="43">
        <v>1.5329999999999999</v>
      </c>
      <c r="BI105" s="43">
        <v>1.536</v>
      </c>
      <c r="BJ105" s="43">
        <v>1.538</v>
      </c>
      <c r="BK105" s="43">
        <v>1.538</v>
      </c>
      <c r="BL105" s="43">
        <v>1.538</v>
      </c>
      <c r="BM105" s="43">
        <v>1.538</v>
      </c>
      <c r="BN105" s="43">
        <v>1.5309999999999999</v>
      </c>
      <c r="BO105" s="43">
        <v>1.5269999999999999</v>
      </c>
      <c r="BP105" s="43">
        <v>1.528</v>
      </c>
      <c r="BQ105" s="43">
        <v>1.53</v>
      </c>
      <c r="BR105" s="43">
        <v>1.532</v>
      </c>
      <c r="BS105" s="43">
        <v>1.5369999999999999</v>
      </c>
      <c r="BT105" s="43">
        <v>1.5369999999999999</v>
      </c>
      <c r="BU105" s="43">
        <v>1.5389999999999999</v>
      </c>
      <c r="BV105" s="43">
        <v>1.5429999999999999</v>
      </c>
      <c r="BW105" s="43">
        <v>1.548</v>
      </c>
    </row>
    <row r="106" spans="3:75" x14ac:dyDescent="0.3">
      <c r="C106" s="15" t="b">
        <f t="shared" si="9"/>
        <v>1</v>
      </c>
      <c r="D106" s="15" t="s">
        <v>135</v>
      </c>
      <c r="E106" s="15" t="s">
        <v>136</v>
      </c>
      <c r="F106" s="12" t="s">
        <v>33</v>
      </c>
      <c r="G106" s="15" t="s">
        <v>11</v>
      </c>
      <c r="H106" s="15" t="s">
        <v>54</v>
      </c>
      <c r="I106" s="14" t="s">
        <v>134</v>
      </c>
      <c r="J106" s="15">
        <f t="shared" ref="J106:AO113" si="13">J72*J89</f>
        <v>73.067749000000006</v>
      </c>
      <c r="K106" s="15">
        <f t="shared" si="13"/>
        <v>67.847009999999997</v>
      </c>
      <c r="L106" s="15">
        <f t="shared" si="13"/>
        <v>70.791749999999993</v>
      </c>
      <c r="M106" s="17">
        <f t="shared" si="13"/>
        <v>72.751854000000009</v>
      </c>
      <c r="N106" s="17">
        <f t="shared" si="13"/>
        <v>74.44743600000001</v>
      </c>
      <c r="O106" s="17">
        <f t="shared" si="13"/>
        <v>76.289238999999995</v>
      </c>
      <c r="P106" s="17">
        <f t="shared" si="13"/>
        <v>78.289839999999998</v>
      </c>
      <c r="Q106" s="17">
        <f t="shared" si="13"/>
        <v>80.247168000000002</v>
      </c>
      <c r="R106" s="17">
        <f t="shared" si="13"/>
        <v>82.430436</v>
      </c>
      <c r="S106" s="17">
        <f t="shared" si="13"/>
        <v>85.377825000000001</v>
      </c>
      <c r="T106" s="17">
        <f t="shared" si="13"/>
        <v>88.23768299999999</v>
      </c>
      <c r="U106" s="17">
        <f t="shared" si="13"/>
        <v>90.912360000000007</v>
      </c>
      <c r="V106" s="17">
        <f t="shared" si="13"/>
        <v>94.072848000000008</v>
      </c>
      <c r="W106" s="17">
        <f t="shared" si="13"/>
        <v>97.292985999999999</v>
      </c>
      <c r="X106" s="17">
        <f t="shared" si="13"/>
        <v>100.7076</v>
      </c>
      <c r="Y106" s="17">
        <f t="shared" si="13"/>
        <v>104.56200000000001</v>
      </c>
      <c r="Z106" s="17">
        <f t="shared" si="13"/>
        <v>108.156678</v>
      </c>
      <c r="AA106" s="17">
        <f t="shared" si="13"/>
        <v>112.01792000000002</v>
      </c>
      <c r="AB106" s="17">
        <f t="shared" si="13"/>
        <v>116.09973199999999</v>
      </c>
      <c r="AC106" s="17">
        <f t="shared" si="13"/>
        <v>119.6615</v>
      </c>
      <c r="AD106" s="17">
        <f t="shared" si="13"/>
        <v>123.43183999999999</v>
      </c>
      <c r="AE106" s="17">
        <f t="shared" si="13"/>
        <v>127.09120900000001</v>
      </c>
      <c r="AF106" s="17">
        <f t="shared" si="13"/>
        <v>132.92180000000002</v>
      </c>
      <c r="AG106" s="17">
        <f t="shared" si="13"/>
        <v>137.73589899999999</v>
      </c>
      <c r="AH106" s="17">
        <f t="shared" si="13"/>
        <v>141.99082599999997</v>
      </c>
      <c r="AI106" s="17">
        <f t="shared" si="13"/>
        <v>146.07162</v>
      </c>
      <c r="AJ106" s="17">
        <f t="shared" si="13"/>
        <v>150.36460399999999</v>
      </c>
      <c r="AK106" s="17">
        <f t="shared" si="13"/>
        <v>154.45099999999999</v>
      </c>
      <c r="AL106" s="17">
        <f t="shared" si="13"/>
        <v>156.35223999999999</v>
      </c>
      <c r="AM106" s="17">
        <f t="shared" si="13"/>
        <v>157.08550199999999</v>
      </c>
      <c r="AN106" s="17">
        <f t="shared" si="13"/>
        <v>157.00525500000001</v>
      </c>
      <c r="AO106" s="17">
        <f t="shared" si="13"/>
        <v>156.63288</v>
      </c>
      <c r="AP106" s="43" t="s">
        <v>92</v>
      </c>
      <c r="AQ106" s="43" t="s">
        <v>7</v>
      </c>
      <c r="AR106" s="43">
        <v>1.367</v>
      </c>
      <c r="AS106" s="43">
        <v>1.3560000000000001</v>
      </c>
      <c r="AT106" s="43">
        <v>1.351</v>
      </c>
      <c r="AU106" s="43">
        <v>1.357</v>
      </c>
      <c r="AV106" s="43">
        <v>1.355</v>
      </c>
      <c r="AW106" s="43">
        <v>1.351</v>
      </c>
      <c r="AX106" s="43">
        <v>1.3480000000000001</v>
      </c>
      <c r="AY106" s="43">
        <v>1.3460000000000001</v>
      </c>
      <c r="AZ106" s="43">
        <v>1.3440000000000001</v>
      </c>
      <c r="BA106" s="43">
        <v>1.3380000000000001</v>
      </c>
      <c r="BB106" s="43">
        <v>1.337</v>
      </c>
      <c r="BC106" s="43">
        <v>1.337</v>
      </c>
      <c r="BD106" s="43">
        <v>1.3380000000000001</v>
      </c>
      <c r="BE106" s="43">
        <v>1.3380000000000001</v>
      </c>
      <c r="BF106" s="43">
        <v>1.337</v>
      </c>
      <c r="BG106" s="43">
        <v>1.3380000000000001</v>
      </c>
      <c r="BH106" s="43">
        <v>1.337</v>
      </c>
      <c r="BI106" s="43">
        <v>1.335</v>
      </c>
      <c r="BJ106" s="43">
        <v>1.3340000000000001</v>
      </c>
      <c r="BK106" s="43">
        <v>1.333</v>
      </c>
      <c r="BL106" s="43">
        <v>1.3320000000000001</v>
      </c>
      <c r="BM106" s="43">
        <v>1.331</v>
      </c>
      <c r="BN106" s="43">
        <v>1.3280000000000001</v>
      </c>
      <c r="BO106" s="43">
        <v>1.325</v>
      </c>
      <c r="BP106" s="43">
        <v>1.3260000000000001</v>
      </c>
      <c r="BQ106" s="43">
        <v>1.327</v>
      </c>
      <c r="BR106" s="43">
        <v>1.3280000000000001</v>
      </c>
      <c r="BS106" s="43">
        <v>1.331</v>
      </c>
      <c r="BT106" s="43">
        <v>1.325</v>
      </c>
      <c r="BU106" s="43">
        <v>1.325</v>
      </c>
      <c r="BV106" s="43">
        <v>1.33</v>
      </c>
      <c r="BW106" s="43">
        <v>1.335</v>
      </c>
    </row>
    <row r="107" spans="3:75" x14ac:dyDescent="0.3">
      <c r="C107" s="15" t="b">
        <f t="shared" si="9"/>
        <v>1</v>
      </c>
      <c r="D107" s="15" t="s">
        <v>135</v>
      </c>
      <c r="E107" s="15" t="s">
        <v>136</v>
      </c>
      <c r="F107" s="12" t="s">
        <v>33</v>
      </c>
      <c r="G107" s="15" t="s">
        <v>11</v>
      </c>
      <c r="H107" s="15" t="s">
        <v>55</v>
      </c>
      <c r="I107" s="14" t="s">
        <v>134</v>
      </c>
      <c r="J107" s="15">
        <f t="shared" si="13"/>
        <v>33.545625999999999</v>
      </c>
      <c r="K107" s="15">
        <f t="shared" si="13"/>
        <v>30.808799999999998</v>
      </c>
      <c r="L107" s="15">
        <f t="shared" si="13"/>
        <v>32.129105000000003</v>
      </c>
      <c r="M107" s="17">
        <f t="shared" si="13"/>
        <v>32.845995000000002</v>
      </c>
      <c r="N107" s="17">
        <f t="shared" si="13"/>
        <v>33.570734000000002</v>
      </c>
      <c r="O107" s="17">
        <f t="shared" si="13"/>
        <v>34.385361000000003</v>
      </c>
      <c r="P107" s="17">
        <f t="shared" si="13"/>
        <v>35.322101999999994</v>
      </c>
      <c r="Q107" s="17">
        <f t="shared" si="13"/>
        <v>36.318440000000002</v>
      </c>
      <c r="R107" s="17">
        <f t="shared" si="13"/>
        <v>37.397871000000002</v>
      </c>
      <c r="S107" s="17">
        <f t="shared" si="13"/>
        <v>39.290176000000002</v>
      </c>
      <c r="T107" s="17">
        <f t="shared" si="13"/>
        <v>40.681601999999998</v>
      </c>
      <c r="U107" s="17">
        <f t="shared" si="13"/>
        <v>41.923175000000001</v>
      </c>
      <c r="V107" s="17">
        <f t="shared" si="13"/>
        <v>43.35454</v>
      </c>
      <c r="W107" s="17">
        <f t="shared" si="13"/>
        <v>44.847792000000005</v>
      </c>
      <c r="X107" s="17">
        <f t="shared" si="13"/>
        <v>46.429249999999996</v>
      </c>
      <c r="Y107" s="17">
        <f t="shared" si="13"/>
        <v>48.250422000000007</v>
      </c>
      <c r="Z107" s="17">
        <f t="shared" si="13"/>
        <v>50.063482</v>
      </c>
      <c r="AA107" s="17">
        <f t="shared" si="13"/>
        <v>51.937091000000002</v>
      </c>
      <c r="AB107" s="17">
        <f t="shared" si="13"/>
        <v>53.677356000000003</v>
      </c>
      <c r="AC107" s="17">
        <f t="shared" si="13"/>
        <v>55.323168000000003</v>
      </c>
      <c r="AD107" s="17">
        <f t="shared" si="13"/>
        <v>57.02138200000001</v>
      </c>
      <c r="AE107" s="17">
        <f t="shared" si="13"/>
        <v>58.759096</v>
      </c>
      <c r="AF107" s="17">
        <f t="shared" si="13"/>
        <v>61.255094999999997</v>
      </c>
      <c r="AG107" s="17">
        <f t="shared" si="13"/>
        <v>63.378786999999996</v>
      </c>
      <c r="AH107" s="17">
        <f t="shared" si="13"/>
        <v>65.296786999999995</v>
      </c>
      <c r="AI107" s="17">
        <f t="shared" si="13"/>
        <v>67.27028399999999</v>
      </c>
      <c r="AJ107" s="17">
        <f t="shared" si="13"/>
        <v>69.240216999999987</v>
      </c>
      <c r="AK107" s="17">
        <f t="shared" si="13"/>
        <v>71.219939999999994</v>
      </c>
      <c r="AL107" s="17">
        <f t="shared" si="13"/>
        <v>71.796382999999992</v>
      </c>
      <c r="AM107" s="17">
        <f t="shared" si="13"/>
        <v>71.817802</v>
      </c>
      <c r="AN107" s="17">
        <f t="shared" si="13"/>
        <v>71.692616000000001</v>
      </c>
      <c r="AO107" s="17">
        <f t="shared" si="13"/>
        <v>71.271423999999996</v>
      </c>
      <c r="AP107" s="43" t="s">
        <v>93</v>
      </c>
      <c r="AQ107" s="43" t="s">
        <v>7</v>
      </c>
      <c r="AR107" s="43">
        <v>1.2190000000000001</v>
      </c>
      <c r="AS107" s="43">
        <v>1.206</v>
      </c>
      <c r="AT107" s="43">
        <v>1.1930000000000001</v>
      </c>
      <c r="AU107" s="43">
        <v>1.196</v>
      </c>
      <c r="AV107" s="43">
        <v>1.1930000000000001</v>
      </c>
      <c r="AW107" s="43">
        <v>1.1859999999999999</v>
      </c>
      <c r="AX107" s="43">
        <v>1.179</v>
      </c>
      <c r="AY107" s="43">
        <v>1.1719999999999999</v>
      </c>
      <c r="AZ107" s="43">
        <v>1.167</v>
      </c>
      <c r="BA107" s="43">
        <v>1.161</v>
      </c>
      <c r="BB107" s="43">
        <v>1.1559999999999999</v>
      </c>
      <c r="BC107" s="43">
        <v>1.1519999999999999</v>
      </c>
      <c r="BD107" s="43">
        <v>1.151</v>
      </c>
      <c r="BE107" s="43">
        <v>1.1479999999999999</v>
      </c>
      <c r="BF107" s="43">
        <v>1.1459999999999999</v>
      </c>
      <c r="BG107" s="43">
        <v>1.145</v>
      </c>
      <c r="BH107" s="43">
        <v>1.1419999999999999</v>
      </c>
      <c r="BI107" s="43">
        <v>1.139</v>
      </c>
      <c r="BJ107" s="43">
        <v>1.1359999999999999</v>
      </c>
      <c r="BK107" s="43">
        <v>1.135</v>
      </c>
      <c r="BL107" s="43">
        <v>1.135</v>
      </c>
      <c r="BM107" s="43">
        <v>1.1339999999999999</v>
      </c>
      <c r="BN107" s="43">
        <v>1.1319999999999999</v>
      </c>
      <c r="BO107" s="43">
        <v>1.131</v>
      </c>
      <c r="BP107" s="43">
        <v>1.1319999999999999</v>
      </c>
      <c r="BQ107" s="43">
        <v>1.133</v>
      </c>
      <c r="BR107" s="43">
        <v>1.1339999999999999</v>
      </c>
      <c r="BS107" s="43">
        <v>1.1519999999999999</v>
      </c>
      <c r="BT107" s="43">
        <v>1.1639999999999999</v>
      </c>
      <c r="BU107" s="43">
        <v>1.1859999999999999</v>
      </c>
      <c r="BV107" s="43">
        <v>1.216</v>
      </c>
      <c r="BW107" s="43">
        <v>1.246</v>
      </c>
    </row>
    <row r="108" spans="3:75" x14ac:dyDescent="0.3">
      <c r="C108" s="15" t="b">
        <f t="shared" si="9"/>
        <v>1</v>
      </c>
      <c r="D108" s="15" t="s">
        <v>135</v>
      </c>
      <c r="E108" s="15" t="s">
        <v>136</v>
      </c>
      <c r="F108" s="12" t="s">
        <v>33</v>
      </c>
      <c r="G108" s="15" t="s">
        <v>11</v>
      </c>
      <c r="H108" s="15" t="s">
        <v>56</v>
      </c>
      <c r="I108" s="14" t="s">
        <v>134</v>
      </c>
      <c r="J108" s="15">
        <f t="shared" si="13"/>
        <v>111.69014999999999</v>
      </c>
      <c r="K108" s="15">
        <f t="shared" si="13"/>
        <v>103.11346099999999</v>
      </c>
      <c r="L108" s="15">
        <f t="shared" si="13"/>
        <v>107.575249</v>
      </c>
      <c r="M108" s="17">
        <f t="shared" si="13"/>
        <v>110.71331800000002</v>
      </c>
      <c r="N108" s="17">
        <f t="shared" si="13"/>
        <v>113.37229999999998</v>
      </c>
      <c r="O108" s="17">
        <f t="shared" si="13"/>
        <v>116.25885699999999</v>
      </c>
      <c r="P108" s="17">
        <f t="shared" si="13"/>
        <v>119.304833</v>
      </c>
      <c r="Q108" s="17">
        <f t="shared" si="13"/>
        <v>122.01499599999998</v>
      </c>
      <c r="R108" s="17">
        <f t="shared" si="13"/>
        <v>125.240325</v>
      </c>
      <c r="S108" s="17">
        <f t="shared" si="13"/>
        <v>129.229466</v>
      </c>
      <c r="T108" s="17">
        <f t="shared" si="13"/>
        <v>133.45400000000001</v>
      </c>
      <c r="U108" s="17">
        <f t="shared" si="13"/>
        <v>137.70421000000002</v>
      </c>
      <c r="V108" s="17">
        <f t="shared" si="13"/>
        <v>142.59402</v>
      </c>
      <c r="W108" s="17">
        <f t="shared" si="13"/>
        <v>147.58457999999999</v>
      </c>
      <c r="X108" s="17">
        <f t="shared" si="13"/>
        <v>152.875033</v>
      </c>
      <c r="Y108" s="17">
        <f t="shared" si="13"/>
        <v>158.840114</v>
      </c>
      <c r="Z108" s="17">
        <f t="shared" si="13"/>
        <v>164.55133499999999</v>
      </c>
      <c r="AA108" s="17">
        <f t="shared" si="13"/>
        <v>170.42379</v>
      </c>
      <c r="AB108" s="17">
        <f t="shared" si="13"/>
        <v>176.75386800000001</v>
      </c>
      <c r="AC108" s="17">
        <f t="shared" si="13"/>
        <v>185.67347999999998</v>
      </c>
      <c r="AD108" s="17">
        <f t="shared" si="13"/>
        <v>195.27049500000001</v>
      </c>
      <c r="AE108" s="17">
        <f t="shared" si="13"/>
        <v>204.9186</v>
      </c>
      <c r="AF108" s="17">
        <f t="shared" si="13"/>
        <v>215.79008100000004</v>
      </c>
      <c r="AG108" s="17">
        <f t="shared" si="13"/>
        <v>225.07784799999999</v>
      </c>
      <c r="AH108" s="17">
        <f t="shared" si="13"/>
        <v>232.60923000000003</v>
      </c>
      <c r="AI108" s="17">
        <f t="shared" si="13"/>
        <v>239.95748399999999</v>
      </c>
      <c r="AJ108" s="17">
        <f t="shared" si="13"/>
        <v>247.36930400000003</v>
      </c>
      <c r="AK108" s="17">
        <f t="shared" si="13"/>
        <v>253.96995200000001</v>
      </c>
      <c r="AL108" s="17">
        <f t="shared" si="13"/>
        <v>258.09550000000002</v>
      </c>
      <c r="AM108" s="17">
        <f t="shared" si="13"/>
        <v>261.19894800000003</v>
      </c>
      <c r="AN108" s="17">
        <f t="shared" si="13"/>
        <v>262.63980700000002</v>
      </c>
      <c r="AO108" s="17">
        <f t="shared" si="13"/>
        <v>262.75068399999998</v>
      </c>
      <c r="AP108" s="43" t="s">
        <v>94</v>
      </c>
      <c r="AQ108" s="43" t="s">
        <v>7</v>
      </c>
      <c r="AR108" s="43">
        <v>2.1080000000000001</v>
      </c>
      <c r="AS108" s="43">
        <v>2.0099999999999998</v>
      </c>
      <c r="AT108" s="43">
        <v>2.0529999999999999</v>
      </c>
      <c r="AU108" s="43">
        <v>2.0680000000000001</v>
      </c>
      <c r="AV108" s="43">
        <v>2.0739999999999998</v>
      </c>
      <c r="AW108" s="43">
        <v>2.0750000000000002</v>
      </c>
      <c r="AX108" s="43">
        <v>2.0720000000000001</v>
      </c>
      <c r="AY108" s="43">
        <v>2.0720000000000001</v>
      </c>
      <c r="AZ108" s="43">
        <v>2.0750000000000002</v>
      </c>
      <c r="BA108" s="43">
        <v>2.0670000000000002</v>
      </c>
      <c r="BB108" s="43">
        <v>2.0680000000000001</v>
      </c>
      <c r="BC108" s="43">
        <v>2.073</v>
      </c>
      <c r="BD108" s="43">
        <v>2.08</v>
      </c>
      <c r="BE108" s="43">
        <v>2.0870000000000002</v>
      </c>
      <c r="BF108" s="43">
        <v>2.0920000000000001</v>
      </c>
      <c r="BG108" s="43">
        <v>2.0960000000000001</v>
      </c>
      <c r="BH108" s="43">
        <v>2.1030000000000002</v>
      </c>
      <c r="BI108" s="43">
        <v>2.1070000000000002</v>
      </c>
      <c r="BJ108" s="43">
        <v>2.109</v>
      </c>
      <c r="BK108" s="43">
        <v>2.11</v>
      </c>
      <c r="BL108" s="43">
        <v>2.11</v>
      </c>
      <c r="BM108" s="43">
        <v>2.109</v>
      </c>
      <c r="BN108" s="43">
        <v>2.1040000000000001</v>
      </c>
      <c r="BO108" s="43">
        <v>2.0990000000000002</v>
      </c>
      <c r="BP108" s="43">
        <v>2.0979999999999999</v>
      </c>
      <c r="BQ108" s="43">
        <v>2.0979999999999999</v>
      </c>
      <c r="BR108" s="43">
        <v>2.1</v>
      </c>
      <c r="BS108" s="43">
        <v>2.101</v>
      </c>
      <c r="BT108" s="43">
        <v>2.113</v>
      </c>
      <c r="BU108" s="43">
        <v>2.1150000000000002</v>
      </c>
      <c r="BV108" s="43">
        <v>2.11</v>
      </c>
      <c r="BW108" s="43">
        <v>2.1059999999999999</v>
      </c>
    </row>
    <row r="109" spans="3:75" x14ac:dyDescent="0.3">
      <c r="C109" s="15" t="b">
        <f t="shared" si="9"/>
        <v>1</v>
      </c>
      <c r="D109" s="15" t="s">
        <v>135</v>
      </c>
      <c r="E109" s="15" t="s">
        <v>136</v>
      </c>
      <c r="F109" s="12" t="s">
        <v>33</v>
      </c>
      <c r="G109" s="15" t="s">
        <v>11</v>
      </c>
      <c r="H109" s="15" t="s">
        <v>57</v>
      </c>
      <c r="I109" s="14" t="s">
        <v>134</v>
      </c>
      <c r="J109" s="15">
        <f t="shared" si="13"/>
        <v>11.281829999999999</v>
      </c>
      <c r="K109" s="15">
        <f t="shared" si="13"/>
        <v>10.727247999999999</v>
      </c>
      <c r="L109" s="15">
        <f t="shared" si="13"/>
        <v>11.151725999999998</v>
      </c>
      <c r="M109" s="17">
        <f t="shared" si="13"/>
        <v>11.501256</v>
      </c>
      <c r="N109" s="17">
        <f t="shared" si="13"/>
        <v>11.786305000000002</v>
      </c>
      <c r="O109" s="17">
        <f t="shared" si="13"/>
        <v>12.092917</v>
      </c>
      <c r="P109" s="17">
        <f t="shared" si="13"/>
        <v>12.412686000000001</v>
      </c>
      <c r="Q109" s="17">
        <f t="shared" si="13"/>
        <v>12.653843999999999</v>
      </c>
      <c r="R109" s="17">
        <f t="shared" si="13"/>
        <v>12.96416</v>
      </c>
      <c r="S109" s="17">
        <f t="shared" si="13"/>
        <v>13.199235999999999</v>
      </c>
      <c r="T109" s="17">
        <f t="shared" si="13"/>
        <v>13.575119999999998</v>
      </c>
      <c r="U109" s="17">
        <f t="shared" si="13"/>
        <v>13.980364</v>
      </c>
      <c r="V109" s="17">
        <f t="shared" si="13"/>
        <v>14.510721</v>
      </c>
      <c r="W109" s="17">
        <f t="shared" si="13"/>
        <v>15.025895999999999</v>
      </c>
      <c r="X109" s="17">
        <f t="shared" si="13"/>
        <v>15.572063</v>
      </c>
      <c r="Y109" s="17">
        <f t="shared" si="13"/>
        <v>16.185479999999998</v>
      </c>
      <c r="Z109" s="17">
        <f t="shared" si="13"/>
        <v>16.764935000000001</v>
      </c>
      <c r="AA109" s="17">
        <f t="shared" si="13"/>
        <v>17.38017</v>
      </c>
      <c r="AB109" s="17">
        <f t="shared" si="13"/>
        <v>18.073214</v>
      </c>
      <c r="AC109" s="17">
        <f t="shared" si="13"/>
        <v>18.675991999999997</v>
      </c>
      <c r="AD109" s="17">
        <f t="shared" si="13"/>
        <v>19.313392999999998</v>
      </c>
      <c r="AE109" s="17">
        <f t="shared" si="13"/>
        <v>19.937280000000001</v>
      </c>
      <c r="AF109" s="17">
        <f t="shared" si="13"/>
        <v>21.096978</v>
      </c>
      <c r="AG109" s="17">
        <f t="shared" si="13"/>
        <v>22.031473000000002</v>
      </c>
      <c r="AH109" s="17">
        <f t="shared" si="13"/>
        <v>22.717928000000001</v>
      </c>
      <c r="AI109" s="17">
        <f t="shared" si="13"/>
        <v>23.385802000000002</v>
      </c>
      <c r="AJ109" s="17">
        <f t="shared" si="13"/>
        <v>24.069195000000001</v>
      </c>
      <c r="AK109" s="17">
        <f t="shared" si="13"/>
        <v>24.816495000000003</v>
      </c>
      <c r="AL109" s="17">
        <f t="shared" si="13"/>
        <v>25.482932999999999</v>
      </c>
      <c r="AM109" s="17">
        <f t="shared" si="13"/>
        <v>26.044973999999996</v>
      </c>
      <c r="AN109" s="17">
        <f t="shared" si="13"/>
        <v>26.273776000000002</v>
      </c>
      <c r="AO109" s="17">
        <f t="shared" si="13"/>
        <v>26.39385</v>
      </c>
      <c r="AP109" s="43" t="s">
        <v>95</v>
      </c>
      <c r="AQ109" s="43" t="s">
        <v>7</v>
      </c>
      <c r="AR109" s="43">
        <v>1.2070000000000001</v>
      </c>
      <c r="AS109" s="43">
        <v>1.2090000000000001</v>
      </c>
      <c r="AT109" s="43">
        <v>1.2050000000000001</v>
      </c>
      <c r="AU109" s="43">
        <v>1.2070000000000001</v>
      </c>
      <c r="AV109" s="43">
        <v>1.206</v>
      </c>
      <c r="AW109" s="43">
        <v>1.204</v>
      </c>
      <c r="AX109" s="43">
        <v>1.204</v>
      </c>
      <c r="AY109" s="43">
        <v>1.204</v>
      </c>
      <c r="AZ109" s="43">
        <v>1.204</v>
      </c>
      <c r="BA109" s="43">
        <v>1.198</v>
      </c>
      <c r="BB109" s="43">
        <v>1.1990000000000001</v>
      </c>
      <c r="BC109" s="43">
        <v>1.2010000000000001</v>
      </c>
      <c r="BD109" s="43">
        <v>1.2030000000000001</v>
      </c>
      <c r="BE109" s="43">
        <v>1.2050000000000001</v>
      </c>
      <c r="BF109" s="43">
        <v>1.206</v>
      </c>
      <c r="BG109" s="43">
        <v>1.208</v>
      </c>
      <c r="BH109" s="43">
        <v>1.21</v>
      </c>
      <c r="BI109" s="43">
        <v>1.212</v>
      </c>
      <c r="BJ109" s="43">
        <v>1.212</v>
      </c>
      <c r="BK109" s="43">
        <v>1.212</v>
      </c>
      <c r="BL109" s="43">
        <v>1.212</v>
      </c>
      <c r="BM109" s="43">
        <v>1.2110000000000001</v>
      </c>
      <c r="BN109" s="43">
        <v>1.2070000000000001</v>
      </c>
      <c r="BO109" s="43">
        <v>1.2050000000000001</v>
      </c>
      <c r="BP109" s="43">
        <v>1.206</v>
      </c>
      <c r="BQ109" s="43">
        <v>1.2070000000000001</v>
      </c>
      <c r="BR109" s="43">
        <v>1.2090000000000001</v>
      </c>
      <c r="BS109" s="43">
        <v>1.2150000000000001</v>
      </c>
      <c r="BT109" s="43">
        <v>1.2130000000000001</v>
      </c>
      <c r="BU109" s="43">
        <v>1.2150000000000001</v>
      </c>
      <c r="BV109" s="43">
        <v>1.2210000000000001</v>
      </c>
      <c r="BW109" s="43">
        <v>1.2270000000000001</v>
      </c>
    </row>
    <row r="110" spans="3:75" x14ac:dyDescent="0.3">
      <c r="C110" s="15" t="b">
        <f t="shared" si="9"/>
        <v>1</v>
      </c>
      <c r="D110" s="15" t="s">
        <v>135</v>
      </c>
      <c r="E110" s="15" t="s">
        <v>136</v>
      </c>
      <c r="F110" s="12" t="s">
        <v>33</v>
      </c>
      <c r="G110" s="15" t="s">
        <v>11</v>
      </c>
      <c r="H110" s="15" t="s">
        <v>58</v>
      </c>
      <c r="I110" s="14" t="s">
        <v>134</v>
      </c>
      <c r="J110" s="15">
        <f t="shared" si="13"/>
        <v>27.641299999999998</v>
      </c>
      <c r="K110" s="15">
        <f t="shared" si="13"/>
        <v>26.115120000000001</v>
      </c>
      <c r="L110" s="15">
        <f t="shared" si="13"/>
        <v>26.891624</v>
      </c>
      <c r="M110" s="17">
        <f t="shared" si="13"/>
        <v>27.465336000000004</v>
      </c>
      <c r="N110" s="17">
        <f t="shared" si="13"/>
        <v>27.936066000000004</v>
      </c>
      <c r="O110" s="17">
        <f t="shared" si="13"/>
        <v>28.538858999999999</v>
      </c>
      <c r="P110" s="17">
        <f t="shared" si="13"/>
        <v>29.264256000000003</v>
      </c>
      <c r="Q110" s="17">
        <f t="shared" si="13"/>
        <v>30.108490000000003</v>
      </c>
      <c r="R110" s="17">
        <f t="shared" si="13"/>
        <v>30.973631999999998</v>
      </c>
      <c r="S110" s="17">
        <f t="shared" si="13"/>
        <v>31.868496000000004</v>
      </c>
      <c r="T110" s="17">
        <f t="shared" si="13"/>
        <v>32.883718000000002</v>
      </c>
      <c r="U110" s="17">
        <f t="shared" si="13"/>
        <v>33.903390000000002</v>
      </c>
      <c r="V110" s="17">
        <f t="shared" si="13"/>
        <v>35.076846000000003</v>
      </c>
      <c r="W110" s="17">
        <f t="shared" si="13"/>
        <v>36.249344000000001</v>
      </c>
      <c r="X110" s="17">
        <f t="shared" si="13"/>
        <v>37.518453000000001</v>
      </c>
      <c r="Y110" s="17">
        <f t="shared" si="13"/>
        <v>38.979309999999998</v>
      </c>
      <c r="Z110" s="17">
        <f t="shared" si="13"/>
        <v>40.440303</v>
      </c>
      <c r="AA110" s="17">
        <f t="shared" si="13"/>
        <v>41.912869999999998</v>
      </c>
      <c r="AB110" s="17">
        <f t="shared" si="13"/>
        <v>43.369389999999996</v>
      </c>
      <c r="AC110" s="17">
        <f t="shared" si="13"/>
        <v>44.731778000000006</v>
      </c>
      <c r="AD110" s="17">
        <f t="shared" si="13"/>
        <v>46.107689999999998</v>
      </c>
      <c r="AE110" s="17">
        <f t="shared" si="13"/>
        <v>47.475449999999995</v>
      </c>
      <c r="AF110" s="17">
        <f t="shared" si="13"/>
        <v>48.599432</v>
      </c>
      <c r="AG110" s="17">
        <f t="shared" si="13"/>
        <v>49.776655999999996</v>
      </c>
      <c r="AH110" s="17">
        <f t="shared" si="13"/>
        <v>51.23940799999999</v>
      </c>
      <c r="AI110" s="17">
        <f t="shared" si="13"/>
        <v>52.864479999999993</v>
      </c>
      <c r="AJ110" s="17">
        <f t="shared" si="13"/>
        <v>54.536937000000002</v>
      </c>
      <c r="AK110" s="17">
        <f t="shared" si="13"/>
        <v>56.22148</v>
      </c>
      <c r="AL110" s="17">
        <f t="shared" si="13"/>
        <v>55.776817999999999</v>
      </c>
      <c r="AM110" s="17">
        <f t="shared" si="13"/>
        <v>55.203827999999994</v>
      </c>
      <c r="AN110" s="17">
        <f t="shared" si="13"/>
        <v>54.941409999999998</v>
      </c>
      <c r="AO110" s="17">
        <f t="shared" si="13"/>
        <v>54.619403999999996</v>
      </c>
      <c r="AP110" s="43" t="s">
        <v>96</v>
      </c>
      <c r="AQ110" s="43" t="s">
        <v>7</v>
      </c>
      <c r="AR110" s="43">
        <v>1.4970000000000001</v>
      </c>
      <c r="AS110" s="43">
        <v>1.498</v>
      </c>
      <c r="AT110" s="43">
        <v>1.486</v>
      </c>
      <c r="AU110" s="43">
        <v>1.4870000000000001</v>
      </c>
      <c r="AV110" s="43">
        <v>1.482</v>
      </c>
      <c r="AW110" s="43">
        <v>1.4770000000000001</v>
      </c>
      <c r="AX110" s="43">
        <v>1.474</v>
      </c>
      <c r="AY110" s="43">
        <v>1.474</v>
      </c>
      <c r="AZ110" s="43">
        <v>1.474</v>
      </c>
      <c r="BA110" s="43">
        <v>1.462</v>
      </c>
      <c r="BB110" s="43">
        <v>1.4630000000000001</v>
      </c>
      <c r="BC110" s="43">
        <v>1.466</v>
      </c>
      <c r="BD110" s="43">
        <v>1.4690000000000001</v>
      </c>
      <c r="BE110" s="43">
        <v>1.47</v>
      </c>
      <c r="BF110" s="43">
        <v>1.4710000000000001</v>
      </c>
      <c r="BG110" s="43">
        <v>1.4710000000000001</v>
      </c>
      <c r="BH110" s="43">
        <v>1.4710000000000001</v>
      </c>
      <c r="BI110" s="43">
        <v>1.472</v>
      </c>
      <c r="BJ110" s="43">
        <v>1.472</v>
      </c>
      <c r="BK110" s="43">
        <v>1.47</v>
      </c>
      <c r="BL110" s="43">
        <v>1.4690000000000001</v>
      </c>
      <c r="BM110" s="43">
        <v>1.4670000000000001</v>
      </c>
      <c r="BN110" s="43">
        <v>1.4590000000000001</v>
      </c>
      <c r="BO110" s="43">
        <v>1.4550000000000001</v>
      </c>
      <c r="BP110" s="43">
        <v>1.454</v>
      </c>
      <c r="BQ110" s="43">
        <v>1.454</v>
      </c>
      <c r="BR110" s="43">
        <v>1.4550000000000001</v>
      </c>
      <c r="BS110" s="43">
        <v>1.452</v>
      </c>
      <c r="BT110" s="43">
        <v>1.4370000000000001</v>
      </c>
      <c r="BU110" s="43">
        <v>1.425</v>
      </c>
      <c r="BV110" s="43">
        <v>1.42</v>
      </c>
      <c r="BW110" s="43">
        <v>1.415</v>
      </c>
    </row>
    <row r="111" spans="3:75" x14ac:dyDescent="0.3">
      <c r="C111" s="15" t="b">
        <f t="shared" si="9"/>
        <v>1</v>
      </c>
      <c r="D111" s="15" t="s">
        <v>135</v>
      </c>
      <c r="E111" s="15" t="s">
        <v>136</v>
      </c>
      <c r="F111" s="12" t="s">
        <v>33</v>
      </c>
      <c r="G111" s="15" t="s">
        <v>11</v>
      </c>
      <c r="H111" s="15" t="s">
        <v>59</v>
      </c>
      <c r="I111" s="14" t="s">
        <v>134</v>
      </c>
      <c r="J111" s="15">
        <f t="shared" si="13"/>
        <v>1.6916199999999999</v>
      </c>
      <c r="K111" s="15">
        <f t="shared" si="13"/>
        <v>1.600104</v>
      </c>
      <c r="L111" s="15">
        <f t="shared" si="13"/>
        <v>1.6424350000000001</v>
      </c>
      <c r="M111" s="17">
        <f t="shared" si="13"/>
        <v>1.6654220000000002</v>
      </c>
      <c r="N111" s="17">
        <f t="shared" si="13"/>
        <v>1.693713</v>
      </c>
      <c r="O111" s="17">
        <f t="shared" si="13"/>
        <v>1.7270099999999999</v>
      </c>
      <c r="P111" s="17">
        <f t="shared" si="13"/>
        <v>1.7676730000000003</v>
      </c>
      <c r="Q111" s="17">
        <f t="shared" si="13"/>
        <v>1.8171530000000002</v>
      </c>
      <c r="R111" s="17">
        <f t="shared" si="13"/>
        <v>1.8648500000000001</v>
      </c>
      <c r="S111" s="17">
        <f t="shared" si="13"/>
        <v>1.9528109999999999</v>
      </c>
      <c r="T111" s="17">
        <f t="shared" si="13"/>
        <v>2.0048140000000001</v>
      </c>
      <c r="U111" s="17">
        <f t="shared" si="13"/>
        <v>2.0493060000000001</v>
      </c>
      <c r="V111" s="17">
        <f t="shared" si="13"/>
        <v>2.1069100000000001</v>
      </c>
      <c r="W111" s="17">
        <f t="shared" si="13"/>
        <v>2.17008</v>
      </c>
      <c r="X111" s="17">
        <f t="shared" si="13"/>
        <v>2.239776</v>
      </c>
      <c r="Y111" s="17">
        <f t="shared" si="13"/>
        <v>2.3204350000000002</v>
      </c>
      <c r="Z111" s="17">
        <f t="shared" si="13"/>
        <v>2.4034200000000001</v>
      </c>
      <c r="AA111" s="17">
        <f t="shared" si="13"/>
        <v>2.4911039999999995</v>
      </c>
      <c r="AB111" s="17">
        <f t="shared" si="13"/>
        <v>2.5728900000000001</v>
      </c>
      <c r="AC111" s="17">
        <f t="shared" si="13"/>
        <v>2.6518660000000001</v>
      </c>
      <c r="AD111" s="17">
        <f t="shared" si="13"/>
        <v>2.7335610000000004</v>
      </c>
      <c r="AE111" s="17">
        <f t="shared" si="13"/>
        <v>2.8182700000000001</v>
      </c>
      <c r="AF111" s="17">
        <f t="shared" si="13"/>
        <v>2.8969199999999997</v>
      </c>
      <c r="AG111" s="17">
        <f t="shared" si="13"/>
        <v>2.978316</v>
      </c>
      <c r="AH111" s="17">
        <f t="shared" si="13"/>
        <v>3.0714150000000005</v>
      </c>
      <c r="AI111" s="17">
        <f t="shared" si="13"/>
        <v>3.1711679999999998</v>
      </c>
      <c r="AJ111" s="17">
        <f t="shared" si="13"/>
        <v>3.2776199999999998</v>
      </c>
      <c r="AK111" s="17">
        <f t="shared" si="13"/>
        <v>3.3820380000000001</v>
      </c>
      <c r="AL111" s="17">
        <f t="shared" si="13"/>
        <v>3.3883069999999997</v>
      </c>
      <c r="AM111" s="17">
        <f t="shared" si="13"/>
        <v>3.3790889999999996</v>
      </c>
      <c r="AN111" s="17">
        <f t="shared" si="13"/>
        <v>3.3850180000000001</v>
      </c>
      <c r="AO111" s="17">
        <f t="shared" si="13"/>
        <v>3.3831209999999996</v>
      </c>
      <c r="AP111" s="43" t="s">
        <v>97</v>
      </c>
      <c r="AQ111" s="43" t="s">
        <v>7</v>
      </c>
      <c r="AR111" s="43">
        <v>1.3380000000000001</v>
      </c>
      <c r="AS111" s="43">
        <v>1.3180000000000001</v>
      </c>
      <c r="AT111" s="43">
        <v>1.3240000000000001</v>
      </c>
      <c r="AU111" s="43">
        <v>1.327</v>
      </c>
      <c r="AV111" s="43">
        <v>1.327</v>
      </c>
      <c r="AW111" s="43">
        <v>1.327</v>
      </c>
      <c r="AX111" s="43">
        <v>1.3280000000000001</v>
      </c>
      <c r="AY111" s="43">
        <v>1.33</v>
      </c>
      <c r="AZ111" s="43">
        <v>1.3320000000000001</v>
      </c>
      <c r="BA111" s="43">
        <v>1.3280000000000001</v>
      </c>
      <c r="BB111" s="43">
        <v>1.33</v>
      </c>
      <c r="BC111" s="43">
        <v>1.333</v>
      </c>
      <c r="BD111" s="43">
        <v>1.3380000000000001</v>
      </c>
      <c r="BE111" s="43">
        <v>1.341</v>
      </c>
      <c r="BF111" s="43">
        <v>1.345</v>
      </c>
      <c r="BG111" s="43">
        <v>1.3480000000000001</v>
      </c>
      <c r="BH111" s="43">
        <v>1.351</v>
      </c>
      <c r="BI111" s="43">
        <v>1.3540000000000001</v>
      </c>
      <c r="BJ111" s="43">
        <v>1.355</v>
      </c>
      <c r="BK111" s="43">
        <v>1.355</v>
      </c>
      <c r="BL111" s="43">
        <v>1.355</v>
      </c>
      <c r="BM111" s="43">
        <v>1.355</v>
      </c>
      <c r="BN111" s="43">
        <v>1.351</v>
      </c>
      <c r="BO111" s="43">
        <v>1.3480000000000001</v>
      </c>
      <c r="BP111" s="43">
        <v>1.349</v>
      </c>
      <c r="BQ111" s="43">
        <v>1.35</v>
      </c>
      <c r="BR111" s="43">
        <v>1.3520000000000001</v>
      </c>
      <c r="BS111" s="43">
        <v>1.3540000000000001</v>
      </c>
      <c r="BT111" s="43">
        <v>1.35</v>
      </c>
      <c r="BU111" s="43">
        <v>1.347</v>
      </c>
      <c r="BV111" s="43">
        <v>1.345</v>
      </c>
      <c r="BW111" s="43">
        <v>1.3440000000000001</v>
      </c>
    </row>
    <row r="112" spans="3:75" x14ac:dyDescent="0.3">
      <c r="C112" s="15" t="b">
        <f t="shared" si="9"/>
        <v>1</v>
      </c>
      <c r="D112" s="15" t="s">
        <v>135</v>
      </c>
      <c r="E112" s="15" t="s">
        <v>136</v>
      </c>
      <c r="F112" s="12" t="s">
        <v>33</v>
      </c>
      <c r="G112" s="15" t="s">
        <v>11</v>
      </c>
      <c r="H112" s="15" t="s">
        <v>60</v>
      </c>
      <c r="I112" s="14" t="s">
        <v>134</v>
      </c>
      <c r="J112" s="15">
        <f t="shared" si="13"/>
        <v>394.02802299999996</v>
      </c>
      <c r="K112" s="15">
        <f t="shared" si="13"/>
        <v>378.467985</v>
      </c>
      <c r="L112" s="15">
        <f t="shared" si="13"/>
        <v>387.077628</v>
      </c>
      <c r="M112" s="17">
        <f t="shared" si="13"/>
        <v>394.29675499999996</v>
      </c>
      <c r="N112" s="17">
        <f t="shared" si="13"/>
        <v>400.493244</v>
      </c>
      <c r="O112" s="17">
        <f t="shared" si="13"/>
        <v>408.45012999999994</v>
      </c>
      <c r="P112" s="17">
        <f t="shared" si="13"/>
        <v>418.521863</v>
      </c>
      <c r="Q112" s="17">
        <f t="shared" si="13"/>
        <v>429.96515099999999</v>
      </c>
      <c r="R112" s="17">
        <f t="shared" si="13"/>
        <v>441.99804999999998</v>
      </c>
      <c r="S112" s="17">
        <f t="shared" si="13"/>
        <v>454.49975999999998</v>
      </c>
      <c r="T112" s="17">
        <f t="shared" si="13"/>
        <v>468.29375999999996</v>
      </c>
      <c r="U112" s="17">
        <f t="shared" si="13"/>
        <v>482.31625500000001</v>
      </c>
      <c r="V112" s="17">
        <f t="shared" si="13"/>
        <v>498.99885000000006</v>
      </c>
      <c r="W112" s="17">
        <f t="shared" si="13"/>
        <v>515.89764400000001</v>
      </c>
      <c r="X112" s="17">
        <f t="shared" si="13"/>
        <v>534.31952000000001</v>
      </c>
      <c r="Y112" s="17">
        <f t="shared" si="13"/>
        <v>554.98207799999989</v>
      </c>
      <c r="Z112" s="17">
        <f t="shared" si="13"/>
        <v>575.36209499999995</v>
      </c>
      <c r="AA112" s="17">
        <f t="shared" si="13"/>
        <v>596.01901000000009</v>
      </c>
      <c r="AB112" s="17">
        <f t="shared" si="13"/>
        <v>617.98822400000006</v>
      </c>
      <c r="AC112" s="17">
        <f t="shared" si="13"/>
        <v>636.94338400000004</v>
      </c>
      <c r="AD112" s="17">
        <f t="shared" si="13"/>
        <v>657.01148799999999</v>
      </c>
      <c r="AE112" s="17">
        <f t="shared" si="13"/>
        <v>676.49013600000001</v>
      </c>
      <c r="AF112" s="17">
        <f t="shared" si="13"/>
        <v>690.91118000000006</v>
      </c>
      <c r="AG112" s="17">
        <f t="shared" si="13"/>
        <v>708.14890000000014</v>
      </c>
      <c r="AH112" s="17">
        <f t="shared" si="13"/>
        <v>729.12981000000002</v>
      </c>
      <c r="AI112" s="17">
        <f t="shared" si="13"/>
        <v>753.29178400000001</v>
      </c>
      <c r="AJ112" s="17">
        <f t="shared" si="13"/>
        <v>777.29025000000001</v>
      </c>
      <c r="AK112" s="17">
        <f t="shared" si="13"/>
        <v>801.65737299999989</v>
      </c>
      <c r="AL112" s="17">
        <f t="shared" si="13"/>
        <v>797.99587400000007</v>
      </c>
      <c r="AM112" s="17">
        <f t="shared" si="13"/>
        <v>792.09876200000008</v>
      </c>
      <c r="AN112" s="17">
        <f t="shared" si="13"/>
        <v>789.64401999999995</v>
      </c>
      <c r="AO112" s="17">
        <f t="shared" si="13"/>
        <v>786.4761279999999</v>
      </c>
      <c r="AP112" s="43" t="s">
        <v>98</v>
      </c>
      <c r="AQ112" s="43" t="s">
        <v>7</v>
      </c>
      <c r="AR112" s="43">
        <v>1.4359999999999999</v>
      </c>
      <c r="AS112" s="43">
        <v>1.3919999999999999</v>
      </c>
      <c r="AT112" s="43">
        <v>1.3919999999999999</v>
      </c>
      <c r="AU112" s="43">
        <v>1.39</v>
      </c>
      <c r="AV112" s="43">
        <v>1.3919999999999999</v>
      </c>
      <c r="AW112" s="43">
        <v>1.393</v>
      </c>
      <c r="AX112" s="43">
        <v>1.393</v>
      </c>
      <c r="AY112" s="43">
        <v>1.393</v>
      </c>
      <c r="AZ112" s="43">
        <v>1.391</v>
      </c>
      <c r="BA112" s="43">
        <v>1.4019999999999999</v>
      </c>
      <c r="BB112" s="43">
        <v>1.4</v>
      </c>
      <c r="BC112" s="43">
        <v>1.397</v>
      </c>
      <c r="BD112" s="43">
        <v>1.3979999999999999</v>
      </c>
      <c r="BE112" s="43">
        <v>1.4019999999999999</v>
      </c>
      <c r="BF112" s="43">
        <v>1.4039999999999999</v>
      </c>
      <c r="BG112" s="43">
        <v>1.4039999999999999</v>
      </c>
      <c r="BH112" s="43">
        <v>1.4039999999999999</v>
      </c>
      <c r="BI112" s="43">
        <v>1.407</v>
      </c>
      <c r="BJ112" s="43">
        <v>1.4079999999999999</v>
      </c>
      <c r="BK112" s="43">
        <v>1.405</v>
      </c>
      <c r="BL112" s="43">
        <v>1.401</v>
      </c>
      <c r="BM112" s="43">
        <v>1.4</v>
      </c>
      <c r="BN112" s="43">
        <v>1.401</v>
      </c>
      <c r="BO112" s="43">
        <v>1.4</v>
      </c>
      <c r="BP112" s="43">
        <v>1.3979999999999999</v>
      </c>
      <c r="BQ112" s="43">
        <v>1.3979999999999999</v>
      </c>
      <c r="BR112" s="43">
        <v>1.4</v>
      </c>
      <c r="BS112" s="43">
        <v>1.4019999999999999</v>
      </c>
      <c r="BT112" s="43">
        <v>1.409</v>
      </c>
      <c r="BU112" s="43">
        <v>1.4119999999999999</v>
      </c>
      <c r="BV112" s="43">
        <v>1.4159999999999999</v>
      </c>
      <c r="BW112" s="43">
        <v>1.42</v>
      </c>
    </row>
    <row r="113" spans="3:111" x14ac:dyDescent="0.3">
      <c r="C113" s="15" t="b">
        <f t="shared" si="9"/>
        <v>1</v>
      </c>
      <c r="D113" s="15" t="s">
        <v>135</v>
      </c>
      <c r="E113" s="15" t="s">
        <v>136</v>
      </c>
      <c r="F113" s="12" t="s">
        <v>33</v>
      </c>
      <c r="G113" s="15" t="s">
        <v>11</v>
      </c>
      <c r="H113" s="15" t="s">
        <v>61</v>
      </c>
      <c r="I113" s="14" t="s">
        <v>134</v>
      </c>
      <c r="J113" s="15">
        <f t="shared" si="13"/>
        <v>61.916699999999999</v>
      </c>
      <c r="K113" s="15">
        <f t="shared" si="13"/>
        <v>54.607391999999997</v>
      </c>
      <c r="L113" s="15">
        <f t="shared" si="13"/>
        <v>56.663389999999993</v>
      </c>
      <c r="M113" s="17">
        <f t="shared" si="13"/>
        <v>58.000550000000004</v>
      </c>
      <c r="N113" s="17">
        <f t="shared" si="13"/>
        <v>59.253734999999992</v>
      </c>
      <c r="O113" s="17">
        <f t="shared" si="13"/>
        <v>60.607634999999995</v>
      </c>
      <c r="P113" s="17">
        <f t="shared" si="13"/>
        <v>62.223649999999999</v>
      </c>
      <c r="Q113" s="17">
        <f t="shared" si="13"/>
        <v>63.986490000000003</v>
      </c>
      <c r="R113" s="17">
        <f t="shared" si="13"/>
        <v>65.841996999999992</v>
      </c>
      <c r="S113" s="17">
        <f t="shared" si="13"/>
        <v>67.959550000000007</v>
      </c>
      <c r="T113" s="17">
        <f t="shared" si="13"/>
        <v>70.159504999999996</v>
      </c>
      <c r="U113" s="17">
        <f t="shared" si="13"/>
        <v>72.262553999999994</v>
      </c>
      <c r="V113" s="17">
        <f t="shared" si="13"/>
        <v>74.765304</v>
      </c>
      <c r="W113" s="17">
        <f t="shared" si="13"/>
        <v>77.374529999999993</v>
      </c>
      <c r="X113" s="17">
        <f t="shared" si="13"/>
        <v>80.064695999999998</v>
      </c>
      <c r="Y113" s="17">
        <f t="shared" si="13"/>
        <v>83.163637999999992</v>
      </c>
      <c r="Z113" s="17">
        <f t="shared" si="13"/>
        <v>86.466201999999996</v>
      </c>
      <c r="AA113" s="17">
        <f t="shared" si="13"/>
        <v>89.743555000000001</v>
      </c>
      <c r="AB113" s="17">
        <f t="shared" si="13"/>
        <v>92.703474</v>
      </c>
      <c r="AC113" s="17">
        <f t="shared" si="13"/>
        <v>95.547125999999992</v>
      </c>
      <c r="AD113" s="17">
        <f t="shared" si="13"/>
        <v>98.557250999999994</v>
      </c>
      <c r="AE113" s="17">
        <f t="shared" si="13"/>
        <v>101.479428</v>
      </c>
      <c r="AF113" s="17">
        <f t="shared" si="13"/>
        <v>103.83538</v>
      </c>
      <c r="AG113" s="17">
        <f t="shared" si="13"/>
        <v>106.32409200000001</v>
      </c>
      <c r="AH113" s="17">
        <f t="shared" si="13"/>
        <v>109.47524499999999</v>
      </c>
      <c r="AI113" s="17">
        <f t="shared" si="13"/>
        <v>112.89268800000001</v>
      </c>
      <c r="AJ113" s="17">
        <f t="shared" si="13"/>
        <v>116.602576</v>
      </c>
      <c r="AK113" s="17">
        <f t="shared" si="13"/>
        <v>120.03268</v>
      </c>
      <c r="AL113" s="17">
        <f t="shared" si="13"/>
        <v>119.595664</v>
      </c>
      <c r="AM113" s="17">
        <f t="shared" si="13"/>
        <v>118.48565000000001</v>
      </c>
      <c r="AN113" s="17">
        <f t="shared" si="13"/>
        <v>117.89480999999999</v>
      </c>
      <c r="AO113" s="17">
        <f t="shared" ref="AO113" si="14">AO79*AO96</f>
        <v>117.08982</v>
      </c>
      <c r="AP113" s="43" t="s">
        <v>99</v>
      </c>
      <c r="AQ113" s="43" t="s">
        <v>7</v>
      </c>
      <c r="AR113" s="43">
        <v>1.4930000000000001</v>
      </c>
      <c r="AS113" s="43">
        <v>1.474</v>
      </c>
      <c r="AT113" s="43">
        <v>1.4730000000000001</v>
      </c>
      <c r="AU113" s="43">
        <v>1.4750000000000001</v>
      </c>
      <c r="AV113" s="43">
        <v>1.4750000000000001</v>
      </c>
      <c r="AW113" s="43">
        <v>1.474</v>
      </c>
      <c r="AX113" s="43">
        <v>1.4730000000000001</v>
      </c>
      <c r="AY113" s="43">
        <v>1.474</v>
      </c>
      <c r="AZ113" s="43">
        <v>1.4750000000000001</v>
      </c>
      <c r="BA113" s="43">
        <v>1.4670000000000001</v>
      </c>
      <c r="BB113" s="43">
        <v>1.4670000000000001</v>
      </c>
      <c r="BC113" s="43">
        <v>1.4690000000000001</v>
      </c>
      <c r="BD113" s="43">
        <v>1.472</v>
      </c>
      <c r="BE113" s="43">
        <v>1.476</v>
      </c>
      <c r="BF113" s="43">
        <v>1.4790000000000001</v>
      </c>
      <c r="BG113" s="43">
        <v>1.4810000000000001</v>
      </c>
      <c r="BH113" s="43">
        <v>1.4850000000000001</v>
      </c>
      <c r="BI113" s="43">
        <v>1.488</v>
      </c>
      <c r="BJ113" s="43">
        <v>1.49</v>
      </c>
      <c r="BK113" s="43">
        <v>1.4890000000000001</v>
      </c>
      <c r="BL113" s="43">
        <v>1.488</v>
      </c>
      <c r="BM113" s="43">
        <v>1.488</v>
      </c>
      <c r="BN113" s="43">
        <v>1.4830000000000001</v>
      </c>
      <c r="BO113" s="43">
        <v>1.4790000000000001</v>
      </c>
      <c r="BP113" s="43">
        <v>1.4790000000000001</v>
      </c>
      <c r="BQ113" s="43">
        <v>1.4810000000000001</v>
      </c>
      <c r="BR113" s="43">
        <v>1.4830000000000001</v>
      </c>
      <c r="BS113" s="43">
        <v>1.484</v>
      </c>
      <c r="BT113" s="43">
        <v>1.48</v>
      </c>
      <c r="BU113" s="43">
        <v>1.476</v>
      </c>
      <c r="BV113" s="43">
        <v>1.4750000000000001</v>
      </c>
      <c r="BW113" s="43">
        <v>1.4750000000000001</v>
      </c>
    </row>
    <row r="114" spans="3:111" x14ac:dyDescent="0.3">
      <c r="D114" s="9" t="s">
        <v>135</v>
      </c>
      <c r="E114" s="9" t="s">
        <v>136</v>
      </c>
      <c r="F114" s="9" t="s">
        <v>33</v>
      </c>
      <c r="G114" s="9" t="s">
        <v>11</v>
      </c>
      <c r="H114" s="9" t="s">
        <v>36</v>
      </c>
      <c r="I114" s="22" t="s">
        <v>134</v>
      </c>
      <c r="J114" s="23">
        <f>+J113+J112+J111+J110+J109+J108+J107+J106+J105+J104+J103+J102+J101+J100+J99+J98+J97</f>
        <v>874.92241700000011</v>
      </c>
      <c r="K114" s="23">
        <f t="shared" ref="K114:AO114" si="15">+K113+K112+K111+K110+K109+K108+K107+K106+K105+K104+K103+K102+K101+K100+K99+K98+K97</f>
        <v>824.25737700000002</v>
      </c>
      <c r="L114" s="23">
        <f t="shared" si="15"/>
        <v>851.26388699999984</v>
      </c>
      <c r="M114" s="23">
        <f t="shared" si="15"/>
        <v>870.70117200000004</v>
      </c>
      <c r="N114" s="23">
        <f t="shared" si="15"/>
        <v>887.60501499999998</v>
      </c>
      <c r="O114" s="23">
        <f t="shared" si="15"/>
        <v>907.42412399999978</v>
      </c>
      <c r="P114" s="23">
        <f t="shared" si="15"/>
        <v>930.63043199999981</v>
      </c>
      <c r="Q114" s="23">
        <f t="shared" si="15"/>
        <v>954.88515799999982</v>
      </c>
      <c r="R114" s="23">
        <f t="shared" si="15"/>
        <v>981.42400299999986</v>
      </c>
      <c r="S114" s="23">
        <f t="shared" si="15"/>
        <v>1012.821195</v>
      </c>
      <c r="T114" s="23">
        <f t="shared" si="15"/>
        <v>1045.0797250000001</v>
      </c>
      <c r="U114" s="23">
        <f t="shared" si="15"/>
        <v>1076.6493350000001</v>
      </c>
      <c r="V114" s="23">
        <f t="shared" si="15"/>
        <v>1114.1376479999999</v>
      </c>
      <c r="W114" s="23">
        <f t="shared" si="15"/>
        <v>1152.2822409999999</v>
      </c>
      <c r="X114" s="23">
        <f t="shared" si="15"/>
        <v>1193.1836520000002</v>
      </c>
      <c r="Y114" s="23">
        <f t="shared" si="15"/>
        <v>1239.5003469999997</v>
      </c>
      <c r="Z114" s="23">
        <f t="shared" si="15"/>
        <v>1284.2893280000001</v>
      </c>
      <c r="AA114" s="23">
        <f t="shared" si="15"/>
        <v>1330.5535170000003</v>
      </c>
      <c r="AB114" s="23">
        <f t="shared" si="15"/>
        <v>1379.9286180000001</v>
      </c>
      <c r="AC114" s="23">
        <f t="shared" si="15"/>
        <v>1425.829019</v>
      </c>
      <c r="AD114" s="23">
        <f t="shared" si="15"/>
        <v>1474.2489539999999</v>
      </c>
      <c r="AE114" s="23">
        <f t="shared" si="15"/>
        <v>1521.9101069999999</v>
      </c>
      <c r="AF114" s="23">
        <f t="shared" si="15"/>
        <v>1572.4743500000002</v>
      </c>
      <c r="AG114" s="23">
        <f t="shared" si="15"/>
        <v>1621.220225</v>
      </c>
      <c r="AH114" s="23">
        <f t="shared" si="15"/>
        <v>1670.5733329999998</v>
      </c>
      <c r="AI114" s="23">
        <f t="shared" si="15"/>
        <v>1723.2120989999996</v>
      </c>
      <c r="AJ114" s="23">
        <f t="shared" si="15"/>
        <v>1776.7940180000003</v>
      </c>
      <c r="AK114" s="23">
        <f t="shared" si="15"/>
        <v>1829.9012599999999</v>
      </c>
      <c r="AL114" s="23">
        <f t="shared" si="15"/>
        <v>1836.473915</v>
      </c>
      <c r="AM114" s="23">
        <f t="shared" si="15"/>
        <v>1835.5054960000002</v>
      </c>
      <c r="AN114" s="23">
        <f t="shared" si="15"/>
        <v>1834.2277819999999</v>
      </c>
      <c r="AO114" s="23">
        <f t="shared" si="15"/>
        <v>1828.979591</v>
      </c>
      <c r="AP114" s="43" t="s">
        <v>100</v>
      </c>
      <c r="AQ114" s="43" t="s">
        <v>7</v>
      </c>
      <c r="AR114" s="43">
        <v>2.202</v>
      </c>
      <c r="AS114" s="43">
        <v>2.1459999999999999</v>
      </c>
      <c r="AT114" s="43">
        <v>2.1110000000000002</v>
      </c>
      <c r="AU114" s="43">
        <v>2.101</v>
      </c>
      <c r="AV114" s="43">
        <v>2.0979999999999999</v>
      </c>
      <c r="AW114" s="43">
        <v>2.0950000000000002</v>
      </c>
      <c r="AX114" s="43">
        <v>2.093</v>
      </c>
      <c r="AY114" s="43">
        <v>2.0950000000000002</v>
      </c>
      <c r="AZ114" s="43">
        <v>2.0979999999999999</v>
      </c>
      <c r="BA114" s="43">
        <v>2.0750000000000002</v>
      </c>
      <c r="BB114" s="43">
        <v>2.0760000000000001</v>
      </c>
      <c r="BC114" s="43">
        <v>2.0830000000000002</v>
      </c>
      <c r="BD114" s="43">
        <v>2.0920000000000001</v>
      </c>
      <c r="BE114" s="43">
        <v>2.0990000000000002</v>
      </c>
      <c r="BF114" s="43">
        <v>2.1059999999999999</v>
      </c>
      <c r="BG114" s="43">
        <v>2.1139999999999999</v>
      </c>
      <c r="BH114" s="43">
        <v>2.1240000000000001</v>
      </c>
      <c r="BI114" s="43">
        <v>2.1309999999999998</v>
      </c>
      <c r="BJ114" s="43">
        <v>2.1360000000000001</v>
      </c>
      <c r="BK114" s="43">
        <v>2.141</v>
      </c>
      <c r="BL114" s="43">
        <v>2.1469999999999998</v>
      </c>
      <c r="BM114" s="43">
        <v>2.1520000000000001</v>
      </c>
      <c r="BN114" s="43">
        <v>2.1459999999999999</v>
      </c>
      <c r="BO114" s="43">
        <v>2.145</v>
      </c>
      <c r="BP114" s="43">
        <v>2.149</v>
      </c>
      <c r="BQ114" s="43">
        <v>2.1549999999999998</v>
      </c>
      <c r="BR114" s="43">
        <v>2.1619999999999999</v>
      </c>
      <c r="BS114" s="43">
        <v>2.1680000000000001</v>
      </c>
      <c r="BT114" s="43">
        <v>2.16</v>
      </c>
      <c r="BU114" s="43">
        <v>2.1560000000000001</v>
      </c>
      <c r="BV114" s="43">
        <v>2.157</v>
      </c>
      <c r="BW114" s="43">
        <v>2.1579999999999999</v>
      </c>
    </row>
    <row r="115" spans="3:111" x14ac:dyDescent="0.3">
      <c r="D115" s="15" t="s">
        <v>137</v>
      </c>
      <c r="E115" s="15" t="s">
        <v>138</v>
      </c>
      <c r="F115" s="12" t="s">
        <v>33</v>
      </c>
      <c r="G115" s="15" t="s">
        <v>11</v>
      </c>
      <c r="H115" s="15" t="s">
        <v>36</v>
      </c>
      <c r="I115" s="14" t="s">
        <v>134</v>
      </c>
      <c r="J115" s="17">
        <f>J62-J114</f>
        <v>41.208981727304945</v>
      </c>
      <c r="K115" s="17">
        <f t="shared" ref="K115:AO115" si="16">K62-K114</f>
        <v>35.62211716074512</v>
      </c>
      <c r="L115" s="17">
        <f t="shared" si="16"/>
        <v>33.654481951836942</v>
      </c>
      <c r="M115" s="17">
        <f t="shared" si="16"/>
        <v>35.00722243009659</v>
      </c>
      <c r="N115" s="17">
        <f t="shared" si="16"/>
        <v>35.296164061612785</v>
      </c>
      <c r="O115" s="17">
        <f t="shared" si="16"/>
        <v>35.134046642371914</v>
      </c>
      <c r="P115" s="17">
        <f t="shared" si="16"/>
        <v>34.437964730565113</v>
      </c>
      <c r="Q115" s="17">
        <f t="shared" si="16"/>
        <v>32.705095902827225</v>
      </c>
      <c r="R115" s="17">
        <f t="shared" si="16"/>
        <v>31.026135872806549</v>
      </c>
      <c r="S115" s="17">
        <f t="shared" si="16"/>
        <v>23.222592981563821</v>
      </c>
      <c r="T115" s="17">
        <f t="shared" si="16"/>
        <v>21.269856063925317</v>
      </c>
      <c r="U115" s="17">
        <f t="shared" si="16"/>
        <v>20.733151090990987</v>
      </c>
      <c r="V115" s="17">
        <f t="shared" si="16"/>
        <v>20.577463745723207</v>
      </c>
      <c r="W115" s="17">
        <f t="shared" si="16"/>
        <v>20.391602231335128</v>
      </c>
      <c r="X115" s="17">
        <f t="shared" si="16"/>
        <v>19.327560960487062</v>
      </c>
      <c r="Y115" s="17">
        <f t="shared" si="16"/>
        <v>18.532398201961314</v>
      </c>
      <c r="Z115" s="17">
        <f t="shared" si="16"/>
        <v>18.450917986418744</v>
      </c>
      <c r="AA115" s="17">
        <f t="shared" si="16"/>
        <v>18.163071812741919</v>
      </c>
      <c r="AB115" s="17">
        <f t="shared" si="16"/>
        <v>16.577595585266181</v>
      </c>
      <c r="AC115" s="17">
        <f t="shared" si="16"/>
        <v>16.494761421072553</v>
      </c>
      <c r="AD115" s="17">
        <f t="shared" si="16"/>
        <v>16.948681558245653</v>
      </c>
      <c r="AE115" s="17">
        <f t="shared" si="16"/>
        <v>16.129117954032154</v>
      </c>
      <c r="AF115" s="17">
        <f t="shared" si="16"/>
        <v>16.497748949069091</v>
      </c>
      <c r="AG115" s="17">
        <f t="shared" si="16"/>
        <v>16.027745929360663</v>
      </c>
      <c r="AH115" s="17">
        <f t="shared" si="16"/>
        <v>15.905278149821243</v>
      </c>
      <c r="AI115" s="17">
        <f t="shared" si="16"/>
        <v>14.718544876072656</v>
      </c>
      <c r="AJ115" s="17">
        <f t="shared" si="16"/>
        <v>14.53274451092534</v>
      </c>
      <c r="AK115" s="17">
        <f t="shared" si="16"/>
        <v>14.525489003414577</v>
      </c>
      <c r="AL115" s="17">
        <f t="shared" si="16"/>
        <v>17.871154142276964</v>
      </c>
      <c r="AM115" s="17">
        <f t="shared" si="16"/>
        <v>22.493893339492388</v>
      </c>
      <c r="AN115" s="17">
        <f t="shared" si="16"/>
        <v>25.416988992888491</v>
      </c>
      <c r="AO115" s="17">
        <f t="shared" si="16"/>
        <v>27.781509471267555</v>
      </c>
      <c r="AP115" s="43" t="s">
        <v>45</v>
      </c>
      <c r="AQ115" s="43" t="s">
        <v>7</v>
      </c>
      <c r="AR115" s="43">
        <v>1.37</v>
      </c>
      <c r="AS115" s="43">
        <v>1.397</v>
      </c>
      <c r="AT115" s="43">
        <v>1.41</v>
      </c>
      <c r="AU115" s="43">
        <v>1.4139999999999999</v>
      </c>
      <c r="AV115" s="43">
        <v>1.4159999999999999</v>
      </c>
      <c r="AW115" s="43">
        <v>1.4179999999999999</v>
      </c>
      <c r="AX115" s="43">
        <v>1.42</v>
      </c>
      <c r="AY115" s="43">
        <v>1.4239999999999999</v>
      </c>
      <c r="AZ115" s="43">
        <v>1.4259999999999999</v>
      </c>
      <c r="BA115" s="43">
        <v>1.429</v>
      </c>
      <c r="BB115" s="43">
        <v>1.4330000000000001</v>
      </c>
      <c r="BC115" s="43">
        <v>1.4379999999999999</v>
      </c>
      <c r="BD115" s="43">
        <v>1.4419999999999999</v>
      </c>
      <c r="BE115" s="43">
        <v>1.446</v>
      </c>
      <c r="BF115" s="43">
        <v>1.45</v>
      </c>
      <c r="BG115" s="43">
        <v>1.454</v>
      </c>
      <c r="BH115" s="43">
        <v>1.4570000000000001</v>
      </c>
      <c r="BI115" s="43">
        <v>1.46</v>
      </c>
      <c r="BJ115" s="43">
        <v>1.4630000000000001</v>
      </c>
      <c r="BK115" s="43">
        <v>1.4650000000000001</v>
      </c>
      <c r="BL115" s="43">
        <v>1.466</v>
      </c>
      <c r="BM115" s="43">
        <v>1.468</v>
      </c>
      <c r="BN115" s="43">
        <v>1.4670000000000001</v>
      </c>
      <c r="BO115" s="43">
        <v>1.468</v>
      </c>
      <c r="BP115" s="43">
        <v>1.47</v>
      </c>
      <c r="BQ115" s="43">
        <v>1.472</v>
      </c>
      <c r="BR115" s="43">
        <v>1.474</v>
      </c>
      <c r="BS115" s="43">
        <v>1.474</v>
      </c>
      <c r="BT115" s="43">
        <v>1.4650000000000001</v>
      </c>
      <c r="BU115" s="43">
        <v>1.4570000000000001</v>
      </c>
      <c r="BV115" s="43">
        <v>1.452</v>
      </c>
      <c r="BW115" s="43">
        <v>1.448</v>
      </c>
      <c r="CA115">
        <v>2019</v>
      </c>
      <c r="CB115">
        <v>2020</v>
      </c>
      <c r="CC115">
        <v>2021</v>
      </c>
      <c r="CD115">
        <v>2022</v>
      </c>
      <c r="CE115">
        <v>2023</v>
      </c>
      <c r="CF115">
        <v>2024</v>
      </c>
      <c r="CG115">
        <v>2025</v>
      </c>
      <c r="CH115">
        <v>2026</v>
      </c>
      <c r="CI115">
        <v>2027</v>
      </c>
      <c r="CJ115">
        <v>2028</v>
      </c>
      <c r="CK115">
        <v>2029</v>
      </c>
      <c r="CL115">
        <v>2030</v>
      </c>
      <c r="CM115">
        <v>2031</v>
      </c>
      <c r="CN115">
        <v>2032</v>
      </c>
      <c r="CO115">
        <v>2033</v>
      </c>
      <c r="CP115">
        <v>2034</v>
      </c>
      <c r="CQ115">
        <v>2035</v>
      </c>
      <c r="CR115">
        <v>2036</v>
      </c>
      <c r="CS115">
        <v>2037</v>
      </c>
      <c r="CT115">
        <v>2038</v>
      </c>
      <c r="CU115">
        <v>2039</v>
      </c>
      <c r="CV115">
        <v>2040</v>
      </c>
      <c r="CW115">
        <v>2041</v>
      </c>
      <c r="CX115">
        <v>2042</v>
      </c>
      <c r="CY115">
        <v>2043</v>
      </c>
      <c r="CZ115">
        <v>2044</v>
      </c>
      <c r="DA115">
        <v>2045</v>
      </c>
      <c r="DB115">
        <v>2046</v>
      </c>
      <c r="DC115">
        <v>2047</v>
      </c>
      <c r="DD115">
        <v>2048</v>
      </c>
      <c r="DE115">
        <v>2049</v>
      </c>
      <c r="DF115">
        <v>2050</v>
      </c>
    </row>
    <row r="116" spans="3:111" s="39" customFormat="1" x14ac:dyDescent="0.3">
      <c r="D116" s="308" t="s">
        <v>141</v>
      </c>
      <c r="E116" s="308" t="s">
        <v>142</v>
      </c>
      <c r="F116" s="31" t="s">
        <v>296</v>
      </c>
      <c r="G116" s="309" t="s">
        <v>6</v>
      </c>
      <c r="H116" s="309" t="s">
        <v>140</v>
      </c>
      <c r="I116" s="309" t="s">
        <v>6</v>
      </c>
      <c r="J116" s="39">
        <v>1</v>
      </c>
      <c r="K116" s="39">
        <v>0.90820100000000004</v>
      </c>
      <c r="L116" s="39">
        <v>0.93589299999999997</v>
      </c>
      <c r="M116" s="39">
        <v>0.95515300000000003</v>
      </c>
      <c r="N116" s="39">
        <v>0.97293200000000002</v>
      </c>
      <c r="O116" s="39">
        <v>0.993205</v>
      </c>
      <c r="P116" s="39">
        <v>1.0176970000000001</v>
      </c>
      <c r="Q116" s="39">
        <v>1.0455220000000001</v>
      </c>
      <c r="R116" s="39">
        <v>1.074783</v>
      </c>
      <c r="S116" s="39">
        <v>1.1115269999999999</v>
      </c>
      <c r="T116" s="39">
        <v>1.1452629999999999</v>
      </c>
      <c r="U116" s="39">
        <v>1.1773009999999999</v>
      </c>
      <c r="V116" s="39">
        <v>1.2145429999999999</v>
      </c>
      <c r="W116" s="39">
        <v>1.253287</v>
      </c>
      <c r="X116" s="39">
        <v>1.294349</v>
      </c>
      <c r="Y116" s="39">
        <v>1.3418570000000001</v>
      </c>
      <c r="Z116" s="39">
        <v>1.391133</v>
      </c>
      <c r="AA116" s="39">
        <v>1.4397180000000001</v>
      </c>
      <c r="AB116" s="39">
        <v>1.4843660000000001</v>
      </c>
      <c r="AC116" s="39">
        <v>1.5298970000000001</v>
      </c>
      <c r="AD116" s="39">
        <v>1.5780989999999999</v>
      </c>
      <c r="AE116" s="39">
        <v>1.6248849999999999</v>
      </c>
      <c r="AF116" s="39">
        <v>1.665786</v>
      </c>
      <c r="AG116" s="39">
        <v>1.7073449999999999</v>
      </c>
      <c r="AH116" s="39">
        <v>1.756273</v>
      </c>
      <c r="AI116" s="39">
        <v>1.809358</v>
      </c>
      <c r="AJ116" s="39">
        <v>1.865248</v>
      </c>
      <c r="AK116" s="39">
        <v>1.920113</v>
      </c>
      <c r="AL116" s="39">
        <v>1.9131359999999999</v>
      </c>
      <c r="AM116" s="39">
        <v>1.899</v>
      </c>
      <c r="AN116" s="39">
        <v>1.89134</v>
      </c>
      <c r="AO116" s="39">
        <v>1.8802270000000001</v>
      </c>
      <c r="AP116" s="29" t="s">
        <v>101</v>
      </c>
      <c r="AQ116" s="29" t="s">
        <v>7</v>
      </c>
      <c r="AR116" s="29">
        <v>1.333</v>
      </c>
      <c r="AS116" s="29">
        <v>1.37</v>
      </c>
      <c r="AT116" s="29">
        <v>1.3720000000000001</v>
      </c>
      <c r="AU116" s="29">
        <v>1.37</v>
      </c>
      <c r="AV116" s="29">
        <v>1.369</v>
      </c>
      <c r="AW116" s="29">
        <v>1.37</v>
      </c>
      <c r="AX116" s="29">
        <v>1.3720000000000001</v>
      </c>
      <c r="AY116" s="29">
        <v>1.3759999999999999</v>
      </c>
      <c r="AZ116" s="29">
        <v>1.38</v>
      </c>
      <c r="BA116" s="29">
        <v>1.387</v>
      </c>
      <c r="BB116" s="29">
        <v>1.393</v>
      </c>
      <c r="BC116" s="29">
        <v>1.397</v>
      </c>
      <c r="BD116" s="29">
        <v>1.401</v>
      </c>
      <c r="BE116" s="29">
        <v>1.4039999999999999</v>
      </c>
      <c r="BF116" s="29">
        <v>1.4079999999999999</v>
      </c>
      <c r="BG116" s="29">
        <v>1.411</v>
      </c>
      <c r="BH116" s="29">
        <v>1.415</v>
      </c>
      <c r="BI116" s="29">
        <v>1.4179999999999999</v>
      </c>
      <c r="BJ116" s="29">
        <v>1.421</v>
      </c>
      <c r="BK116" s="29">
        <v>1.4219999999999999</v>
      </c>
      <c r="BL116" s="29">
        <v>1.4219999999999999</v>
      </c>
      <c r="BM116" s="29">
        <v>1.4239999999999999</v>
      </c>
      <c r="BN116" s="29">
        <v>1.423</v>
      </c>
      <c r="BO116" s="29">
        <v>1.4239999999999999</v>
      </c>
      <c r="BP116" s="29">
        <v>1.4259999999999999</v>
      </c>
      <c r="BQ116" s="29">
        <v>1.4279999999999999</v>
      </c>
      <c r="BR116" s="29">
        <v>1.43</v>
      </c>
      <c r="BS116" s="29">
        <v>1.43</v>
      </c>
      <c r="BT116" s="29">
        <v>1.423</v>
      </c>
      <c r="BU116" s="29">
        <v>1.415</v>
      </c>
      <c r="BV116" s="29">
        <v>1.41</v>
      </c>
      <c r="BW116" s="29">
        <v>1.4059999999999999</v>
      </c>
      <c r="BX116" s="39" t="s">
        <v>140</v>
      </c>
      <c r="BY116" s="39" t="s">
        <v>7</v>
      </c>
      <c r="BZ116" s="39">
        <v>2050</v>
      </c>
      <c r="CA116" s="39">
        <v>1</v>
      </c>
      <c r="CB116" s="39">
        <v>0.90820100000000004</v>
      </c>
      <c r="CC116" s="39">
        <v>0.93589299999999997</v>
      </c>
      <c r="CD116" s="39">
        <v>0.95515300000000003</v>
      </c>
      <c r="CE116" s="39">
        <v>0.97293200000000002</v>
      </c>
      <c r="CF116" s="39">
        <v>0.993205</v>
      </c>
      <c r="CG116" s="39">
        <v>1.0176970000000001</v>
      </c>
      <c r="CH116" s="39">
        <v>1.0455220000000001</v>
      </c>
      <c r="CI116" s="39">
        <v>1.074783</v>
      </c>
      <c r="CJ116" s="39">
        <v>1.1115269999999999</v>
      </c>
      <c r="CK116" s="39">
        <v>1.1452629999999999</v>
      </c>
      <c r="CL116" s="39">
        <v>1.1773009999999999</v>
      </c>
      <c r="CM116" s="39">
        <v>1.2145429999999999</v>
      </c>
      <c r="CN116" s="39">
        <v>1.253287</v>
      </c>
      <c r="CO116" s="39">
        <v>1.294349</v>
      </c>
      <c r="CP116" s="39">
        <v>1.3418570000000001</v>
      </c>
      <c r="CQ116" s="39">
        <v>1.391133</v>
      </c>
      <c r="CR116" s="39">
        <v>1.4397180000000001</v>
      </c>
      <c r="CS116" s="39">
        <v>1.4843660000000001</v>
      </c>
      <c r="CT116" s="39">
        <v>1.5298970000000001</v>
      </c>
      <c r="CU116" s="39">
        <v>1.5780989999999999</v>
      </c>
      <c r="CV116" s="39">
        <v>1.6248849999999999</v>
      </c>
      <c r="CW116" s="39">
        <v>1.665786</v>
      </c>
      <c r="CX116" s="39">
        <v>1.7073449999999999</v>
      </c>
      <c r="CY116" s="39">
        <v>1.756273</v>
      </c>
      <c r="CZ116" s="39">
        <v>1.809358</v>
      </c>
      <c r="DA116" s="39">
        <v>1.865248</v>
      </c>
      <c r="DB116" s="39">
        <v>1.920113</v>
      </c>
      <c r="DC116" s="39">
        <v>1.9131359999999999</v>
      </c>
      <c r="DD116" s="39">
        <v>1.899</v>
      </c>
      <c r="DE116" s="39">
        <v>1.89134</v>
      </c>
      <c r="DF116" s="39">
        <v>1.8802270000000001</v>
      </c>
    </row>
    <row r="117" spans="3:111" x14ac:dyDescent="0.3">
      <c r="D117" s="15" t="s">
        <v>143</v>
      </c>
      <c r="E117" s="15" t="s">
        <v>144</v>
      </c>
      <c r="F117" s="12" t="s">
        <v>33</v>
      </c>
      <c r="G117" s="16" t="s">
        <v>6</v>
      </c>
      <c r="H117" s="16" t="s">
        <v>6</v>
      </c>
      <c r="I117" s="14" t="s">
        <v>6</v>
      </c>
      <c r="J117" s="25">
        <f>J114/J116</f>
        <v>874.92241700000011</v>
      </c>
      <c r="K117" s="25">
        <f t="shared" ref="K117:AO117" si="17">K114/K116</f>
        <v>907.57153647705741</v>
      </c>
      <c r="L117" s="25">
        <f t="shared" si="17"/>
        <v>909.57394381622669</v>
      </c>
      <c r="M117" s="25">
        <f t="shared" si="17"/>
        <v>911.58293173973175</v>
      </c>
      <c r="N117" s="25">
        <f t="shared" si="17"/>
        <v>912.29912779104802</v>
      </c>
      <c r="O117" s="25">
        <f t="shared" si="17"/>
        <v>913.63225517390651</v>
      </c>
      <c r="P117" s="25">
        <f t="shared" si="17"/>
        <v>914.4474553821027</v>
      </c>
      <c r="Q117" s="25">
        <f t="shared" si="17"/>
        <v>913.30948368374823</v>
      </c>
      <c r="R117" s="25">
        <f t="shared" si="17"/>
        <v>913.13688716699073</v>
      </c>
      <c r="S117" s="25">
        <f t="shared" si="17"/>
        <v>911.19801408332864</v>
      </c>
      <c r="T117" s="25">
        <f t="shared" si="17"/>
        <v>912.5237827468452</v>
      </c>
      <c r="U117" s="25">
        <f t="shared" si="17"/>
        <v>914.50643038611202</v>
      </c>
      <c r="V117" s="25">
        <f t="shared" si="17"/>
        <v>917.33075568341337</v>
      </c>
      <c r="W117" s="25">
        <f t="shared" si="17"/>
        <v>919.40811721497141</v>
      </c>
      <c r="X117" s="25">
        <f t="shared" si="17"/>
        <v>921.84074928786606</v>
      </c>
      <c r="Y117" s="25">
        <f t="shared" si="17"/>
        <v>923.72014827213309</v>
      </c>
      <c r="Z117" s="25">
        <f t="shared" si="17"/>
        <v>923.19665193766525</v>
      </c>
      <c r="AA117" s="25">
        <f t="shared" si="17"/>
        <v>924.17648247781869</v>
      </c>
      <c r="AB117" s="25">
        <f t="shared" si="17"/>
        <v>929.64175816476529</v>
      </c>
      <c r="AC117" s="25">
        <f t="shared" si="17"/>
        <v>931.97713244747843</v>
      </c>
      <c r="AD117" s="25">
        <f t="shared" si="17"/>
        <v>934.19294606992332</v>
      </c>
      <c r="AE117" s="25">
        <f t="shared" si="17"/>
        <v>936.62635017247374</v>
      </c>
      <c r="AF117" s="25">
        <f t="shared" si="17"/>
        <v>943.983410834285</v>
      </c>
      <c r="AG117" s="25">
        <f t="shared" si="17"/>
        <v>949.55631404314897</v>
      </c>
      <c r="AH117" s="25">
        <f t="shared" si="17"/>
        <v>951.20367562446154</v>
      </c>
      <c r="AI117" s="25">
        <f t="shared" si="17"/>
        <v>952.38869201119928</v>
      </c>
      <c r="AJ117" s="25">
        <f t="shared" si="17"/>
        <v>952.57789741632223</v>
      </c>
      <c r="AK117" s="25">
        <f t="shared" si="17"/>
        <v>953.01748386683482</v>
      </c>
      <c r="AL117" s="25">
        <f t="shared" si="17"/>
        <v>959.92857538617227</v>
      </c>
      <c r="AM117" s="25">
        <f t="shared" si="17"/>
        <v>966.56424223275417</v>
      </c>
      <c r="AN117" s="25">
        <f t="shared" si="17"/>
        <v>969.80330453540876</v>
      </c>
      <c r="AO117" s="25">
        <f t="shared" si="17"/>
        <v>972.74403090690646</v>
      </c>
      <c r="AP117" s="43" t="s">
        <v>46</v>
      </c>
      <c r="AQ117" s="43" t="s">
        <v>7</v>
      </c>
      <c r="AR117" s="43">
        <v>1.163</v>
      </c>
      <c r="AS117" s="43">
        <v>1.1599999999999999</v>
      </c>
      <c r="AT117" s="43">
        <v>1.1659999999999999</v>
      </c>
      <c r="AU117" s="43">
        <v>1.163</v>
      </c>
      <c r="AV117" s="43">
        <v>1.1639999999999999</v>
      </c>
      <c r="AW117" s="43">
        <v>1.165</v>
      </c>
      <c r="AX117" s="43">
        <v>1.1659999999999999</v>
      </c>
      <c r="AY117" s="43">
        <v>1.1679999999999999</v>
      </c>
      <c r="AZ117" s="43">
        <v>1.17</v>
      </c>
      <c r="BA117" s="43">
        <v>1.1870000000000001</v>
      </c>
      <c r="BB117" s="43">
        <v>1.1850000000000001</v>
      </c>
      <c r="BC117" s="43">
        <v>1.181</v>
      </c>
      <c r="BD117" s="43">
        <v>1.177</v>
      </c>
      <c r="BE117" s="43">
        <v>1.1759999999999999</v>
      </c>
      <c r="BF117" s="43">
        <v>1.1759999999999999</v>
      </c>
      <c r="BG117" s="43">
        <v>1.1759999999999999</v>
      </c>
      <c r="BH117" s="43">
        <v>1.177</v>
      </c>
      <c r="BI117" s="43">
        <v>1.1779999999999999</v>
      </c>
      <c r="BJ117" s="43">
        <v>1.181</v>
      </c>
      <c r="BK117" s="43">
        <v>1.179</v>
      </c>
      <c r="BL117" s="43">
        <v>1.177</v>
      </c>
      <c r="BM117" s="43">
        <v>1.177</v>
      </c>
      <c r="BN117" s="43">
        <v>1.1779999999999999</v>
      </c>
      <c r="BO117" s="43">
        <v>1.1779999999999999</v>
      </c>
      <c r="BP117" s="43">
        <v>1.1779999999999999</v>
      </c>
      <c r="BQ117" s="43">
        <v>1.1779999999999999</v>
      </c>
      <c r="BR117" s="43">
        <v>1.179</v>
      </c>
      <c r="BS117" s="43">
        <v>1.18</v>
      </c>
      <c r="BT117" s="43">
        <v>1.181</v>
      </c>
      <c r="BU117" s="43">
        <v>1.1779999999999999</v>
      </c>
      <c r="BV117" s="43">
        <v>1.177</v>
      </c>
      <c r="BW117" s="43">
        <v>1.177</v>
      </c>
      <c r="BZ117">
        <v>2019</v>
      </c>
      <c r="CA117">
        <v>2020</v>
      </c>
      <c r="CB117">
        <v>2021</v>
      </c>
      <c r="CC117">
        <v>2022</v>
      </c>
      <c r="CD117">
        <v>2023</v>
      </c>
      <c r="CE117">
        <v>2024</v>
      </c>
      <c r="CF117">
        <v>2025</v>
      </c>
      <c r="CG117">
        <v>2026</v>
      </c>
      <c r="CH117">
        <v>2027</v>
      </c>
      <c r="CI117">
        <v>2028</v>
      </c>
      <c r="CJ117">
        <v>2029</v>
      </c>
      <c r="CK117">
        <v>2030</v>
      </c>
      <c r="CL117">
        <v>2031</v>
      </c>
      <c r="CM117">
        <v>2032</v>
      </c>
      <c r="CN117">
        <v>2033</v>
      </c>
      <c r="CO117">
        <v>2034</v>
      </c>
      <c r="CP117">
        <v>2035</v>
      </c>
      <c r="CQ117">
        <v>2036</v>
      </c>
      <c r="CR117">
        <v>2037</v>
      </c>
      <c r="CS117">
        <v>2038</v>
      </c>
      <c r="CT117">
        <v>2039</v>
      </c>
      <c r="CU117">
        <v>2040</v>
      </c>
      <c r="CV117">
        <v>2041</v>
      </c>
      <c r="CW117">
        <v>2042</v>
      </c>
      <c r="CX117">
        <v>2043</v>
      </c>
      <c r="CY117">
        <v>2044</v>
      </c>
      <c r="CZ117">
        <v>2045</v>
      </c>
      <c r="DA117">
        <v>2046</v>
      </c>
      <c r="DB117">
        <v>2047</v>
      </c>
      <c r="DC117">
        <v>2048</v>
      </c>
      <c r="DD117">
        <v>2049</v>
      </c>
      <c r="DE117">
        <v>2050</v>
      </c>
    </row>
    <row r="118" spans="3:111" x14ac:dyDescent="0.3">
      <c r="D118" s="41" t="s">
        <v>171</v>
      </c>
      <c r="E118" s="41" t="s">
        <v>170</v>
      </c>
      <c r="F118" s="5" t="s">
        <v>290</v>
      </c>
      <c r="G118" s="1" t="s">
        <v>6</v>
      </c>
      <c r="H118" s="16" t="s">
        <v>6</v>
      </c>
      <c r="I118" s="14" t="s">
        <v>6</v>
      </c>
      <c r="J118" s="10">
        <v>0.18000953521871799</v>
      </c>
      <c r="K118" s="10">
        <v>0.176806430836777</v>
      </c>
      <c r="L118" s="10">
        <v>0.17697291194915499</v>
      </c>
      <c r="M118" s="10">
        <v>0.176871555775964</v>
      </c>
      <c r="N118" s="10">
        <v>0.176750788119414</v>
      </c>
      <c r="O118" s="10">
        <v>0.17657391115081</v>
      </c>
      <c r="P118" s="10">
        <v>0.17644728363533199</v>
      </c>
      <c r="Q118" s="10">
        <v>0.17633169869826101</v>
      </c>
      <c r="R118" s="10">
        <v>0.17631214175989299</v>
      </c>
      <c r="S118" s="10">
        <v>0.17664115046159501</v>
      </c>
      <c r="T118" s="10">
        <v>0.17680481718463301</v>
      </c>
      <c r="U118" s="10">
        <v>0.17691991315453001</v>
      </c>
      <c r="V118" s="10">
        <v>0.17712718348113399</v>
      </c>
      <c r="W118" s="10">
        <v>0.17737444989628201</v>
      </c>
      <c r="X118" s="10">
        <v>0.177670365748994</v>
      </c>
      <c r="Y118" s="10">
        <v>0.17804248009804899</v>
      </c>
      <c r="Z118" s="10">
        <v>0.17834346520185701</v>
      </c>
      <c r="AA118" s="10">
        <v>0.17867074960836299</v>
      </c>
      <c r="AB118" s="10">
        <v>0.179040298776725</v>
      </c>
      <c r="AC118" s="10">
        <v>0.179380390576306</v>
      </c>
      <c r="AD118" s="10">
        <v>0.17974300560606801</v>
      </c>
      <c r="AE118" s="10">
        <v>0.18004339745970599</v>
      </c>
      <c r="AF118" s="10">
        <v>0.18052326072973601</v>
      </c>
      <c r="AG118" s="10">
        <v>0.18086627364661001</v>
      </c>
      <c r="AH118" s="10">
        <v>0.18110931081009601</v>
      </c>
      <c r="AI118" s="10">
        <v>0.18134277381632499</v>
      </c>
      <c r="AJ118" s="10">
        <v>0.181565311463284</v>
      </c>
      <c r="AK118" s="10">
        <v>0.18182446688927301</v>
      </c>
      <c r="AL118" s="10">
        <v>0.18179366914909001</v>
      </c>
      <c r="AM118" s="10">
        <v>0.18152405550099099</v>
      </c>
      <c r="AN118" s="10">
        <v>0.181051341029868</v>
      </c>
      <c r="AO118" s="10">
        <v>0.18041529411085599</v>
      </c>
      <c r="AP118" s="44" t="s">
        <v>102</v>
      </c>
      <c r="AQ118" s="44" t="s">
        <v>7</v>
      </c>
      <c r="AR118" s="44">
        <v>1.2070000000000001</v>
      </c>
      <c r="AS118" s="44">
        <v>1.224</v>
      </c>
      <c r="AT118" s="44">
        <v>1.2330000000000001</v>
      </c>
      <c r="AU118" s="44">
        <v>1.2310000000000001</v>
      </c>
      <c r="AV118" s="44">
        <v>1.2310000000000001</v>
      </c>
      <c r="AW118" s="44">
        <v>1.2330000000000001</v>
      </c>
      <c r="AX118" s="44">
        <v>1.236</v>
      </c>
      <c r="AY118" s="44">
        <v>1.2410000000000001</v>
      </c>
      <c r="AZ118" s="44">
        <v>1.2450000000000001</v>
      </c>
      <c r="BA118" s="44">
        <v>1.268</v>
      </c>
      <c r="BB118" s="44">
        <v>1.2749999999999999</v>
      </c>
      <c r="BC118" s="44">
        <v>1.278</v>
      </c>
      <c r="BD118" s="44">
        <v>1.28</v>
      </c>
      <c r="BE118" s="44">
        <v>1.282</v>
      </c>
      <c r="BF118" s="44">
        <v>1.2849999999999999</v>
      </c>
      <c r="BG118" s="44">
        <v>1.2869999999999999</v>
      </c>
      <c r="BH118" s="44">
        <v>1.2889999999999999</v>
      </c>
      <c r="BI118" s="44">
        <v>1.292</v>
      </c>
      <c r="BJ118" s="44">
        <v>1.2949999999999999</v>
      </c>
      <c r="BK118" s="44">
        <v>1.2949999999999999</v>
      </c>
      <c r="BL118" s="44">
        <v>1.294</v>
      </c>
      <c r="BM118" s="44">
        <v>1.296</v>
      </c>
      <c r="BN118" s="44">
        <v>1.3</v>
      </c>
      <c r="BO118" s="44">
        <v>1.302</v>
      </c>
      <c r="BP118" s="44">
        <v>1.3029999999999999</v>
      </c>
      <c r="BQ118" s="44">
        <v>1.304</v>
      </c>
      <c r="BR118" s="44">
        <v>1.3049999999999999</v>
      </c>
      <c r="BS118" s="44">
        <v>1.3049999999999999</v>
      </c>
      <c r="BT118" s="44">
        <v>1.3</v>
      </c>
      <c r="BU118" s="44">
        <v>1.292</v>
      </c>
      <c r="BV118" s="44">
        <v>1.286</v>
      </c>
      <c r="BW118" s="44">
        <v>1.2809999999999999</v>
      </c>
      <c r="BX118" s="10" t="s">
        <v>7</v>
      </c>
      <c r="BY118" s="10">
        <v>2050</v>
      </c>
      <c r="BZ118" s="10">
        <v>0.18000953521871799</v>
      </c>
      <c r="CA118" s="10">
        <v>0.176806430836777</v>
      </c>
      <c r="CB118" s="10">
        <v>0.17697291194915499</v>
      </c>
      <c r="CC118" s="10">
        <v>0.176871555775964</v>
      </c>
      <c r="CD118" s="10">
        <v>0.176750788119414</v>
      </c>
      <c r="CE118" s="10">
        <v>0.17657391115081</v>
      </c>
      <c r="CF118" s="10">
        <v>0.17644728363533199</v>
      </c>
      <c r="CG118" s="10">
        <v>0.17633169869826101</v>
      </c>
      <c r="CH118" s="10">
        <v>0.17631214175989299</v>
      </c>
      <c r="CI118" s="10">
        <v>0.17664115046159501</v>
      </c>
      <c r="CJ118" s="10">
        <v>0.17680481718463301</v>
      </c>
      <c r="CK118" s="10">
        <v>0.17691991315453001</v>
      </c>
      <c r="CL118" s="10">
        <v>0.17712718348113399</v>
      </c>
      <c r="CM118" s="10">
        <v>0.17737444989628201</v>
      </c>
      <c r="CN118" s="10">
        <v>0.177670365748994</v>
      </c>
      <c r="CO118" s="10">
        <v>0.17804248009804899</v>
      </c>
      <c r="CP118" s="10">
        <v>0.17834346520185701</v>
      </c>
      <c r="CQ118" s="10">
        <v>0.17867074960836299</v>
      </c>
      <c r="CR118" s="10">
        <v>0.179040298776725</v>
      </c>
      <c r="CS118" s="10">
        <v>0.179380390576306</v>
      </c>
      <c r="CT118" s="10">
        <v>0.17974300560606801</v>
      </c>
      <c r="CU118" s="10">
        <v>0.18004339745970599</v>
      </c>
      <c r="CV118" s="10">
        <v>0.18052326072973601</v>
      </c>
      <c r="CW118" s="10">
        <v>0.18086627364661001</v>
      </c>
      <c r="CX118" s="10">
        <v>0.18110931081009601</v>
      </c>
      <c r="CY118" s="10">
        <v>0.18134277381632499</v>
      </c>
      <c r="CZ118" s="10">
        <v>0.181565311463284</v>
      </c>
      <c r="DA118" s="10">
        <v>0.18182446688927301</v>
      </c>
      <c r="DB118" s="10">
        <v>0.18179366914909001</v>
      </c>
      <c r="DC118" s="10">
        <v>0.18152405550099099</v>
      </c>
      <c r="DD118" s="10">
        <v>0.181051341029868</v>
      </c>
      <c r="DE118" s="10">
        <v>0.18041529411085599</v>
      </c>
    </row>
    <row r="119" spans="3:111" s="39" customFormat="1" x14ac:dyDescent="0.3">
      <c r="D119" s="308" t="s">
        <v>145</v>
      </c>
      <c r="E119" s="308" t="s">
        <v>146</v>
      </c>
      <c r="F119" s="308" t="s">
        <v>299</v>
      </c>
      <c r="G119" s="310" t="s">
        <v>6</v>
      </c>
      <c r="H119" s="310" t="s">
        <v>6</v>
      </c>
      <c r="I119" s="311" t="s">
        <v>6</v>
      </c>
      <c r="J119" s="39">
        <v>1</v>
      </c>
      <c r="K119" s="39">
        <v>1.0236289474977101</v>
      </c>
      <c r="L119" s="39">
        <v>1.04781622215526</v>
      </c>
      <c r="M119" s="39">
        <v>1.0725750166558199</v>
      </c>
      <c r="N119" s="39">
        <v>1.09791883541173</v>
      </c>
      <c r="O119" s="39">
        <v>1.1238615019304199</v>
      </c>
      <c r="P119" s="39">
        <v>1.15041716635423</v>
      </c>
      <c r="Q119" s="39">
        <v>1.17760031317847</v>
      </c>
      <c r="R119" s="39">
        <v>1.20542576915185</v>
      </c>
      <c r="S119" s="39">
        <v>1.2339087113635201</v>
      </c>
      <c r="T119" s="39">
        <v>1.2630646755213</v>
      </c>
      <c r="U119" s="39">
        <v>1.2929095644254001</v>
      </c>
      <c r="V119" s="39">
        <v>1.3234596566424901</v>
      </c>
      <c r="W119" s="39">
        <v>1.3547316153846301</v>
      </c>
      <c r="X119" s="39">
        <v>1.38674249759804</v>
      </c>
      <c r="Y119" s="39">
        <v>1.41950976326662</v>
      </c>
      <c r="Z119" s="39">
        <v>1.4530512849353301</v>
      </c>
      <c r="AA119" s="39">
        <v>1.4873853574585501</v>
      </c>
      <c r="AB119" s="39">
        <v>1.52253070797879</v>
      </c>
      <c r="AC119" s="39">
        <v>1.55850650614127</v>
      </c>
      <c r="AD119" s="39">
        <v>1.5953323745497201</v>
      </c>
      <c r="AE119" s="39">
        <v>1.63302839946935</v>
      </c>
      <c r="AF119" s="39">
        <v>1.6716151417826799</v>
      </c>
      <c r="AG119" s="39">
        <v>1.71111364820423</v>
      </c>
      <c r="AH119" s="39">
        <v>1.75154546276026</v>
      </c>
      <c r="AI119" s="39">
        <v>1.79293263853967</v>
      </c>
      <c r="AJ119" s="39">
        <v>1.8352977497226499</v>
      </c>
      <c r="AK119" s="39">
        <v>1.87866390389351</v>
      </c>
      <c r="AL119" s="39">
        <v>1.9230547546444501</v>
      </c>
      <c r="AM119" s="39">
        <v>1.96849451447716</v>
      </c>
      <c r="AN119" s="39">
        <v>2.0150079680092601</v>
      </c>
      <c r="AO119" s="39">
        <v>2.0626204854928201</v>
      </c>
      <c r="AP119" s="29" t="s">
        <v>103</v>
      </c>
      <c r="AQ119" s="29" t="s">
        <v>7</v>
      </c>
      <c r="AR119" s="29">
        <v>1.2110000000000001</v>
      </c>
      <c r="AS119" s="29">
        <v>1.2310000000000001</v>
      </c>
      <c r="AT119" s="29">
        <v>1.2310000000000001</v>
      </c>
      <c r="AU119" s="29">
        <v>1.234</v>
      </c>
      <c r="AV119" s="29">
        <v>1.2330000000000001</v>
      </c>
      <c r="AW119" s="29">
        <v>1.2330000000000001</v>
      </c>
      <c r="AX119" s="29">
        <v>1.2330000000000001</v>
      </c>
      <c r="AY119" s="29">
        <v>1.234</v>
      </c>
      <c r="AZ119" s="29">
        <v>1.234</v>
      </c>
      <c r="BA119" s="29">
        <v>1.2230000000000001</v>
      </c>
      <c r="BB119" s="29">
        <v>1.222</v>
      </c>
      <c r="BC119" s="29">
        <v>1.2230000000000001</v>
      </c>
      <c r="BD119" s="29">
        <v>1.226</v>
      </c>
      <c r="BE119" s="29">
        <v>1.228</v>
      </c>
      <c r="BF119" s="29">
        <v>1.23</v>
      </c>
      <c r="BG119" s="29">
        <v>1.2330000000000001</v>
      </c>
      <c r="BH119" s="29">
        <v>1.2350000000000001</v>
      </c>
      <c r="BI119" s="29">
        <v>1.2370000000000001</v>
      </c>
      <c r="BJ119" s="29">
        <v>1.24</v>
      </c>
      <c r="BK119" s="29">
        <v>1.24</v>
      </c>
      <c r="BL119" s="29">
        <v>1.24</v>
      </c>
      <c r="BM119" s="29">
        <v>1.2390000000000001</v>
      </c>
      <c r="BN119" s="29">
        <v>1.232</v>
      </c>
      <c r="BO119" s="29">
        <v>1.228</v>
      </c>
      <c r="BP119" s="29">
        <v>1.228</v>
      </c>
      <c r="BQ119" s="29">
        <v>1.23</v>
      </c>
      <c r="BR119" s="29">
        <v>1.2310000000000001</v>
      </c>
      <c r="BS119" s="29">
        <v>1.2330000000000001</v>
      </c>
      <c r="BT119" s="29">
        <v>1.2290000000000001</v>
      </c>
      <c r="BU119" s="29">
        <v>1.226</v>
      </c>
      <c r="BV119" s="29">
        <v>1.2270000000000001</v>
      </c>
      <c r="BW119" s="29">
        <v>1.23</v>
      </c>
      <c r="BZ119" s="39">
        <v>2019</v>
      </c>
      <c r="CA119" s="39">
        <v>2020</v>
      </c>
      <c r="CB119" s="39">
        <v>2021</v>
      </c>
      <c r="CC119" s="39">
        <v>2022</v>
      </c>
      <c r="CD119" s="39">
        <v>2023</v>
      </c>
      <c r="CE119" s="39">
        <v>2024</v>
      </c>
      <c r="CF119" s="39">
        <v>2025</v>
      </c>
      <c r="CG119" s="39">
        <v>2026</v>
      </c>
      <c r="CH119" s="39">
        <v>2027</v>
      </c>
      <c r="CI119" s="39">
        <v>2028</v>
      </c>
      <c r="CJ119" s="39">
        <v>2029</v>
      </c>
      <c r="CK119" s="39">
        <v>2030</v>
      </c>
      <c r="CL119" s="39">
        <v>2031</v>
      </c>
      <c r="CM119" s="39">
        <v>2032</v>
      </c>
      <c r="CN119" s="39">
        <v>2033</v>
      </c>
      <c r="CO119" s="39">
        <v>2034</v>
      </c>
      <c r="CP119" s="39">
        <v>2035</v>
      </c>
      <c r="CQ119" s="39">
        <v>2036</v>
      </c>
      <c r="CR119" s="39">
        <v>2037</v>
      </c>
      <c r="CS119" s="39">
        <v>2038</v>
      </c>
      <c r="CT119" s="39">
        <v>2039</v>
      </c>
      <c r="CU119" s="39">
        <v>2040</v>
      </c>
      <c r="CV119" s="39">
        <v>2041</v>
      </c>
      <c r="CW119" s="39">
        <v>2042</v>
      </c>
      <c r="CX119" s="39">
        <v>2043</v>
      </c>
      <c r="CY119" s="39">
        <v>2044</v>
      </c>
      <c r="CZ119" s="39">
        <v>2045</v>
      </c>
      <c r="DA119" s="39">
        <v>2046</v>
      </c>
      <c r="DB119" s="39">
        <v>2047</v>
      </c>
      <c r="DC119" s="39">
        <v>2048</v>
      </c>
      <c r="DD119" s="39">
        <v>2049</v>
      </c>
      <c r="DE119" s="39">
        <v>2050</v>
      </c>
    </row>
    <row r="120" spans="3:111" s="39" customFormat="1" x14ac:dyDescent="0.3">
      <c r="D120" s="308"/>
      <c r="E120" s="308"/>
      <c r="F120" s="308"/>
      <c r="G120" s="310"/>
      <c r="H120" s="310"/>
      <c r="I120" s="311"/>
      <c r="K120" s="39">
        <f>K119/J119-1</f>
        <v>2.3628947497710051E-2</v>
      </c>
      <c r="L120" s="39">
        <f t="shared" ref="L120:AO120" si="18">L119/K119-1</f>
        <v>2.3628947497700725E-2</v>
      </c>
      <c r="M120" s="39">
        <f t="shared" si="18"/>
        <v>2.362894749771427E-2</v>
      </c>
      <c r="N120" s="39">
        <f t="shared" si="18"/>
        <v>2.3628947497704722E-2</v>
      </c>
      <c r="O120" s="39">
        <f t="shared" si="18"/>
        <v>2.3628947497709385E-2</v>
      </c>
      <c r="P120" s="39">
        <f t="shared" si="18"/>
        <v>2.3628947497708719E-2</v>
      </c>
      <c r="Q120" s="39">
        <f t="shared" si="18"/>
        <v>2.3628947497702724E-2</v>
      </c>
      <c r="R120" s="39">
        <f t="shared" si="18"/>
        <v>2.3628947497709163E-2</v>
      </c>
      <c r="S120" s="39">
        <f t="shared" si="18"/>
        <v>2.3628947497705388E-2</v>
      </c>
      <c r="T120" s="39">
        <f t="shared" si="18"/>
        <v>2.3628947497713382E-2</v>
      </c>
      <c r="U120" s="39">
        <f t="shared" si="18"/>
        <v>2.3628947497706276E-2</v>
      </c>
      <c r="V120" s="39">
        <f t="shared" si="18"/>
        <v>2.3628947497706276E-2</v>
      </c>
      <c r="W120" s="39">
        <f t="shared" si="18"/>
        <v>2.3628947497707831E-2</v>
      </c>
      <c r="X120" s="39">
        <f t="shared" si="18"/>
        <v>2.3628947497708941E-2</v>
      </c>
      <c r="Y120" s="39">
        <f t="shared" si="18"/>
        <v>2.3628947497704722E-2</v>
      </c>
      <c r="Z120" s="39">
        <f t="shared" si="18"/>
        <v>2.3628947497707387E-2</v>
      </c>
      <c r="AA120" s="39">
        <f t="shared" si="18"/>
        <v>2.3628947497712049E-2</v>
      </c>
      <c r="AB120" s="39">
        <f t="shared" si="18"/>
        <v>2.3628947497702724E-2</v>
      </c>
      <c r="AC120" s="39">
        <f t="shared" si="18"/>
        <v>2.3628947497708719E-2</v>
      </c>
      <c r="AD120" s="39">
        <f t="shared" si="18"/>
        <v>2.3628947497709163E-2</v>
      </c>
      <c r="AE120" s="39">
        <f t="shared" si="18"/>
        <v>2.3628947497708497E-2</v>
      </c>
      <c r="AF120" s="39">
        <f t="shared" si="18"/>
        <v>2.3628947497709607E-2</v>
      </c>
      <c r="AG120" s="39">
        <f t="shared" si="18"/>
        <v>2.3628947497704056E-2</v>
      </c>
      <c r="AH120" s="39">
        <f t="shared" si="18"/>
        <v>2.3628947497708497E-2</v>
      </c>
      <c r="AI120" s="39">
        <f t="shared" si="18"/>
        <v>2.3628947497707609E-2</v>
      </c>
      <c r="AJ120" s="39">
        <f t="shared" si="18"/>
        <v>2.3628947497707387E-2</v>
      </c>
      <c r="AK120" s="39">
        <f t="shared" si="18"/>
        <v>2.3628947497709163E-2</v>
      </c>
      <c r="AL120" s="39">
        <f t="shared" si="18"/>
        <v>2.3628947497708719E-2</v>
      </c>
      <c r="AM120" s="39">
        <f t="shared" si="18"/>
        <v>2.3628947497707165E-2</v>
      </c>
      <c r="AN120" s="39">
        <f t="shared" si="18"/>
        <v>2.36289474977045E-2</v>
      </c>
      <c r="AO120" s="39">
        <f t="shared" si="18"/>
        <v>2.3628947497710939E-2</v>
      </c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</row>
    <row r="121" spans="3:111" s="39" customFormat="1" x14ac:dyDescent="0.3">
      <c r="D121" s="319" t="s">
        <v>491</v>
      </c>
      <c r="E121" s="319"/>
      <c r="F121" s="308"/>
      <c r="G121" s="310"/>
      <c r="H121" s="310"/>
      <c r="I121" s="311"/>
      <c r="J121" s="319">
        <f>NI_Baseline!J119</f>
        <v>0.99999999999992595</v>
      </c>
      <c r="K121" s="319">
        <f>NI_Baseline!K119</f>
        <v>0.93699576923653105</v>
      </c>
      <c r="L121" s="319">
        <f>NI_Baseline!L119</f>
        <v>0.96368635755200405</v>
      </c>
      <c r="M121" s="319">
        <f>NI_Baseline!M119</f>
        <v>0.98372940669111897</v>
      </c>
      <c r="N121" s="319">
        <f>NI_Baseline!N119</f>
        <v>1.0029644583522901</v>
      </c>
      <c r="O121" s="319">
        <f>NI_Baseline!O119</f>
        <v>1.02190543792736</v>
      </c>
      <c r="P121" s="319">
        <f>NI_Baseline!P119</f>
        <v>1.04230936126873</v>
      </c>
      <c r="Q121" s="319">
        <f>NI_Baseline!Q119</f>
        <v>1.06330294932855</v>
      </c>
      <c r="R121" s="319">
        <f>NI_Baseline!R119</f>
        <v>1.08746613690254</v>
      </c>
      <c r="S121" s="319">
        <f>NI_Baseline!S119</f>
        <v>1.1227064765304</v>
      </c>
      <c r="T121" s="319">
        <f>NI_Baseline!T119</f>
        <v>1.15427471086911</v>
      </c>
      <c r="U121" s="319">
        <f>NI_Baseline!U119</f>
        <v>1.1854065343804401</v>
      </c>
      <c r="V121" s="319">
        <f>NI_Baseline!V119</f>
        <v>1.22107002245302</v>
      </c>
      <c r="W121" s="319">
        <f>NI_Baseline!W119</f>
        <v>1.2585561482783101</v>
      </c>
      <c r="X121" s="319">
        <f>NI_Baseline!X119</f>
        <v>1.2983805597393701</v>
      </c>
      <c r="Y121" s="319">
        <f>NI_Baseline!Y119</f>
        <v>1.3429320863962699</v>
      </c>
      <c r="Z121" s="319">
        <f>NI_Baseline!Z119</f>
        <v>1.3863248026758599</v>
      </c>
      <c r="AA121" s="319">
        <f>NI_Baseline!AA119</f>
        <v>1.4322154469044699</v>
      </c>
      <c r="AB121" s="319">
        <f>NI_Baseline!AB119</f>
        <v>1.48124910841325</v>
      </c>
      <c r="AC121" s="319">
        <f>NI_Baseline!AC119</f>
        <v>1.5304701949350701</v>
      </c>
      <c r="AD121" s="319">
        <f>NI_Baseline!AD119</f>
        <v>1.5825225386478901</v>
      </c>
      <c r="AE121" s="319">
        <f>NI_Baseline!AE119</f>
        <v>1.63367579074045</v>
      </c>
      <c r="AF121" s="319">
        <f>NI_Baseline!AF119</f>
        <v>1.69467931607051</v>
      </c>
      <c r="AG121" s="319">
        <f>NI_Baseline!AG119</f>
        <v>1.75155870070666</v>
      </c>
      <c r="AH121" s="319">
        <f>NI_Baseline!AH119</f>
        <v>1.80533745035885</v>
      </c>
      <c r="AI121" s="319">
        <f>NI_Baseline!AI119</f>
        <v>1.86001935196935</v>
      </c>
      <c r="AJ121" s="319">
        <f>NI_Baseline!AJ119</f>
        <v>1.9158516334820599</v>
      </c>
      <c r="AK121" s="319">
        <f>NI_Baseline!AK119</f>
        <v>1.9754694186558299</v>
      </c>
      <c r="AL121" s="319">
        <f>NI_Baseline!AL119</f>
        <v>2.01859690406814</v>
      </c>
      <c r="AM121" s="319">
        <f>NI_Baseline!AM119</f>
        <v>2.0499446800785899</v>
      </c>
      <c r="AN121" s="319">
        <f>NI_Baseline!AN119</f>
        <v>2.0715172127768602</v>
      </c>
      <c r="AO121" s="319">
        <f>NI_Baseline!AO119</f>
        <v>2.0850755052212202</v>
      </c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</row>
    <row r="122" spans="3:111" x14ac:dyDescent="0.3">
      <c r="D122" s="41" t="s">
        <v>172</v>
      </c>
      <c r="E122" s="41" t="s">
        <v>173</v>
      </c>
      <c r="F122" s="5" t="s">
        <v>290</v>
      </c>
      <c r="G122" s="1" t="s">
        <v>6</v>
      </c>
      <c r="H122" s="16" t="s">
        <v>6</v>
      </c>
      <c r="I122" s="14" t="s">
        <v>6</v>
      </c>
      <c r="J122" s="10">
        <v>0.21230066660829899</v>
      </c>
      <c r="K122" s="10">
        <v>0.230160958018957</v>
      </c>
      <c r="L122" s="10">
        <v>0.22780670236001399</v>
      </c>
      <c r="M122" s="10">
        <v>0.22759739947067101</v>
      </c>
      <c r="N122" s="10">
        <v>0.227879120393428</v>
      </c>
      <c r="O122" s="10">
        <v>0.22832024258129799</v>
      </c>
      <c r="P122" s="10">
        <v>0.22862419612368701</v>
      </c>
      <c r="Q122" s="10">
        <v>0.228954080116025</v>
      </c>
      <c r="R122" s="10">
        <v>0.22882760440149899</v>
      </c>
      <c r="S122" s="10">
        <v>0.22688606432578801</v>
      </c>
      <c r="T122" s="10">
        <v>0.22595355582815099</v>
      </c>
      <c r="U122" s="10">
        <v>0.225334931470075</v>
      </c>
      <c r="V122" s="10">
        <v>0.224166914532583</v>
      </c>
      <c r="W122" s="10">
        <v>0.222883176404577</v>
      </c>
      <c r="X122" s="10">
        <v>0.22146071521746799</v>
      </c>
      <c r="Y122" s="10">
        <v>0.21963245447191601</v>
      </c>
      <c r="Z122" s="10">
        <v>0.218286837641884</v>
      </c>
      <c r="AA122" s="10">
        <v>0.216779236577399</v>
      </c>
      <c r="AB122" s="10">
        <v>0.215106616310066</v>
      </c>
      <c r="AC122" s="10">
        <v>0.21364435065300999</v>
      </c>
      <c r="AD122" s="10">
        <v>0.212078971097696</v>
      </c>
      <c r="AE122" s="10">
        <v>0.210854641888156</v>
      </c>
      <c r="AF122" s="10">
        <v>0.20869019056973001</v>
      </c>
      <c r="AG122" s="10">
        <v>0.20729695480988999</v>
      </c>
      <c r="AH122" s="10">
        <v>0.206426628039556</v>
      </c>
      <c r="AI122" s="10">
        <v>0.20559839883848799</v>
      </c>
      <c r="AJ122" s="10">
        <v>0.20477608079809301</v>
      </c>
      <c r="AK122" s="10">
        <v>0.20373733088885501</v>
      </c>
      <c r="AL122" s="10">
        <v>0.204317744135951</v>
      </c>
      <c r="AM122" s="10">
        <v>0.20600166895111399</v>
      </c>
      <c r="AN122" s="10">
        <v>0.20853894314999899</v>
      </c>
      <c r="AO122" s="10">
        <v>0.211723890362048</v>
      </c>
      <c r="AP122" s="43" t="s">
        <v>104</v>
      </c>
      <c r="AQ122" s="43" t="s">
        <v>7</v>
      </c>
      <c r="AR122" s="43">
        <v>1.3180000000000001</v>
      </c>
      <c r="AS122" s="43">
        <v>1.3169999999999999</v>
      </c>
      <c r="AT122" s="43">
        <v>1.3080000000000001</v>
      </c>
      <c r="AU122" s="43">
        <v>1.3029999999999999</v>
      </c>
      <c r="AV122" s="43">
        <v>1.3029999999999999</v>
      </c>
      <c r="AW122" s="43">
        <v>1.2929999999999999</v>
      </c>
      <c r="AX122" s="43">
        <v>1.2909999999999999</v>
      </c>
      <c r="AY122" s="43">
        <v>1.3080000000000001</v>
      </c>
      <c r="AZ122" s="43">
        <v>1.3089999999999999</v>
      </c>
      <c r="BA122" s="43">
        <v>1.2989999999999999</v>
      </c>
      <c r="BB122" s="43">
        <v>1.3009999999999999</v>
      </c>
      <c r="BC122" s="43">
        <v>1.304</v>
      </c>
      <c r="BD122" s="43">
        <v>1.2809999999999999</v>
      </c>
      <c r="BE122" s="43">
        <v>1.2829999999999999</v>
      </c>
      <c r="BF122" s="43">
        <v>1.2849999999999999</v>
      </c>
      <c r="BG122" s="43">
        <v>1.2869999999999999</v>
      </c>
      <c r="BH122" s="43">
        <v>1.29</v>
      </c>
      <c r="BI122" s="43">
        <v>1.292</v>
      </c>
      <c r="BJ122" s="43">
        <v>1.2929999999999999</v>
      </c>
      <c r="BK122" s="43">
        <v>1.294</v>
      </c>
      <c r="BL122" s="43">
        <v>1.2929999999999999</v>
      </c>
      <c r="BM122" s="43">
        <v>1.2929999999999999</v>
      </c>
      <c r="BN122" s="43">
        <v>1.286</v>
      </c>
      <c r="BO122" s="43">
        <v>1.284</v>
      </c>
      <c r="BP122" s="43">
        <v>1.284</v>
      </c>
      <c r="BQ122" s="43">
        <v>1.286</v>
      </c>
      <c r="BR122" s="43">
        <v>1.2869999999999999</v>
      </c>
      <c r="BS122" s="43">
        <v>1.2869999999999999</v>
      </c>
      <c r="BT122" s="43">
        <v>1.2789999999999999</v>
      </c>
      <c r="BU122" s="43">
        <v>1.2709999999999999</v>
      </c>
      <c r="BV122" s="43">
        <v>1.266</v>
      </c>
      <c r="BW122" s="43">
        <v>1.2629999999999999</v>
      </c>
      <c r="BX122" t="s">
        <v>7</v>
      </c>
      <c r="BY122">
        <v>2050</v>
      </c>
      <c r="BZ122">
        <v>1</v>
      </c>
      <c r="CA122">
        <v>1.0236289474977101</v>
      </c>
      <c r="CB122">
        <v>1.04781622215526</v>
      </c>
      <c r="CC122">
        <v>1.0725750166558199</v>
      </c>
      <c r="CD122">
        <v>1.09791883541173</v>
      </c>
      <c r="CE122">
        <v>1.1238615019304199</v>
      </c>
      <c r="CF122">
        <v>1.15041716635423</v>
      </c>
      <c r="CG122">
        <v>1.17760031317847</v>
      </c>
      <c r="CH122">
        <v>1.20542576915185</v>
      </c>
      <c r="CI122">
        <v>1.2339087113635201</v>
      </c>
      <c r="CJ122">
        <v>1.2630646755213</v>
      </c>
      <c r="CK122">
        <v>1.2929095644254001</v>
      </c>
      <c r="CL122">
        <v>1.3234596566424901</v>
      </c>
      <c r="CM122">
        <v>1.3547316153846301</v>
      </c>
      <c r="CN122">
        <v>1.38674249759804</v>
      </c>
      <c r="CO122">
        <v>1.41950976326662</v>
      </c>
      <c r="CP122">
        <v>1.4530512849353301</v>
      </c>
      <c r="CQ122">
        <v>1.4873853574585501</v>
      </c>
      <c r="CR122">
        <v>1.52253070797879</v>
      </c>
      <c r="CS122">
        <v>1.55850650614127</v>
      </c>
      <c r="CT122">
        <v>1.5953323745497201</v>
      </c>
      <c r="CU122">
        <v>1.63302839946935</v>
      </c>
      <c r="CV122">
        <v>1.6716151417826799</v>
      </c>
      <c r="CW122">
        <v>1.71111364820423</v>
      </c>
      <c r="CX122">
        <v>1.75154546276026</v>
      </c>
      <c r="CY122">
        <v>1.79293263853967</v>
      </c>
      <c r="CZ122">
        <v>1.8352977497226499</v>
      </c>
      <c r="DA122">
        <v>1.87866390389351</v>
      </c>
      <c r="DB122">
        <v>1.9230547546444501</v>
      </c>
      <c r="DC122">
        <v>1.96849451447716</v>
      </c>
      <c r="DD122">
        <v>2.0150079680092601</v>
      </c>
      <c r="DE122">
        <v>2.0626204854928201</v>
      </c>
    </row>
    <row r="123" spans="3:111" x14ac:dyDescent="0.3">
      <c r="D123" s="18" t="s">
        <v>139</v>
      </c>
      <c r="E123" t="s">
        <v>150</v>
      </c>
      <c r="F123" t="s">
        <v>197</v>
      </c>
      <c r="G123" s="24" t="s">
        <v>6</v>
      </c>
      <c r="H123" s="24" t="s">
        <v>6</v>
      </c>
      <c r="I123" s="24">
        <v>2.3628947497707602E-2</v>
      </c>
      <c r="J123" s="1"/>
      <c r="K123">
        <v>2.3628947497707602E-2</v>
      </c>
      <c r="L123">
        <v>2.3628947497707602E-2</v>
      </c>
      <c r="M123">
        <v>2.3628947497707602E-2</v>
      </c>
      <c r="N123">
        <v>2.3628947497707602E-2</v>
      </c>
      <c r="O123">
        <v>2.3628947497707602E-2</v>
      </c>
      <c r="P123">
        <v>2.3628947497707602E-2</v>
      </c>
      <c r="Q123">
        <v>2.3628947497707602E-2</v>
      </c>
      <c r="R123">
        <v>2.3628947497707602E-2</v>
      </c>
      <c r="S123">
        <v>2.3628947497707602E-2</v>
      </c>
      <c r="T123">
        <v>2.3628947497707602E-2</v>
      </c>
      <c r="U123">
        <v>2.3628947497707602E-2</v>
      </c>
      <c r="V123">
        <v>2.3628947497707602E-2</v>
      </c>
      <c r="W123">
        <v>2.3628947497707602E-2</v>
      </c>
      <c r="X123">
        <v>2.3628947497707602E-2</v>
      </c>
      <c r="Y123">
        <v>2.3628947497707602E-2</v>
      </c>
      <c r="Z123">
        <v>2.3628947497707602E-2</v>
      </c>
      <c r="AA123">
        <v>2.3628947497707602E-2</v>
      </c>
      <c r="AB123">
        <v>2.3628947497707602E-2</v>
      </c>
      <c r="AC123">
        <v>2.3628947497707602E-2</v>
      </c>
      <c r="AD123">
        <v>2.3628947497707602E-2</v>
      </c>
      <c r="AE123">
        <v>2.3628947497707602E-2</v>
      </c>
      <c r="AF123">
        <v>2.3628947497707602E-2</v>
      </c>
      <c r="AG123">
        <v>2.3628947497707602E-2</v>
      </c>
      <c r="AH123">
        <v>2.3628947497707602E-2</v>
      </c>
      <c r="AI123">
        <v>2.3628947497707602E-2</v>
      </c>
      <c r="AJ123">
        <v>2.3628947497707602E-2</v>
      </c>
      <c r="AK123">
        <v>2.3628947497707602E-2</v>
      </c>
      <c r="AL123">
        <v>2.3628947497707602E-2</v>
      </c>
      <c r="AM123">
        <v>2.3628947497707602E-2</v>
      </c>
      <c r="AN123">
        <v>2.3628947497707602E-2</v>
      </c>
      <c r="AO123">
        <v>2.3628947497707602E-2</v>
      </c>
      <c r="AP123" s="43" t="s">
        <v>47</v>
      </c>
      <c r="AQ123" s="43" t="s">
        <v>7</v>
      </c>
      <c r="AR123" s="43">
        <v>1.423</v>
      </c>
      <c r="AS123" s="43">
        <v>1.452</v>
      </c>
      <c r="AT123" s="43">
        <v>1.4510000000000001</v>
      </c>
      <c r="AU123" s="43">
        <v>1.45</v>
      </c>
      <c r="AV123" s="43">
        <v>1.448</v>
      </c>
      <c r="AW123" s="43">
        <v>1.446</v>
      </c>
      <c r="AX123" s="43">
        <v>1.4470000000000001</v>
      </c>
      <c r="AY123" s="43">
        <v>1.454</v>
      </c>
      <c r="AZ123" s="43">
        <v>1.456</v>
      </c>
      <c r="BA123" s="43">
        <v>1.4450000000000001</v>
      </c>
      <c r="BB123" s="43">
        <v>1.448</v>
      </c>
      <c r="BC123" s="43">
        <v>1.4530000000000001</v>
      </c>
      <c r="BD123" s="43">
        <v>1.452</v>
      </c>
      <c r="BE123" s="43">
        <v>1.456</v>
      </c>
      <c r="BF123" s="43">
        <v>1.4590000000000001</v>
      </c>
      <c r="BG123" s="43">
        <v>1.4630000000000001</v>
      </c>
      <c r="BH123" s="43">
        <v>1.468</v>
      </c>
      <c r="BI123" s="43">
        <v>1.47</v>
      </c>
      <c r="BJ123" s="43">
        <v>1.472</v>
      </c>
      <c r="BK123" s="43">
        <v>1.472</v>
      </c>
      <c r="BL123" s="43">
        <v>1.4710000000000001</v>
      </c>
      <c r="BM123" s="43">
        <v>1.4710000000000001</v>
      </c>
      <c r="BN123" s="43">
        <v>1.464</v>
      </c>
      <c r="BO123" s="43">
        <v>1.4610000000000001</v>
      </c>
      <c r="BP123" s="43">
        <v>1.462</v>
      </c>
      <c r="BQ123" s="43">
        <v>1.464</v>
      </c>
      <c r="BR123" s="43">
        <v>1.4650000000000001</v>
      </c>
      <c r="BS123" s="43">
        <v>1.466</v>
      </c>
      <c r="BT123" s="43">
        <v>1.4530000000000001</v>
      </c>
      <c r="BU123" s="43">
        <v>1.4410000000000001</v>
      </c>
      <c r="BV123" s="43">
        <v>1.4350000000000001</v>
      </c>
      <c r="BW123" s="43">
        <v>1.43</v>
      </c>
      <c r="BZ123">
        <v>2019</v>
      </c>
      <c r="CA123">
        <v>2020</v>
      </c>
      <c r="CB123">
        <v>2021</v>
      </c>
      <c r="CC123">
        <v>2022</v>
      </c>
      <c r="CD123">
        <v>2023</v>
      </c>
      <c r="CE123">
        <v>2024</v>
      </c>
      <c r="CF123">
        <v>2025</v>
      </c>
      <c r="CG123">
        <v>2026</v>
      </c>
      <c r="CH123">
        <v>2027</v>
      </c>
      <c r="CI123">
        <v>2028</v>
      </c>
      <c r="CJ123">
        <v>2029</v>
      </c>
      <c r="CK123">
        <v>2030</v>
      </c>
      <c r="CL123">
        <v>2031</v>
      </c>
      <c r="CM123">
        <v>2032</v>
      </c>
      <c r="CN123">
        <v>2033</v>
      </c>
      <c r="CO123">
        <v>2034</v>
      </c>
      <c r="CP123">
        <v>2035</v>
      </c>
      <c r="CQ123">
        <v>2036</v>
      </c>
      <c r="CR123">
        <v>2037</v>
      </c>
      <c r="CS123">
        <v>2038</v>
      </c>
      <c r="CT123">
        <v>2039</v>
      </c>
      <c r="CU123">
        <v>2040</v>
      </c>
      <c r="CV123">
        <v>2041</v>
      </c>
      <c r="CW123">
        <v>2042</v>
      </c>
      <c r="CX123">
        <v>2043</v>
      </c>
      <c r="CY123">
        <v>2044</v>
      </c>
      <c r="CZ123">
        <v>2045</v>
      </c>
      <c r="DA123">
        <v>2046</v>
      </c>
      <c r="DB123">
        <v>2047</v>
      </c>
      <c r="DC123">
        <v>2048</v>
      </c>
      <c r="DD123">
        <v>2049</v>
      </c>
      <c r="DE123">
        <v>2050</v>
      </c>
    </row>
    <row r="124" spans="3:111" x14ac:dyDescent="0.3">
      <c r="D124" s="18" t="s">
        <v>151</v>
      </c>
      <c r="E124" t="s">
        <v>152</v>
      </c>
      <c r="F124" s="1" t="s">
        <v>6</v>
      </c>
      <c r="G124" s="1" t="s">
        <v>6</v>
      </c>
      <c r="H124" s="16" t="s">
        <v>6</v>
      </c>
      <c r="I124" s="14" t="s">
        <v>6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43" t="s">
        <v>105</v>
      </c>
      <c r="AQ124" s="43" t="s">
        <v>7</v>
      </c>
      <c r="AR124" s="43">
        <v>0.497</v>
      </c>
      <c r="AS124" s="43">
        <v>0.50800000000000001</v>
      </c>
      <c r="AT124" s="43">
        <v>0.51300000000000001</v>
      </c>
      <c r="AU124" s="43">
        <v>0.51</v>
      </c>
      <c r="AV124" s="43">
        <v>0.51100000000000001</v>
      </c>
      <c r="AW124" s="43">
        <v>0.51200000000000001</v>
      </c>
      <c r="AX124" s="43">
        <v>0.51400000000000001</v>
      </c>
      <c r="AY124" s="43">
        <v>0.51700000000000002</v>
      </c>
      <c r="AZ124" s="43">
        <v>0.52100000000000002</v>
      </c>
      <c r="BA124" s="43">
        <v>0.54300000000000004</v>
      </c>
      <c r="BB124" s="43">
        <v>0.54800000000000004</v>
      </c>
      <c r="BC124" s="43">
        <v>0.54900000000000004</v>
      </c>
      <c r="BD124" s="43">
        <v>0.54900000000000004</v>
      </c>
      <c r="BE124" s="43">
        <v>0.55000000000000004</v>
      </c>
      <c r="BF124" s="43">
        <v>0.55100000000000005</v>
      </c>
      <c r="BG124" s="43">
        <v>0.55200000000000005</v>
      </c>
      <c r="BH124" s="43">
        <v>0.55300000000000005</v>
      </c>
      <c r="BI124" s="43">
        <v>0.55400000000000005</v>
      </c>
      <c r="BJ124" s="43">
        <v>0.55600000000000005</v>
      </c>
      <c r="BK124" s="43">
        <v>0.55600000000000005</v>
      </c>
      <c r="BL124" s="43">
        <v>0.55600000000000005</v>
      </c>
      <c r="BM124" s="43">
        <v>0.55700000000000005</v>
      </c>
      <c r="BN124" s="43">
        <v>0.56200000000000006</v>
      </c>
      <c r="BO124" s="43">
        <v>0.56499999999999995</v>
      </c>
      <c r="BP124" s="43">
        <v>0.56599999999999995</v>
      </c>
      <c r="BQ124" s="43">
        <v>0.56599999999999995</v>
      </c>
      <c r="BR124" s="43">
        <v>0.56599999999999995</v>
      </c>
      <c r="BS124" s="43">
        <v>0.56599999999999995</v>
      </c>
      <c r="BT124" s="43">
        <v>0.56499999999999995</v>
      </c>
      <c r="BU124" s="43">
        <v>0.56000000000000005</v>
      </c>
      <c r="BV124" s="43">
        <v>0.55600000000000005</v>
      </c>
      <c r="BW124" s="43">
        <v>0.55200000000000005</v>
      </c>
      <c r="BX124" t="s">
        <v>7</v>
      </c>
      <c r="BY124">
        <v>2050</v>
      </c>
      <c r="BZ124">
        <v>0.21230066660829899</v>
      </c>
      <c r="CA124">
        <v>0.230160958018957</v>
      </c>
      <c r="CB124">
        <v>0.22780670236001399</v>
      </c>
      <c r="CC124">
        <v>0.22759739947067101</v>
      </c>
      <c r="CD124">
        <v>0.227879120393428</v>
      </c>
      <c r="CE124">
        <v>0.22832024258129799</v>
      </c>
      <c r="CF124">
        <v>0.22862419612368701</v>
      </c>
      <c r="CG124">
        <v>0.228954080116025</v>
      </c>
      <c r="CH124">
        <v>0.22882760440149899</v>
      </c>
      <c r="CI124">
        <v>0.22688606432578801</v>
      </c>
      <c r="CJ124">
        <v>0.22595355582815099</v>
      </c>
      <c r="CK124">
        <v>0.225334931470075</v>
      </c>
      <c r="CL124">
        <v>0.224166914532583</v>
      </c>
      <c r="CM124">
        <v>0.222883176404577</v>
      </c>
      <c r="CN124">
        <v>0.22146071521746799</v>
      </c>
      <c r="CO124">
        <v>0.21963245447191601</v>
      </c>
      <c r="CP124">
        <v>0.218286837641884</v>
      </c>
      <c r="CQ124">
        <v>0.216779236577399</v>
      </c>
      <c r="CR124">
        <v>0.215106616310066</v>
      </c>
      <c r="CS124">
        <v>0.21364435065300999</v>
      </c>
      <c r="CT124">
        <v>0.212078971097696</v>
      </c>
      <c r="CU124">
        <v>0.210854641888156</v>
      </c>
      <c r="CV124">
        <v>0.20869019056973001</v>
      </c>
      <c r="CW124">
        <v>0.20729695480988999</v>
      </c>
      <c r="CX124">
        <v>0.206426628039556</v>
      </c>
      <c r="CY124">
        <v>0.20559839883848799</v>
      </c>
      <c r="CZ124">
        <v>0.20477608079809301</v>
      </c>
      <c r="DA124">
        <v>0.20373733088885501</v>
      </c>
      <c r="DB124">
        <v>0.204317744135951</v>
      </c>
      <c r="DC124">
        <v>0.20600166895111399</v>
      </c>
      <c r="DD124">
        <v>0.20853894314999899</v>
      </c>
      <c r="DE124">
        <v>0.211723890362048</v>
      </c>
    </row>
    <row r="125" spans="3:111" x14ac:dyDescent="0.3">
      <c r="D125" s="18" t="s">
        <v>164</v>
      </c>
      <c r="E125" t="s">
        <v>165</v>
      </c>
      <c r="F125" s="4" t="s">
        <v>5</v>
      </c>
      <c r="G125" t="s">
        <v>11</v>
      </c>
      <c r="H125" t="s">
        <v>155</v>
      </c>
      <c r="I125" t="s">
        <v>156</v>
      </c>
      <c r="J125">
        <v>0.17500865483092801</v>
      </c>
      <c r="K125">
        <v>0.17500865483092801</v>
      </c>
      <c r="L125">
        <v>0.17500865483092801</v>
      </c>
      <c r="M125">
        <v>0.17500865483092801</v>
      </c>
      <c r="N125">
        <v>0.17500865483092801</v>
      </c>
      <c r="O125">
        <v>0.17500865483092801</v>
      </c>
      <c r="P125">
        <v>0.17500865483092801</v>
      </c>
      <c r="Q125">
        <v>0.17500865483092801</v>
      </c>
      <c r="R125">
        <v>0.17500865483092801</v>
      </c>
      <c r="S125">
        <v>0.17500865483092801</v>
      </c>
      <c r="T125">
        <v>0.17500865483092801</v>
      </c>
      <c r="U125">
        <v>0.17500865483092801</v>
      </c>
      <c r="V125">
        <v>0.17500865483092801</v>
      </c>
      <c r="W125">
        <v>0.17500865483092801</v>
      </c>
      <c r="X125">
        <v>0.17500865483092801</v>
      </c>
      <c r="Y125">
        <v>0.17500865483092801</v>
      </c>
      <c r="Z125">
        <v>0.17500865483092801</v>
      </c>
      <c r="AA125">
        <v>0.17500865483092801</v>
      </c>
      <c r="AB125">
        <v>0.17500865483092801</v>
      </c>
      <c r="AC125">
        <v>0.17500865483092801</v>
      </c>
      <c r="AD125">
        <v>0.17500865483092801</v>
      </c>
      <c r="AE125">
        <v>0.17500865483092801</v>
      </c>
      <c r="AF125">
        <v>0.17500865483092801</v>
      </c>
      <c r="AG125">
        <v>0.17500865483092801</v>
      </c>
      <c r="AH125">
        <v>0.17500865483092801</v>
      </c>
      <c r="AI125">
        <v>0.17500865483092801</v>
      </c>
      <c r="AJ125">
        <v>0.17500865483092801</v>
      </c>
      <c r="AK125">
        <v>0.17500865483092801</v>
      </c>
      <c r="AL125">
        <v>0.17500865483092801</v>
      </c>
      <c r="AM125">
        <v>0.17500865483092801</v>
      </c>
      <c r="AN125">
        <v>0.17500865483092801</v>
      </c>
      <c r="AO125">
        <v>0.17500865483092801</v>
      </c>
      <c r="AP125" s="43" t="s">
        <v>106</v>
      </c>
      <c r="AQ125" s="43" t="s">
        <v>7</v>
      </c>
      <c r="AR125" s="43">
        <v>0.41699999999999998</v>
      </c>
      <c r="AS125" s="43">
        <v>0.42399999999999999</v>
      </c>
      <c r="AT125" s="43">
        <v>0.42699999999999999</v>
      </c>
      <c r="AU125" s="43">
        <v>0.42499999999999999</v>
      </c>
      <c r="AV125" s="43">
        <v>0.42499999999999999</v>
      </c>
      <c r="AW125" s="43">
        <v>0.42599999999999999</v>
      </c>
      <c r="AX125" s="43">
        <v>0.42699999999999999</v>
      </c>
      <c r="AY125" s="43">
        <v>0.43</v>
      </c>
      <c r="AZ125" s="43">
        <v>0.432</v>
      </c>
      <c r="BA125" s="43">
        <v>0.44400000000000001</v>
      </c>
      <c r="BB125" s="43">
        <v>0.44800000000000001</v>
      </c>
      <c r="BC125" s="43">
        <v>0.45</v>
      </c>
      <c r="BD125" s="43">
        <v>0.45</v>
      </c>
      <c r="BE125" s="43">
        <v>0.45100000000000001</v>
      </c>
      <c r="BF125" s="43">
        <v>0.45200000000000001</v>
      </c>
      <c r="BG125" s="43">
        <v>0.45300000000000001</v>
      </c>
      <c r="BH125" s="43">
        <v>0.45400000000000001</v>
      </c>
      <c r="BI125" s="43">
        <v>0.45500000000000002</v>
      </c>
      <c r="BJ125" s="43">
        <v>0.45600000000000002</v>
      </c>
      <c r="BK125" s="43">
        <v>0.45600000000000002</v>
      </c>
      <c r="BL125" s="43">
        <v>0.45600000000000002</v>
      </c>
      <c r="BM125" s="43">
        <v>0.45700000000000002</v>
      </c>
      <c r="BN125" s="43">
        <v>0.46</v>
      </c>
      <c r="BO125" s="43">
        <v>0.46100000000000002</v>
      </c>
      <c r="BP125" s="43">
        <v>0.46200000000000002</v>
      </c>
      <c r="BQ125" s="43">
        <v>0.46200000000000002</v>
      </c>
      <c r="BR125" s="43">
        <v>0.46200000000000002</v>
      </c>
      <c r="BS125" s="43">
        <v>0.46200000000000002</v>
      </c>
      <c r="BT125" s="43">
        <v>0.46100000000000002</v>
      </c>
      <c r="BU125" s="43">
        <v>0.45700000000000002</v>
      </c>
      <c r="BV125" s="43">
        <v>0.45400000000000001</v>
      </c>
      <c r="BW125" s="43">
        <v>0.45100000000000001</v>
      </c>
      <c r="BY125">
        <v>2020</v>
      </c>
      <c r="BZ125">
        <v>2021</v>
      </c>
      <c r="CA125">
        <v>2022</v>
      </c>
      <c r="CB125">
        <v>2023</v>
      </c>
      <c r="CC125">
        <v>2024</v>
      </c>
      <c r="CD125">
        <v>2025</v>
      </c>
      <c r="CE125">
        <v>2026</v>
      </c>
      <c r="CF125">
        <v>2027</v>
      </c>
      <c r="CG125">
        <v>2028</v>
      </c>
      <c r="CH125">
        <v>2029</v>
      </c>
      <c r="CI125">
        <v>2030</v>
      </c>
      <c r="CJ125">
        <v>2031</v>
      </c>
      <c r="CK125">
        <v>2032</v>
      </c>
      <c r="CL125">
        <v>2033</v>
      </c>
      <c r="CM125">
        <v>2034</v>
      </c>
      <c r="CN125">
        <v>2035</v>
      </c>
      <c r="CO125">
        <v>2036</v>
      </c>
      <c r="CP125">
        <v>2037</v>
      </c>
      <c r="CQ125">
        <v>2038</v>
      </c>
      <c r="CR125">
        <v>2039</v>
      </c>
      <c r="CS125">
        <v>2040</v>
      </c>
      <c r="CT125">
        <v>2041</v>
      </c>
      <c r="CU125">
        <v>2042</v>
      </c>
      <c r="CV125">
        <v>2043</v>
      </c>
      <c r="CW125">
        <v>2044</v>
      </c>
      <c r="CX125">
        <v>2045</v>
      </c>
      <c r="CY125">
        <v>2046</v>
      </c>
      <c r="CZ125">
        <v>2047</v>
      </c>
      <c r="DA125">
        <v>2048</v>
      </c>
      <c r="DB125">
        <v>2049</v>
      </c>
      <c r="DC125">
        <v>2050</v>
      </c>
    </row>
    <row r="126" spans="3:111" x14ac:dyDescent="0.3">
      <c r="D126" s="18" t="s">
        <v>164</v>
      </c>
      <c r="E126" t="s">
        <v>165</v>
      </c>
      <c r="F126" s="4" t="s">
        <v>5</v>
      </c>
      <c r="G126" t="s">
        <v>11</v>
      </c>
      <c r="H126" t="s">
        <v>157</v>
      </c>
      <c r="I126" t="s">
        <v>156</v>
      </c>
      <c r="J126">
        <v>0.380715540865597</v>
      </c>
      <c r="K126">
        <v>0.380715540865597</v>
      </c>
      <c r="L126">
        <v>0.380715540865597</v>
      </c>
      <c r="M126">
        <v>0.380715540865597</v>
      </c>
      <c r="N126">
        <v>0.380715540865597</v>
      </c>
      <c r="O126">
        <v>0.380715540865597</v>
      </c>
      <c r="P126">
        <v>0.380715540865597</v>
      </c>
      <c r="Q126">
        <v>0.380715540865597</v>
      </c>
      <c r="R126">
        <v>0.380715540865597</v>
      </c>
      <c r="S126">
        <v>0.380715540865597</v>
      </c>
      <c r="T126">
        <v>0.380715540865597</v>
      </c>
      <c r="U126">
        <v>0.380715540865597</v>
      </c>
      <c r="V126">
        <v>0.380715540865597</v>
      </c>
      <c r="W126">
        <v>0.380715540865597</v>
      </c>
      <c r="X126">
        <v>0.380715540865597</v>
      </c>
      <c r="Y126">
        <v>0.380715540865597</v>
      </c>
      <c r="Z126">
        <v>0.380715540865597</v>
      </c>
      <c r="AA126">
        <v>0.380715540865597</v>
      </c>
      <c r="AB126">
        <v>0.380715540865597</v>
      </c>
      <c r="AC126">
        <v>0.380715540865597</v>
      </c>
      <c r="AD126">
        <v>0.380715540865597</v>
      </c>
      <c r="AE126">
        <v>0.380715540865597</v>
      </c>
      <c r="AF126">
        <v>0.380715540865597</v>
      </c>
      <c r="AG126">
        <v>0.380715540865597</v>
      </c>
      <c r="AH126">
        <v>0.380715540865597</v>
      </c>
      <c r="AI126">
        <v>0.380715540865597</v>
      </c>
      <c r="AJ126">
        <v>0.380715540865597</v>
      </c>
      <c r="AK126">
        <v>0.380715540865597</v>
      </c>
      <c r="AL126">
        <v>0.380715540865597</v>
      </c>
      <c r="AM126">
        <v>0.380715540865597</v>
      </c>
      <c r="AN126">
        <v>0.380715540865597</v>
      </c>
      <c r="AO126">
        <v>0.380715540865597</v>
      </c>
      <c r="AP126" s="43" t="s">
        <v>107</v>
      </c>
      <c r="AQ126" s="43" t="s">
        <v>7</v>
      </c>
      <c r="AR126" s="43">
        <v>8.3000000000000004E-2</v>
      </c>
      <c r="AS126" s="43">
        <v>8.5000000000000006E-2</v>
      </c>
      <c r="AT126" s="43">
        <v>8.6999999999999994E-2</v>
      </c>
      <c r="AU126" s="43">
        <v>8.5999999999999993E-2</v>
      </c>
      <c r="AV126" s="43">
        <v>8.5999999999999993E-2</v>
      </c>
      <c r="AW126" s="43">
        <v>8.6999999999999994E-2</v>
      </c>
      <c r="AX126" s="43">
        <v>8.6999999999999994E-2</v>
      </c>
      <c r="AY126" s="43">
        <v>8.6999999999999994E-2</v>
      </c>
      <c r="AZ126" s="43">
        <v>8.7999999999999995E-2</v>
      </c>
      <c r="BA126" s="43">
        <v>9.0999999999999998E-2</v>
      </c>
      <c r="BB126" s="43">
        <v>9.1999999999999998E-2</v>
      </c>
      <c r="BC126" s="43">
        <v>9.1999999999999998E-2</v>
      </c>
      <c r="BD126" s="43">
        <v>9.1999999999999998E-2</v>
      </c>
      <c r="BE126" s="43">
        <v>9.1999999999999998E-2</v>
      </c>
      <c r="BF126" s="43">
        <v>9.1999999999999998E-2</v>
      </c>
      <c r="BG126" s="43">
        <v>9.1999999999999998E-2</v>
      </c>
      <c r="BH126" s="43">
        <v>9.1999999999999998E-2</v>
      </c>
      <c r="BI126" s="43">
        <v>9.1999999999999998E-2</v>
      </c>
      <c r="BJ126" s="43">
        <v>9.2999999999999999E-2</v>
      </c>
      <c r="BK126" s="43">
        <v>9.2999999999999999E-2</v>
      </c>
      <c r="BL126" s="43">
        <v>9.1999999999999998E-2</v>
      </c>
      <c r="BM126" s="43">
        <v>9.2999999999999999E-2</v>
      </c>
      <c r="BN126" s="43">
        <v>9.2999999999999999E-2</v>
      </c>
      <c r="BO126" s="43">
        <v>9.2999999999999999E-2</v>
      </c>
      <c r="BP126" s="43">
        <v>9.4E-2</v>
      </c>
      <c r="BQ126" s="43">
        <v>9.2999999999999999E-2</v>
      </c>
      <c r="BR126" s="43">
        <v>9.2999999999999999E-2</v>
      </c>
      <c r="BS126" s="43">
        <v>9.2999999999999999E-2</v>
      </c>
      <c r="BT126" s="43">
        <v>9.2999999999999999E-2</v>
      </c>
      <c r="BU126" s="43">
        <v>9.1999999999999998E-2</v>
      </c>
      <c r="BV126" s="43">
        <v>9.1999999999999998E-2</v>
      </c>
      <c r="BW126" s="43">
        <v>9.0999999999999998E-2</v>
      </c>
      <c r="BX126" t="s">
        <v>7</v>
      </c>
      <c r="BY126">
        <v>2.3628947497707602E-2</v>
      </c>
      <c r="BZ126">
        <v>2.3628947497707602E-2</v>
      </c>
      <c r="CA126">
        <v>2.3628947497707602E-2</v>
      </c>
      <c r="CB126">
        <v>2.3628947497707602E-2</v>
      </c>
      <c r="CC126">
        <v>2.3628947497707602E-2</v>
      </c>
      <c r="CD126">
        <v>2.3628947497707602E-2</v>
      </c>
      <c r="CE126">
        <v>2.3628947497707602E-2</v>
      </c>
      <c r="CF126">
        <v>2.3628947497707602E-2</v>
      </c>
      <c r="CG126">
        <v>2.3628947497707602E-2</v>
      </c>
      <c r="CH126">
        <v>2.3628947497707602E-2</v>
      </c>
      <c r="CI126">
        <v>2.3628947497707602E-2</v>
      </c>
      <c r="CJ126">
        <v>2.3628947497707602E-2</v>
      </c>
      <c r="CK126">
        <v>2.3628947497707602E-2</v>
      </c>
      <c r="CL126">
        <v>2.3628947497707602E-2</v>
      </c>
      <c r="CM126">
        <v>2.3628947497707602E-2</v>
      </c>
      <c r="CN126">
        <v>2.3628947497707602E-2</v>
      </c>
      <c r="CO126">
        <v>2.3628947497707602E-2</v>
      </c>
      <c r="CP126">
        <v>2.3628947497707602E-2</v>
      </c>
      <c r="CQ126">
        <v>2.3628947497707602E-2</v>
      </c>
      <c r="CR126">
        <v>2.3628947497707602E-2</v>
      </c>
      <c r="CS126">
        <v>2.3628947497707602E-2</v>
      </c>
      <c r="CT126">
        <v>2.3628947497707602E-2</v>
      </c>
      <c r="CU126">
        <v>2.3628947497707602E-2</v>
      </c>
      <c r="CV126">
        <v>2.3628947497707602E-2</v>
      </c>
      <c r="CW126">
        <v>2.3628947497707602E-2</v>
      </c>
      <c r="CX126">
        <v>2.3628947497707602E-2</v>
      </c>
      <c r="CY126">
        <v>2.3628947497707602E-2</v>
      </c>
      <c r="CZ126">
        <v>2.3628947497707602E-2</v>
      </c>
      <c r="DA126">
        <v>2.3628947497707602E-2</v>
      </c>
      <c r="DB126">
        <v>2.3628947497707602E-2</v>
      </c>
      <c r="DC126">
        <v>2.3628947497707602E-2</v>
      </c>
    </row>
    <row r="127" spans="3:111" x14ac:dyDescent="0.3">
      <c r="D127" s="18" t="s">
        <v>164</v>
      </c>
      <c r="E127" t="s">
        <v>165</v>
      </c>
      <c r="F127" s="4" t="s">
        <v>5</v>
      </c>
      <c r="G127" t="s">
        <v>11</v>
      </c>
      <c r="H127" t="s">
        <v>158</v>
      </c>
      <c r="I127" t="s">
        <v>156</v>
      </c>
      <c r="J127">
        <v>0.64988851510712997</v>
      </c>
      <c r="K127">
        <v>0.64988851510712997</v>
      </c>
      <c r="L127">
        <v>0.64988851510712997</v>
      </c>
      <c r="M127">
        <v>0.64988851510712997</v>
      </c>
      <c r="N127">
        <v>0.64988851510712997</v>
      </c>
      <c r="O127">
        <v>0.64988851510712997</v>
      </c>
      <c r="P127">
        <v>0.64988851510712997</v>
      </c>
      <c r="Q127">
        <v>0.64988851510712997</v>
      </c>
      <c r="R127">
        <v>0.64988851510712997</v>
      </c>
      <c r="S127">
        <v>0.64988851510712997</v>
      </c>
      <c r="T127">
        <v>0.64988851510712997</v>
      </c>
      <c r="U127">
        <v>0.64988851510712997</v>
      </c>
      <c r="V127">
        <v>0.64988851510712997</v>
      </c>
      <c r="W127">
        <v>0.64988851510712997</v>
      </c>
      <c r="X127">
        <v>0.64988851510712997</v>
      </c>
      <c r="Y127">
        <v>0.64988851510712997</v>
      </c>
      <c r="Z127">
        <v>0.64988851510712997</v>
      </c>
      <c r="AA127">
        <v>0.64988851510712997</v>
      </c>
      <c r="AB127">
        <v>0.64988851510712997</v>
      </c>
      <c r="AC127">
        <v>0.64988851510712997</v>
      </c>
      <c r="AD127">
        <v>0.64988851510712997</v>
      </c>
      <c r="AE127">
        <v>0.64988851510712997</v>
      </c>
      <c r="AF127">
        <v>0.64988851510712997</v>
      </c>
      <c r="AG127">
        <v>0.64988851510712997</v>
      </c>
      <c r="AH127">
        <v>0.64988851510712997</v>
      </c>
      <c r="AI127">
        <v>0.64988851510712997</v>
      </c>
      <c r="AJ127">
        <v>0.64988851510712997</v>
      </c>
      <c r="AK127">
        <v>0.64988851510712997</v>
      </c>
      <c r="AL127">
        <v>0.64988851510712997</v>
      </c>
      <c r="AM127">
        <v>0.64988851510712997</v>
      </c>
      <c r="AN127">
        <v>0.64988851510712997</v>
      </c>
      <c r="AO127">
        <v>0.64988851510712997</v>
      </c>
      <c r="AP127" s="43" t="s">
        <v>108</v>
      </c>
      <c r="AQ127" s="43" t="s">
        <v>7</v>
      </c>
      <c r="AR127" s="43">
        <v>0.25600000000000001</v>
      </c>
      <c r="AS127" s="43">
        <v>0.26500000000000001</v>
      </c>
      <c r="AT127" s="43">
        <v>0.26900000000000002</v>
      </c>
      <c r="AU127" s="43">
        <v>0.26500000000000001</v>
      </c>
      <c r="AV127" s="43">
        <v>0.26600000000000001</v>
      </c>
      <c r="AW127" s="43">
        <v>0.26800000000000002</v>
      </c>
      <c r="AX127" s="43">
        <v>0.27</v>
      </c>
      <c r="AY127" s="43">
        <v>0.27300000000000002</v>
      </c>
      <c r="AZ127" s="43">
        <v>0.27600000000000002</v>
      </c>
      <c r="BA127" s="43">
        <v>0.3</v>
      </c>
      <c r="BB127" s="43">
        <v>0.30399999999999999</v>
      </c>
      <c r="BC127" s="43">
        <v>0.30399999999999999</v>
      </c>
      <c r="BD127" s="43">
        <v>0.30299999999999999</v>
      </c>
      <c r="BE127" s="43">
        <v>0.30299999999999999</v>
      </c>
      <c r="BF127" s="43">
        <v>0.30399999999999999</v>
      </c>
      <c r="BG127" s="43">
        <v>0.30399999999999999</v>
      </c>
      <c r="BH127" s="43">
        <v>0.30399999999999999</v>
      </c>
      <c r="BI127" s="43">
        <v>0.30499999999999999</v>
      </c>
      <c r="BJ127" s="43">
        <v>0.30599999999999999</v>
      </c>
      <c r="BK127" s="43">
        <v>0.307</v>
      </c>
      <c r="BL127" s="43">
        <v>0.307</v>
      </c>
      <c r="BM127" s="43">
        <v>0.308</v>
      </c>
      <c r="BN127" s="43">
        <v>0.315</v>
      </c>
      <c r="BO127" s="43">
        <v>0.31900000000000001</v>
      </c>
      <c r="BP127" s="43">
        <v>0.31900000000000001</v>
      </c>
      <c r="BQ127" s="43">
        <v>0.31900000000000001</v>
      </c>
      <c r="BR127" s="43">
        <v>0.31900000000000001</v>
      </c>
      <c r="BS127" s="43">
        <v>0.31900000000000001</v>
      </c>
      <c r="BT127" s="43">
        <v>0.31900000000000001</v>
      </c>
      <c r="BU127" s="43">
        <v>0.316</v>
      </c>
      <c r="BV127" s="43">
        <v>0.314</v>
      </c>
      <c r="BW127" s="43">
        <v>0.311</v>
      </c>
      <c r="CB127">
        <v>2019</v>
      </c>
      <c r="CC127">
        <v>2020</v>
      </c>
      <c r="CD127">
        <v>2021</v>
      </c>
      <c r="CE127">
        <v>2022</v>
      </c>
      <c r="CF127">
        <v>2023</v>
      </c>
      <c r="CG127">
        <v>2024</v>
      </c>
      <c r="CH127">
        <v>2025</v>
      </c>
      <c r="CI127">
        <v>2026</v>
      </c>
      <c r="CJ127">
        <v>2027</v>
      </c>
      <c r="CK127">
        <v>2028</v>
      </c>
      <c r="CL127">
        <v>2029</v>
      </c>
      <c r="CM127">
        <v>2030</v>
      </c>
      <c r="CN127">
        <v>2031</v>
      </c>
      <c r="CO127">
        <v>2032</v>
      </c>
      <c r="CP127">
        <v>2033</v>
      </c>
      <c r="CQ127">
        <v>2034</v>
      </c>
      <c r="CR127">
        <v>2035</v>
      </c>
      <c r="CS127">
        <v>2036</v>
      </c>
      <c r="CT127">
        <v>2037</v>
      </c>
      <c r="CU127">
        <v>2038</v>
      </c>
      <c r="CV127">
        <v>2039</v>
      </c>
      <c r="CW127">
        <v>2040</v>
      </c>
      <c r="CX127">
        <v>2041</v>
      </c>
      <c r="CY127">
        <v>2042</v>
      </c>
      <c r="CZ127">
        <v>2043</v>
      </c>
      <c r="DA127">
        <v>2044</v>
      </c>
      <c r="DB127">
        <v>2045</v>
      </c>
      <c r="DC127">
        <v>2046</v>
      </c>
      <c r="DD127">
        <v>2047</v>
      </c>
      <c r="DE127">
        <v>2048</v>
      </c>
      <c r="DF127">
        <v>2049</v>
      </c>
      <c r="DG127">
        <v>2050</v>
      </c>
    </row>
    <row r="128" spans="3:111" x14ac:dyDescent="0.3">
      <c r="D128" s="18" t="s">
        <v>164</v>
      </c>
      <c r="E128" t="s">
        <v>165</v>
      </c>
      <c r="F128" s="4" t="s">
        <v>5</v>
      </c>
      <c r="G128" t="s">
        <v>11</v>
      </c>
      <c r="H128" t="s">
        <v>159</v>
      </c>
      <c r="I128" t="s">
        <v>156</v>
      </c>
      <c r="J128">
        <v>1.1105229029091801</v>
      </c>
      <c r="K128">
        <v>1.1105229029091801</v>
      </c>
      <c r="L128">
        <v>1.1105229029091801</v>
      </c>
      <c r="M128">
        <v>1.1105229029091801</v>
      </c>
      <c r="N128">
        <v>1.1105229029091801</v>
      </c>
      <c r="O128">
        <v>1.1105229029091801</v>
      </c>
      <c r="P128">
        <v>1.1105229029091801</v>
      </c>
      <c r="Q128">
        <v>1.1105229029091801</v>
      </c>
      <c r="R128">
        <v>1.1105229029091801</v>
      </c>
      <c r="S128">
        <v>1.1105229029091801</v>
      </c>
      <c r="T128">
        <v>1.1105229029091801</v>
      </c>
      <c r="U128">
        <v>1.1105229029091801</v>
      </c>
      <c r="V128">
        <v>1.1105229029091801</v>
      </c>
      <c r="W128">
        <v>1.1105229029091801</v>
      </c>
      <c r="X128">
        <v>1.1105229029091801</v>
      </c>
      <c r="Y128">
        <v>1.1105229029091801</v>
      </c>
      <c r="Z128">
        <v>1.1105229029091801</v>
      </c>
      <c r="AA128">
        <v>1.1105229029091801</v>
      </c>
      <c r="AB128">
        <v>1.1105229029091801</v>
      </c>
      <c r="AC128">
        <v>1.1105229029091801</v>
      </c>
      <c r="AD128">
        <v>1.1105229029091801</v>
      </c>
      <c r="AE128">
        <v>1.1105229029091801</v>
      </c>
      <c r="AF128">
        <v>1.1105229029091801</v>
      </c>
      <c r="AG128">
        <v>1.1105229029091801</v>
      </c>
      <c r="AH128">
        <v>1.1105229029091801</v>
      </c>
      <c r="AI128">
        <v>1.1105229029091801</v>
      </c>
      <c r="AJ128">
        <v>1.1105229029091801</v>
      </c>
      <c r="AK128">
        <v>1.1105229029091801</v>
      </c>
      <c r="AL128">
        <v>1.1105229029091801</v>
      </c>
      <c r="AM128">
        <v>1.1105229029091801</v>
      </c>
      <c r="AN128">
        <v>1.1105229029091801</v>
      </c>
      <c r="AO128">
        <v>1.1105229029091801</v>
      </c>
      <c r="AP128" s="43" t="s">
        <v>109</v>
      </c>
      <c r="AQ128" s="43" t="s">
        <v>7</v>
      </c>
      <c r="AR128" s="43">
        <v>0.97299999999999998</v>
      </c>
      <c r="AS128" s="43">
        <v>0.99099999999999999</v>
      </c>
      <c r="AT128" s="43">
        <v>0.999</v>
      </c>
      <c r="AU128" s="43">
        <v>0.99299999999999999</v>
      </c>
      <c r="AV128" s="43">
        <v>0.995</v>
      </c>
      <c r="AW128" s="43">
        <v>0.997</v>
      </c>
      <c r="AX128" s="43">
        <v>1.0009999999999999</v>
      </c>
      <c r="AY128" s="43">
        <v>1.0069999999999999</v>
      </c>
      <c r="AZ128" s="43">
        <v>1.0129999999999999</v>
      </c>
      <c r="BA128" s="43">
        <v>1.0489999999999999</v>
      </c>
      <c r="BB128" s="43">
        <v>1.0589999999999999</v>
      </c>
      <c r="BC128" s="43">
        <v>1.0620000000000001</v>
      </c>
      <c r="BD128" s="43">
        <v>1.0629999999999999</v>
      </c>
      <c r="BE128" s="43">
        <v>1.0649999999999999</v>
      </c>
      <c r="BF128" s="43">
        <v>1.0669999999999999</v>
      </c>
      <c r="BG128" s="43">
        <v>1.07</v>
      </c>
      <c r="BH128" s="43">
        <v>1.071</v>
      </c>
      <c r="BI128" s="43">
        <v>1.073</v>
      </c>
      <c r="BJ128" s="43">
        <v>1.077</v>
      </c>
      <c r="BK128" s="43">
        <v>1.0780000000000001</v>
      </c>
      <c r="BL128" s="43">
        <v>1.077</v>
      </c>
      <c r="BM128" s="43">
        <v>1.079</v>
      </c>
      <c r="BN128" s="43">
        <v>1.0880000000000001</v>
      </c>
      <c r="BO128" s="43">
        <v>1.093</v>
      </c>
      <c r="BP128" s="43">
        <v>1.095</v>
      </c>
      <c r="BQ128" s="43">
        <v>1.095</v>
      </c>
      <c r="BR128" s="43">
        <v>1.095</v>
      </c>
      <c r="BS128" s="43">
        <v>1.095</v>
      </c>
      <c r="BT128" s="43">
        <v>1.0920000000000001</v>
      </c>
      <c r="BU128" s="43">
        <v>1.083</v>
      </c>
      <c r="BV128" s="43">
        <v>1.0760000000000001</v>
      </c>
      <c r="BW128" s="43">
        <v>1.069</v>
      </c>
      <c r="BX128" t="s">
        <v>155</v>
      </c>
      <c r="BY128" t="s">
        <v>156</v>
      </c>
      <c r="BZ128">
        <f>IF(BX128=H125,1,FALSE)</f>
        <v>1</v>
      </c>
      <c r="CA128">
        <f t="shared" ref="CA128:CA155" si="19">IF(BY128=I125,1,FALSE)</f>
        <v>1</v>
      </c>
      <c r="CB128">
        <v>0.17500865483092801</v>
      </c>
      <c r="CC128">
        <v>0.17500865483092801</v>
      </c>
      <c r="CD128">
        <v>0.17500865483092801</v>
      </c>
      <c r="CE128">
        <v>0.17500865483092801</v>
      </c>
      <c r="CF128">
        <v>0.17500865483092801</v>
      </c>
      <c r="CG128">
        <v>0.17500865483092801</v>
      </c>
      <c r="CH128">
        <v>0.17500865483092801</v>
      </c>
      <c r="CI128">
        <v>0.17500865483092801</v>
      </c>
      <c r="CJ128">
        <v>0.17500865483092801</v>
      </c>
      <c r="CK128">
        <v>0.17500865483092801</v>
      </c>
      <c r="CL128">
        <v>0.17500865483092801</v>
      </c>
      <c r="CM128">
        <v>0.17500865483092801</v>
      </c>
      <c r="CN128">
        <v>0.17500865483092801</v>
      </c>
      <c r="CO128">
        <v>0.17500865483092801</v>
      </c>
      <c r="CP128">
        <v>0.17500865483092801</v>
      </c>
      <c r="CQ128">
        <v>0.17500865483092801</v>
      </c>
      <c r="CR128">
        <v>0.17500865483092801</v>
      </c>
      <c r="CS128">
        <v>0.17500865483092801</v>
      </c>
      <c r="CT128">
        <v>0.17500865483092801</v>
      </c>
      <c r="CU128">
        <v>0.17500865483092801</v>
      </c>
      <c r="CV128">
        <v>0.17500865483092801</v>
      </c>
      <c r="CW128">
        <v>0.17500865483092801</v>
      </c>
      <c r="CX128">
        <v>0.17500865483092801</v>
      </c>
      <c r="CY128">
        <v>0.17500865483092801</v>
      </c>
      <c r="CZ128">
        <v>0.17500865483092801</v>
      </c>
      <c r="DA128">
        <v>0.17500865483092801</v>
      </c>
      <c r="DB128">
        <v>0.17500865483092801</v>
      </c>
      <c r="DC128">
        <v>0.17500865483092801</v>
      </c>
      <c r="DD128">
        <v>0.17500865483092801</v>
      </c>
      <c r="DE128">
        <v>0.17500865483092801</v>
      </c>
      <c r="DF128">
        <v>0.17500865483092801</v>
      </c>
      <c r="DG128">
        <v>0.17500865483092801</v>
      </c>
    </row>
    <row r="129" spans="4:111" x14ac:dyDescent="0.3">
      <c r="D129" s="18" t="s">
        <v>164</v>
      </c>
      <c r="E129" t="s">
        <v>165</v>
      </c>
      <c r="F129" s="4" t="s">
        <v>5</v>
      </c>
      <c r="G129" t="s">
        <v>11</v>
      </c>
      <c r="H129" t="s">
        <v>160</v>
      </c>
      <c r="I129" t="s">
        <v>156</v>
      </c>
      <c r="J129">
        <v>96.238337738223393</v>
      </c>
      <c r="K129">
        <v>96.238337738223393</v>
      </c>
      <c r="L129">
        <v>96.238337738223393</v>
      </c>
      <c r="M129">
        <v>96.238337738223393</v>
      </c>
      <c r="N129">
        <v>96.238337738223393</v>
      </c>
      <c r="O129">
        <v>96.238337738223393</v>
      </c>
      <c r="P129">
        <v>96.238337738223393</v>
      </c>
      <c r="Q129">
        <v>96.238337738223393</v>
      </c>
      <c r="R129">
        <v>96.238337738223393</v>
      </c>
      <c r="S129">
        <v>96.238337738223393</v>
      </c>
      <c r="T129">
        <v>96.238337738223393</v>
      </c>
      <c r="U129">
        <v>96.238337738223393</v>
      </c>
      <c r="V129">
        <v>96.238337738223393</v>
      </c>
      <c r="W129">
        <v>96.238337738223393</v>
      </c>
      <c r="X129">
        <v>96.238337738223393</v>
      </c>
      <c r="Y129">
        <v>96.238337738223393</v>
      </c>
      <c r="Z129">
        <v>96.238337738223393</v>
      </c>
      <c r="AA129">
        <v>96.238337738223393</v>
      </c>
      <c r="AB129">
        <v>96.238337738223393</v>
      </c>
      <c r="AC129">
        <v>96.238337738223393</v>
      </c>
      <c r="AD129">
        <v>96.238337738223393</v>
      </c>
      <c r="AE129">
        <v>96.238337738223393</v>
      </c>
      <c r="AF129">
        <v>96.238337738223393</v>
      </c>
      <c r="AG129">
        <v>96.238337738223393</v>
      </c>
      <c r="AH129">
        <v>96.238337738223393</v>
      </c>
      <c r="AI129">
        <v>96.238337738223393</v>
      </c>
      <c r="AJ129">
        <v>96.238337738223393</v>
      </c>
      <c r="AK129">
        <v>96.238337738223393</v>
      </c>
      <c r="AL129">
        <v>96.238337738223393</v>
      </c>
      <c r="AM129">
        <v>96.238337738223393</v>
      </c>
      <c r="AN129">
        <v>96.238337738223393</v>
      </c>
      <c r="AO129">
        <v>96.238337738223393</v>
      </c>
      <c r="AP129" s="43" t="s">
        <v>110</v>
      </c>
      <c r="AQ129" s="43" t="s">
        <v>7</v>
      </c>
      <c r="AR129" s="43">
        <v>0.90500000000000003</v>
      </c>
      <c r="AS129" s="43">
        <v>0.92700000000000005</v>
      </c>
      <c r="AT129" s="43">
        <v>0.94</v>
      </c>
      <c r="AU129" s="43">
        <v>0.93700000000000006</v>
      </c>
      <c r="AV129" s="43">
        <v>0.93799999999999994</v>
      </c>
      <c r="AW129" s="43">
        <v>0.94</v>
      </c>
      <c r="AX129" s="43">
        <v>0.94299999999999995</v>
      </c>
      <c r="AY129" s="43">
        <v>0.94899999999999995</v>
      </c>
      <c r="AZ129" s="43">
        <v>0.95399999999999996</v>
      </c>
      <c r="BA129" s="43">
        <v>0.98599999999999999</v>
      </c>
      <c r="BB129" s="43">
        <v>0.99399999999999999</v>
      </c>
      <c r="BC129" s="43">
        <v>0.996</v>
      </c>
      <c r="BD129" s="43">
        <v>0.996</v>
      </c>
      <c r="BE129" s="43">
        <v>0.997</v>
      </c>
      <c r="BF129" s="43">
        <v>0.999</v>
      </c>
      <c r="BG129" s="43">
        <v>1.0009999999999999</v>
      </c>
      <c r="BH129" s="43">
        <v>1.0009999999999999</v>
      </c>
      <c r="BI129" s="43">
        <v>1.002</v>
      </c>
      <c r="BJ129" s="43">
        <v>1.0049999999999999</v>
      </c>
      <c r="BK129" s="43">
        <v>1.0049999999999999</v>
      </c>
      <c r="BL129" s="43">
        <v>1.0029999999999999</v>
      </c>
      <c r="BM129" s="43">
        <v>1.004</v>
      </c>
      <c r="BN129" s="43">
        <v>1.0109999999999999</v>
      </c>
      <c r="BO129" s="43">
        <v>1.014</v>
      </c>
      <c r="BP129" s="43">
        <v>1.0149999999999999</v>
      </c>
      <c r="BQ129" s="43">
        <v>1.0149999999999999</v>
      </c>
      <c r="BR129" s="43">
        <v>1.014</v>
      </c>
      <c r="BS129" s="43">
        <v>1.0129999999999999</v>
      </c>
      <c r="BT129" s="43">
        <v>1.01</v>
      </c>
      <c r="BU129" s="43">
        <v>1.0009999999999999</v>
      </c>
      <c r="BV129" s="43">
        <v>0.99399999999999999</v>
      </c>
      <c r="BW129" s="43">
        <v>0.98799999999999999</v>
      </c>
      <c r="BX129" t="s">
        <v>157</v>
      </c>
      <c r="BY129" t="s">
        <v>156</v>
      </c>
      <c r="BZ129">
        <f t="shared" ref="BZ129:BZ155" si="20">IF(BX129=H126,1,FALSE)</f>
        <v>1</v>
      </c>
      <c r="CA129">
        <f t="shared" si="19"/>
        <v>1</v>
      </c>
      <c r="CB129">
        <v>0.380715540865597</v>
      </c>
      <c r="CC129">
        <v>0.380715540865597</v>
      </c>
      <c r="CD129">
        <v>0.380715540865597</v>
      </c>
      <c r="CE129">
        <v>0.380715540865597</v>
      </c>
      <c r="CF129">
        <v>0.380715540865597</v>
      </c>
      <c r="CG129">
        <v>0.380715540865597</v>
      </c>
      <c r="CH129">
        <v>0.380715540865597</v>
      </c>
      <c r="CI129">
        <v>0.380715540865597</v>
      </c>
      <c r="CJ129">
        <v>0.380715540865597</v>
      </c>
      <c r="CK129">
        <v>0.380715540865597</v>
      </c>
      <c r="CL129">
        <v>0.380715540865597</v>
      </c>
      <c r="CM129">
        <v>0.380715540865597</v>
      </c>
      <c r="CN129">
        <v>0.380715540865597</v>
      </c>
      <c r="CO129">
        <v>0.380715540865597</v>
      </c>
      <c r="CP129">
        <v>0.380715540865597</v>
      </c>
      <c r="CQ129">
        <v>0.380715540865597</v>
      </c>
      <c r="CR129">
        <v>0.380715540865597</v>
      </c>
      <c r="CS129">
        <v>0.380715540865597</v>
      </c>
      <c r="CT129">
        <v>0.380715540865597</v>
      </c>
      <c r="CU129">
        <v>0.380715540865597</v>
      </c>
      <c r="CV129">
        <v>0.380715540865597</v>
      </c>
      <c r="CW129">
        <v>0.380715540865597</v>
      </c>
      <c r="CX129">
        <v>0.380715540865597</v>
      </c>
      <c r="CY129">
        <v>0.380715540865597</v>
      </c>
      <c r="CZ129">
        <v>0.380715540865597</v>
      </c>
      <c r="DA129">
        <v>0.380715540865597</v>
      </c>
      <c r="DB129">
        <v>0.380715540865597</v>
      </c>
      <c r="DC129">
        <v>0.380715540865597</v>
      </c>
      <c r="DD129">
        <v>0.380715540865597</v>
      </c>
      <c r="DE129">
        <v>0.380715540865597</v>
      </c>
      <c r="DF129">
        <v>0.380715540865597</v>
      </c>
      <c r="DG129">
        <v>0.380715540865597</v>
      </c>
    </row>
    <row r="130" spans="4:111" x14ac:dyDescent="0.3">
      <c r="D130" s="18" t="s">
        <v>164</v>
      </c>
      <c r="E130" t="s">
        <v>165</v>
      </c>
      <c r="F130" s="4" t="s">
        <v>5</v>
      </c>
      <c r="G130" t="s">
        <v>11</v>
      </c>
      <c r="H130" t="s">
        <v>161</v>
      </c>
      <c r="I130" t="s">
        <v>13</v>
      </c>
      <c r="J130">
        <v>182.306313741493</v>
      </c>
      <c r="K130">
        <v>182.306313741493</v>
      </c>
      <c r="L130">
        <v>182.306313741493</v>
      </c>
      <c r="M130">
        <v>182.306313741493</v>
      </c>
      <c r="N130">
        <v>182.306313741493</v>
      </c>
      <c r="O130">
        <v>182.306313741493</v>
      </c>
      <c r="P130">
        <v>182.306313741493</v>
      </c>
      <c r="Q130">
        <v>182.306313741493</v>
      </c>
      <c r="R130">
        <v>182.306313741493</v>
      </c>
      <c r="S130">
        <v>182.306313741493</v>
      </c>
      <c r="T130">
        <v>182.306313741493</v>
      </c>
      <c r="U130">
        <v>182.306313741493</v>
      </c>
      <c r="V130">
        <v>182.306313741493</v>
      </c>
      <c r="W130">
        <v>182.306313741493</v>
      </c>
      <c r="X130">
        <v>182.306313741493</v>
      </c>
      <c r="Y130">
        <v>182.306313741493</v>
      </c>
      <c r="Z130">
        <v>182.306313741493</v>
      </c>
      <c r="AA130">
        <v>182.306313741493</v>
      </c>
      <c r="AB130">
        <v>182.306313741493</v>
      </c>
      <c r="AC130">
        <v>182.306313741493</v>
      </c>
      <c r="AD130">
        <v>182.306313741493</v>
      </c>
      <c r="AE130">
        <v>182.306313741493</v>
      </c>
      <c r="AF130">
        <v>182.306313741493</v>
      </c>
      <c r="AG130">
        <v>182.306313741493</v>
      </c>
      <c r="AH130">
        <v>182.306313741493</v>
      </c>
      <c r="AI130">
        <v>182.306313741493</v>
      </c>
      <c r="AJ130">
        <v>182.306313741493</v>
      </c>
      <c r="AK130">
        <v>182.306313741493</v>
      </c>
      <c r="AL130">
        <v>182.306313741493</v>
      </c>
      <c r="AM130">
        <v>182.306313741493</v>
      </c>
      <c r="AN130">
        <v>182.306313741493</v>
      </c>
      <c r="AO130">
        <v>182.306313741493</v>
      </c>
      <c r="AP130" s="43" t="s">
        <v>111</v>
      </c>
      <c r="AQ130" s="43" t="s">
        <v>7</v>
      </c>
      <c r="AR130" s="43">
        <v>1.19</v>
      </c>
      <c r="AS130" s="43">
        <v>0.78300000000000003</v>
      </c>
      <c r="AT130" s="43">
        <v>0.78300000000000003</v>
      </c>
      <c r="AU130" s="43">
        <v>0.78400000000000003</v>
      </c>
      <c r="AV130" s="43">
        <v>0.78200000000000003</v>
      </c>
      <c r="AW130" s="43">
        <v>0.78</v>
      </c>
      <c r="AX130" s="43">
        <v>0.77900000000000003</v>
      </c>
      <c r="AY130" s="43">
        <v>0.77900000000000003</v>
      </c>
      <c r="AZ130" s="43">
        <v>0.77900000000000003</v>
      </c>
      <c r="BA130" s="43">
        <v>0.76700000000000002</v>
      </c>
      <c r="BB130" s="43">
        <v>0.76600000000000001</v>
      </c>
      <c r="BC130" s="43">
        <v>0.76700000000000002</v>
      </c>
      <c r="BD130" s="43">
        <v>0.76600000000000001</v>
      </c>
      <c r="BE130" s="43">
        <v>0.76500000000000001</v>
      </c>
      <c r="BF130" s="43">
        <v>0.76500000000000001</v>
      </c>
      <c r="BG130" s="43">
        <v>0.76500000000000001</v>
      </c>
      <c r="BH130" s="43">
        <v>0.76400000000000001</v>
      </c>
      <c r="BI130" s="43">
        <v>0.76300000000000001</v>
      </c>
      <c r="BJ130" s="43">
        <v>0.76200000000000001</v>
      </c>
      <c r="BK130" s="43">
        <v>0.88500000000000001</v>
      </c>
      <c r="BL130" s="43">
        <v>1.0129999999999999</v>
      </c>
      <c r="BM130" s="43">
        <v>1.1479999999999999</v>
      </c>
      <c r="BN130" s="43">
        <v>1.1739999999999999</v>
      </c>
      <c r="BO130" s="43">
        <v>1.2030000000000001</v>
      </c>
      <c r="BP130" s="43">
        <v>1.2330000000000001</v>
      </c>
      <c r="BQ130" s="43">
        <v>1.264</v>
      </c>
      <c r="BR130" s="43">
        <v>1.294</v>
      </c>
      <c r="BS130" s="43">
        <v>1.325</v>
      </c>
      <c r="BT130" s="43">
        <v>1.349</v>
      </c>
      <c r="BU130" s="43">
        <v>1.371</v>
      </c>
      <c r="BV130" s="43">
        <v>1.3959999999999999</v>
      </c>
      <c r="BW130" s="43">
        <v>1.4219999999999999</v>
      </c>
      <c r="BX130" t="s">
        <v>158</v>
      </c>
      <c r="BY130" t="s">
        <v>156</v>
      </c>
      <c r="BZ130">
        <f t="shared" si="20"/>
        <v>1</v>
      </c>
      <c r="CA130">
        <f t="shared" si="19"/>
        <v>1</v>
      </c>
      <c r="CB130">
        <v>0.64988851510712997</v>
      </c>
      <c r="CC130">
        <v>0.64988851510712997</v>
      </c>
      <c r="CD130">
        <v>0.64988851510712997</v>
      </c>
      <c r="CE130">
        <v>0.64988851510712997</v>
      </c>
      <c r="CF130">
        <v>0.64988851510712997</v>
      </c>
      <c r="CG130">
        <v>0.64988851510712997</v>
      </c>
      <c r="CH130">
        <v>0.64988851510712997</v>
      </c>
      <c r="CI130">
        <v>0.64988851510712997</v>
      </c>
      <c r="CJ130">
        <v>0.64988851510712997</v>
      </c>
      <c r="CK130">
        <v>0.64988851510712997</v>
      </c>
      <c r="CL130">
        <v>0.64988851510712997</v>
      </c>
      <c r="CM130">
        <v>0.64988851510712997</v>
      </c>
      <c r="CN130">
        <v>0.64988851510712997</v>
      </c>
      <c r="CO130">
        <v>0.64988851510712997</v>
      </c>
      <c r="CP130">
        <v>0.64988851510712997</v>
      </c>
      <c r="CQ130">
        <v>0.64988851510712997</v>
      </c>
      <c r="CR130">
        <v>0.64988851510712997</v>
      </c>
      <c r="CS130">
        <v>0.64988851510712997</v>
      </c>
      <c r="CT130">
        <v>0.64988851510712997</v>
      </c>
      <c r="CU130">
        <v>0.64988851510712997</v>
      </c>
      <c r="CV130">
        <v>0.64988851510712997</v>
      </c>
      <c r="CW130">
        <v>0.64988851510712997</v>
      </c>
      <c r="CX130">
        <v>0.64988851510712997</v>
      </c>
      <c r="CY130">
        <v>0.64988851510712997</v>
      </c>
      <c r="CZ130">
        <v>0.64988851510712997</v>
      </c>
      <c r="DA130">
        <v>0.64988851510712997</v>
      </c>
      <c r="DB130">
        <v>0.64988851510712997</v>
      </c>
      <c r="DC130">
        <v>0.64988851510712997</v>
      </c>
      <c r="DD130">
        <v>0.64988851510712997</v>
      </c>
      <c r="DE130">
        <v>0.64988851510712997</v>
      </c>
      <c r="DF130">
        <v>0.64988851510712997</v>
      </c>
      <c r="DG130">
        <v>0.64988851510712997</v>
      </c>
    </row>
    <row r="131" spans="4:111" x14ac:dyDescent="0.3">
      <c r="D131" s="18" t="s">
        <v>164</v>
      </c>
      <c r="E131" t="s">
        <v>165</v>
      </c>
      <c r="F131" s="4" t="s">
        <v>5</v>
      </c>
      <c r="G131" t="s">
        <v>11</v>
      </c>
      <c r="H131" t="s">
        <v>161</v>
      </c>
      <c r="I131" t="s">
        <v>15</v>
      </c>
      <c r="J131">
        <v>42.273558357640603</v>
      </c>
      <c r="K131">
        <v>42.273558357640603</v>
      </c>
      <c r="L131">
        <v>40.803347527440302</v>
      </c>
      <c r="M131">
        <v>42.2630209691795</v>
      </c>
      <c r="N131">
        <v>43.461062742988801</v>
      </c>
      <c r="O131">
        <v>44.541079257369603</v>
      </c>
      <c r="P131">
        <v>45.782473759627102</v>
      </c>
      <c r="Q131">
        <v>47.163722954355599</v>
      </c>
      <c r="R131">
        <v>48.581690949275597</v>
      </c>
      <c r="S131">
        <v>50.100191147319499</v>
      </c>
      <c r="T131">
        <v>51.752453349501998</v>
      </c>
      <c r="U131">
        <v>53.551104344213201</v>
      </c>
      <c r="V131">
        <v>55.347918874061797</v>
      </c>
      <c r="W131">
        <v>57.427687535877702</v>
      </c>
      <c r="X131">
        <v>59.549536042185103</v>
      </c>
      <c r="Y131">
        <v>61.768914236138599</v>
      </c>
      <c r="Z131">
        <v>64.264444040660806</v>
      </c>
      <c r="AA131">
        <v>66.736934178716695</v>
      </c>
      <c r="AB131">
        <v>69.298030689135103</v>
      </c>
      <c r="AC131">
        <v>71.967848069486607</v>
      </c>
      <c r="AD131">
        <v>74.519973771631101</v>
      </c>
      <c r="AE131">
        <v>77.216961980809501</v>
      </c>
      <c r="AF131">
        <v>79.888810252983106</v>
      </c>
      <c r="AG131">
        <v>82.787054228768</v>
      </c>
      <c r="AH131">
        <v>85.577296648219004</v>
      </c>
      <c r="AI131">
        <v>88.455521347129903</v>
      </c>
      <c r="AJ131">
        <v>91.454745369000804</v>
      </c>
      <c r="AK131">
        <v>94.577166776938299</v>
      </c>
      <c r="AL131">
        <v>97.678571237853703</v>
      </c>
      <c r="AM131">
        <v>98.676802069829506</v>
      </c>
      <c r="AN131">
        <v>99.3968298764851</v>
      </c>
      <c r="AO131">
        <v>100.157123675837</v>
      </c>
      <c r="AP131" s="43" t="s">
        <v>112</v>
      </c>
      <c r="AQ131" s="43" t="s">
        <v>7</v>
      </c>
      <c r="AR131" s="43">
        <v>1.19</v>
      </c>
      <c r="AS131" s="43">
        <v>1.2190000000000001</v>
      </c>
      <c r="AT131" s="43">
        <v>1.236</v>
      </c>
      <c r="AU131" s="43">
        <v>1.2310000000000001</v>
      </c>
      <c r="AV131" s="43">
        <v>1.2330000000000001</v>
      </c>
      <c r="AW131" s="43">
        <v>1.236</v>
      </c>
      <c r="AX131" s="43">
        <v>1.24</v>
      </c>
      <c r="AY131" s="43">
        <v>1.2470000000000001</v>
      </c>
      <c r="AZ131" s="43">
        <v>1.2529999999999999</v>
      </c>
      <c r="BA131" s="43">
        <v>1.294</v>
      </c>
      <c r="BB131" s="43">
        <v>1.3049999999999999</v>
      </c>
      <c r="BC131" s="43">
        <v>1.3069999999999999</v>
      </c>
      <c r="BD131" s="43">
        <v>1.3080000000000001</v>
      </c>
      <c r="BE131" s="43">
        <v>1.3089999999999999</v>
      </c>
      <c r="BF131" s="43">
        <v>1.3120000000000001</v>
      </c>
      <c r="BG131" s="43">
        <v>1.3140000000000001</v>
      </c>
      <c r="BH131" s="43">
        <v>1.3140000000000001</v>
      </c>
      <c r="BI131" s="43">
        <v>1.3160000000000001</v>
      </c>
      <c r="BJ131" s="43">
        <v>1.32</v>
      </c>
      <c r="BK131" s="43">
        <v>1.32</v>
      </c>
      <c r="BL131" s="43">
        <v>1.3169999999999999</v>
      </c>
      <c r="BM131" s="43">
        <v>1.3180000000000001</v>
      </c>
      <c r="BN131" s="43">
        <v>1.327</v>
      </c>
      <c r="BO131" s="43">
        <v>1.331</v>
      </c>
      <c r="BP131" s="43">
        <v>1.3320000000000001</v>
      </c>
      <c r="BQ131" s="43">
        <v>1.3320000000000001</v>
      </c>
      <c r="BR131" s="43">
        <v>1.3320000000000001</v>
      </c>
      <c r="BS131" s="43">
        <v>1.33</v>
      </c>
      <c r="BT131" s="43">
        <v>1.3260000000000001</v>
      </c>
      <c r="BU131" s="43">
        <v>1.3140000000000001</v>
      </c>
      <c r="BV131" s="43">
        <v>1.3049999999999999</v>
      </c>
      <c r="BW131" s="43">
        <v>1.2969999999999999</v>
      </c>
      <c r="BX131" t="s">
        <v>159</v>
      </c>
      <c r="BY131" t="s">
        <v>156</v>
      </c>
      <c r="BZ131">
        <f t="shared" si="20"/>
        <v>1</v>
      </c>
      <c r="CA131">
        <f t="shared" si="19"/>
        <v>1</v>
      </c>
      <c r="CB131">
        <v>1.1105229029091801</v>
      </c>
      <c r="CC131">
        <v>1.1105229029091801</v>
      </c>
      <c r="CD131">
        <v>1.1105229029091801</v>
      </c>
      <c r="CE131">
        <v>1.1105229029091801</v>
      </c>
      <c r="CF131">
        <v>1.1105229029091801</v>
      </c>
      <c r="CG131">
        <v>1.1105229029091801</v>
      </c>
      <c r="CH131">
        <v>1.1105229029091801</v>
      </c>
      <c r="CI131">
        <v>1.1105229029091801</v>
      </c>
      <c r="CJ131">
        <v>1.1105229029091801</v>
      </c>
      <c r="CK131">
        <v>1.1105229029091801</v>
      </c>
      <c r="CL131">
        <v>1.1105229029091801</v>
      </c>
      <c r="CM131">
        <v>1.1105229029091801</v>
      </c>
      <c r="CN131">
        <v>1.1105229029091801</v>
      </c>
      <c r="CO131">
        <v>1.1105229029091801</v>
      </c>
      <c r="CP131">
        <v>1.1105229029091801</v>
      </c>
      <c r="CQ131">
        <v>1.1105229029091801</v>
      </c>
      <c r="CR131">
        <v>1.1105229029091801</v>
      </c>
      <c r="CS131">
        <v>1.1105229029091801</v>
      </c>
      <c r="CT131">
        <v>1.1105229029091801</v>
      </c>
      <c r="CU131">
        <v>1.1105229029091801</v>
      </c>
      <c r="CV131">
        <v>1.1105229029091801</v>
      </c>
      <c r="CW131">
        <v>1.1105229029091801</v>
      </c>
      <c r="CX131">
        <v>1.1105229029091801</v>
      </c>
      <c r="CY131">
        <v>1.1105229029091801</v>
      </c>
      <c r="CZ131">
        <v>1.1105229029091801</v>
      </c>
      <c r="DA131">
        <v>1.1105229029091801</v>
      </c>
      <c r="DB131">
        <v>1.1105229029091801</v>
      </c>
      <c r="DC131">
        <v>1.1105229029091801</v>
      </c>
      <c r="DD131">
        <v>1.1105229029091801</v>
      </c>
      <c r="DE131">
        <v>1.1105229029091801</v>
      </c>
      <c r="DF131">
        <v>1.1105229029091801</v>
      </c>
      <c r="DG131">
        <v>1.1105229029091801</v>
      </c>
    </row>
    <row r="132" spans="4:111" x14ac:dyDescent="0.3">
      <c r="D132" s="18" t="s">
        <v>164</v>
      </c>
      <c r="E132" t="s">
        <v>165</v>
      </c>
      <c r="F132" s="4" t="s">
        <v>5</v>
      </c>
      <c r="G132" t="s">
        <v>11</v>
      </c>
      <c r="H132" t="s">
        <v>161</v>
      </c>
      <c r="I132" t="s">
        <v>16</v>
      </c>
      <c r="J132">
        <v>53.474000035044902</v>
      </c>
      <c r="K132">
        <v>53.474000035044902</v>
      </c>
      <c r="L132">
        <v>51.614254675533502</v>
      </c>
      <c r="M132">
        <v>53.460670749959199</v>
      </c>
      <c r="N132">
        <v>54.976135459900902</v>
      </c>
      <c r="O132">
        <v>56.342303943737697</v>
      </c>
      <c r="P132">
        <v>57.9126077515132</v>
      </c>
      <c r="Q132">
        <v>59.659820958938198</v>
      </c>
      <c r="R132">
        <v>61.453481666857698</v>
      </c>
      <c r="S132">
        <v>63.374310733491903</v>
      </c>
      <c r="T132">
        <v>65.464342244677596</v>
      </c>
      <c r="U132">
        <v>67.739548475023994</v>
      </c>
      <c r="V132">
        <v>70.012431666432093</v>
      </c>
      <c r="W132">
        <v>72.643238104677707</v>
      </c>
      <c r="X132">
        <v>75.327273504317304</v>
      </c>
      <c r="Y132">
        <v>78.134679226286806</v>
      </c>
      <c r="Z132">
        <v>81.291403335610696</v>
      </c>
      <c r="AA132">
        <v>84.418983384834405</v>
      </c>
      <c r="AB132">
        <v>87.658646195550006</v>
      </c>
      <c r="AC132">
        <v>91.035835631146099</v>
      </c>
      <c r="AD132">
        <v>94.264150804696001</v>
      </c>
      <c r="AE132">
        <v>97.675710020317496</v>
      </c>
      <c r="AF132">
        <v>101.05546843552099</v>
      </c>
      <c r="AG132">
        <v>104.72160643014</v>
      </c>
      <c r="AH132">
        <v>108.251127696678</v>
      </c>
      <c r="AI132">
        <v>111.891942277469</v>
      </c>
      <c r="AJ132">
        <v>115.685815130419</v>
      </c>
      <c r="AK132">
        <v>119.63552669869701</v>
      </c>
      <c r="AL132">
        <v>123.55865284882201</v>
      </c>
      <c r="AM132">
        <v>124.821366412995</v>
      </c>
      <c r="AN132">
        <v>125.732166649696</v>
      </c>
      <c r="AO132">
        <v>126.693901413286</v>
      </c>
      <c r="AP132" s="43" t="s">
        <v>113</v>
      </c>
      <c r="AQ132" s="43" t="s">
        <v>7</v>
      </c>
      <c r="AR132" s="43">
        <v>1.302</v>
      </c>
      <c r="AS132" s="43">
        <v>1.33</v>
      </c>
      <c r="AT132" s="43">
        <v>1.3460000000000001</v>
      </c>
      <c r="AU132" s="43">
        <v>1.34</v>
      </c>
      <c r="AV132" s="43">
        <v>1.3420000000000001</v>
      </c>
      <c r="AW132" s="43">
        <v>1.345</v>
      </c>
      <c r="AX132" s="43">
        <v>1.349</v>
      </c>
      <c r="AY132" s="43">
        <v>1.357</v>
      </c>
      <c r="AZ132" s="43">
        <v>1.3640000000000001</v>
      </c>
      <c r="BA132" s="43">
        <v>1.4079999999999999</v>
      </c>
      <c r="BB132" s="43">
        <v>1.419</v>
      </c>
      <c r="BC132" s="43">
        <v>1.423</v>
      </c>
      <c r="BD132" s="43">
        <v>1.4239999999999999</v>
      </c>
      <c r="BE132" s="43">
        <v>1.425</v>
      </c>
      <c r="BF132" s="43">
        <v>1.4279999999999999</v>
      </c>
      <c r="BG132" s="43">
        <v>1.431</v>
      </c>
      <c r="BH132" s="43">
        <v>1.4319999999999999</v>
      </c>
      <c r="BI132" s="43">
        <v>1.4339999999999999</v>
      </c>
      <c r="BJ132" s="43">
        <v>1.4390000000000001</v>
      </c>
      <c r="BK132" s="43">
        <v>1.4390000000000001</v>
      </c>
      <c r="BL132" s="43">
        <v>1.4370000000000001</v>
      </c>
      <c r="BM132" s="43">
        <v>1.4379999999999999</v>
      </c>
      <c r="BN132" s="43">
        <v>1.448</v>
      </c>
      <c r="BO132" s="43">
        <v>1.452</v>
      </c>
      <c r="BP132" s="43">
        <v>1.454</v>
      </c>
      <c r="BQ132" s="43">
        <v>1.454</v>
      </c>
      <c r="BR132" s="43">
        <v>1.454</v>
      </c>
      <c r="BS132" s="43">
        <v>1.4530000000000001</v>
      </c>
      <c r="BT132" s="43">
        <v>1.448</v>
      </c>
      <c r="BU132" s="43">
        <v>1.4350000000000001</v>
      </c>
      <c r="BV132" s="43">
        <v>1.4259999999999999</v>
      </c>
      <c r="BW132" s="43">
        <v>1.417</v>
      </c>
      <c r="BX132" t="s">
        <v>160</v>
      </c>
      <c r="BY132" t="s">
        <v>156</v>
      </c>
      <c r="BZ132">
        <f t="shared" si="20"/>
        <v>1</v>
      </c>
      <c r="CA132">
        <f t="shared" si="19"/>
        <v>1</v>
      </c>
      <c r="CB132">
        <v>96.238337738223393</v>
      </c>
      <c r="CC132">
        <v>96.238337738223393</v>
      </c>
      <c r="CD132">
        <v>96.238337738223393</v>
      </c>
      <c r="CE132">
        <v>96.238337738223393</v>
      </c>
      <c r="CF132">
        <v>96.238337738223393</v>
      </c>
      <c r="CG132">
        <v>96.238337738223393</v>
      </c>
      <c r="CH132">
        <v>96.238337738223393</v>
      </c>
      <c r="CI132">
        <v>96.238337738223393</v>
      </c>
      <c r="CJ132">
        <v>96.238337738223393</v>
      </c>
      <c r="CK132">
        <v>96.238337738223393</v>
      </c>
      <c r="CL132">
        <v>96.238337738223393</v>
      </c>
      <c r="CM132">
        <v>96.238337738223393</v>
      </c>
      <c r="CN132">
        <v>96.238337738223393</v>
      </c>
      <c r="CO132">
        <v>96.238337738223393</v>
      </c>
      <c r="CP132">
        <v>96.238337738223393</v>
      </c>
      <c r="CQ132">
        <v>96.238337738223393</v>
      </c>
      <c r="CR132">
        <v>96.238337738223393</v>
      </c>
      <c r="CS132">
        <v>96.238337738223393</v>
      </c>
      <c r="CT132">
        <v>96.238337738223393</v>
      </c>
      <c r="CU132">
        <v>96.238337738223393</v>
      </c>
      <c r="CV132">
        <v>96.238337738223393</v>
      </c>
      <c r="CW132">
        <v>96.238337738223393</v>
      </c>
      <c r="CX132">
        <v>96.238337738223393</v>
      </c>
      <c r="CY132">
        <v>96.238337738223393</v>
      </c>
      <c r="CZ132">
        <v>96.238337738223393</v>
      </c>
      <c r="DA132">
        <v>96.238337738223393</v>
      </c>
      <c r="DB132">
        <v>96.238337738223393</v>
      </c>
      <c r="DC132">
        <v>96.238337738223393</v>
      </c>
      <c r="DD132">
        <v>96.238337738223393</v>
      </c>
      <c r="DE132">
        <v>96.238337738223393</v>
      </c>
      <c r="DF132">
        <v>96.238337738223393</v>
      </c>
      <c r="DG132">
        <v>96.238337738223393</v>
      </c>
    </row>
    <row r="133" spans="4:111" x14ac:dyDescent="0.3">
      <c r="D133" s="18" t="s">
        <v>164</v>
      </c>
      <c r="E133" t="s">
        <v>165</v>
      </c>
      <c r="F133" s="4" t="s">
        <v>5</v>
      </c>
      <c r="G133" t="s">
        <v>11</v>
      </c>
      <c r="H133" t="s">
        <v>161</v>
      </c>
      <c r="I133" t="s">
        <v>17</v>
      </c>
      <c r="J133">
        <v>58.0983201113118</v>
      </c>
      <c r="K133">
        <v>58.0983201113118</v>
      </c>
      <c r="L133">
        <v>56.077747849060799</v>
      </c>
      <c r="M133">
        <v>58.083838137431798</v>
      </c>
      <c r="N133">
        <v>59.7303570770639</v>
      </c>
      <c r="O133">
        <v>61.214668964110402</v>
      </c>
      <c r="P133">
        <v>62.920769372465102</v>
      </c>
      <c r="Q133">
        <v>64.819077936648796</v>
      </c>
      <c r="R133">
        <v>66.767850684367303</v>
      </c>
      <c r="S133">
        <v>68.854789045426699</v>
      </c>
      <c r="T133">
        <v>71.125562125802404</v>
      </c>
      <c r="U133">
        <v>73.597523449123898</v>
      </c>
      <c r="V133">
        <v>76.066960841941096</v>
      </c>
      <c r="W133">
        <v>78.925273938023693</v>
      </c>
      <c r="X133">
        <v>81.841419125145705</v>
      </c>
      <c r="Y133">
        <v>84.8916034429528</v>
      </c>
      <c r="Z133">
        <v>88.321314474227805</v>
      </c>
      <c r="AA133">
        <v>91.719361127825195</v>
      </c>
      <c r="AB133">
        <v>95.239183226533299</v>
      </c>
      <c r="AC133">
        <v>98.908424966018202</v>
      </c>
      <c r="AD133">
        <v>102.41591810754799</v>
      </c>
      <c r="AE133">
        <v>106.122501854004</v>
      </c>
      <c r="AF133">
        <v>109.794534733099</v>
      </c>
      <c r="AG133">
        <v>113.777712700785</v>
      </c>
      <c r="AH133">
        <v>117.612459610472</v>
      </c>
      <c r="AI133">
        <v>121.56812424827901</v>
      </c>
      <c r="AJ133">
        <v>125.690083318628</v>
      </c>
      <c r="AK133">
        <v>129.98135771161901</v>
      </c>
      <c r="AL133">
        <v>134.24374763490201</v>
      </c>
      <c r="AM133">
        <v>135.61565803644601</v>
      </c>
      <c r="AN133">
        <v>136.60522237939</v>
      </c>
      <c r="AO133">
        <v>137.65012596095499</v>
      </c>
      <c r="AP133" s="43" t="s">
        <v>48</v>
      </c>
      <c r="AQ133" s="43" t="s">
        <v>7</v>
      </c>
      <c r="AR133" s="43">
        <v>1.27</v>
      </c>
      <c r="AS133" s="43">
        <v>1.278</v>
      </c>
      <c r="AT133" s="43">
        <v>1.2849999999999999</v>
      </c>
      <c r="AU133" s="43">
        <v>1.2829999999999999</v>
      </c>
      <c r="AV133" s="43">
        <v>1.2829999999999999</v>
      </c>
      <c r="AW133" s="43">
        <v>1.2849999999999999</v>
      </c>
      <c r="AX133" s="43">
        <v>1.2869999999999999</v>
      </c>
      <c r="AY133" s="43">
        <v>1.292</v>
      </c>
      <c r="AZ133" s="43">
        <v>1.296</v>
      </c>
      <c r="BA133" s="43">
        <v>1.3120000000000001</v>
      </c>
      <c r="BB133" s="43">
        <v>1.319</v>
      </c>
      <c r="BC133" s="43">
        <v>1.3220000000000001</v>
      </c>
      <c r="BD133" s="43">
        <v>1.325</v>
      </c>
      <c r="BE133" s="43">
        <v>1.327</v>
      </c>
      <c r="BF133" s="43">
        <v>1.33</v>
      </c>
      <c r="BG133" s="43">
        <v>1.333</v>
      </c>
      <c r="BH133" s="43">
        <v>1.335</v>
      </c>
      <c r="BI133" s="43">
        <v>1.3380000000000001</v>
      </c>
      <c r="BJ133" s="43">
        <v>1.3420000000000001</v>
      </c>
      <c r="BK133" s="43">
        <v>1.3440000000000001</v>
      </c>
      <c r="BL133" s="43">
        <v>1.345</v>
      </c>
      <c r="BM133" s="43">
        <v>1.3480000000000001</v>
      </c>
      <c r="BN133" s="43">
        <v>1.35</v>
      </c>
      <c r="BO133" s="43">
        <v>1.3520000000000001</v>
      </c>
      <c r="BP133" s="43">
        <v>1.3540000000000001</v>
      </c>
      <c r="BQ133" s="43">
        <v>1.3560000000000001</v>
      </c>
      <c r="BR133" s="43">
        <v>1.357</v>
      </c>
      <c r="BS133" s="43">
        <v>1.357</v>
      </c>
      <c r="BT133" s="43">
        <v>1.35</v>
      </c>
      <c r="BU133" s="43">
        <v>1.339</v>
      </c>
      <c r="BV133" s="43">
        <v>1.3320000000000001</v>
      </c>
      <c r="BW133" s="43">
        <v>1.327</v>
      </c>
      <c r="BX133" t="s">
        <v>161</v>
      </c>
      <c r="BY133" t="s">
        <v>13</v>
      </c>
      <c r="BZ133">
        <f t="shared" si="20"/>
        <v>1</v>
      </c>
      <c r="CA133">
        <f t="shared" si="19"/>
        <v>1</v>
      </c>
      <c r="CB133">
        <v>182.306313741493</v>
      </c>
      <c r="CC133">
        <v>182.306313741493</v>
      </c>
      <c r="CD133">
        <v>182.306313741493</v>
      </c>
      <c r="CE133">
        <v>182.306313741493</v>
      </c>
      <c r="CF133">
        <v>182.306313741493</v>
      </c>
      <c r="CG133">
        <v>182.306313741493</v>
      </c>
      <c r="CH133">
        <v>182.306313741493</v>
      </c>
      <c r="CI133">
        <v>182.306313741493</v>
      </c>
      <c r="CJ133">
        <v>182.306313741493</v>
      </c>
      <c r="CK133">
        <v>182.306313741493</v>
      </c>
      <c r="CL133">
        <v>182.306313741493</v>
      </c>
      <c r="CM133">
        <v>182.306313741493</v>
      </c>
      <c r="CN133">
        <v>182.306313741493</v>
      </c>
      <c r="CO133">
        <v>182.306313741493</v>
      </c>
      <c r="CP133">
        <v>182.306313741493</v>
      </c>
      <c r="CQ133">
        <v>182.306313741493</v>
      </c>
      <c r="CR133">
        <v>182.306313741493</v>
      </c>
      <c r="CS133">
        <v>182.306313741493</v>
      </c>
      <c r="CT133">
        <v>182.306313741493</v>
      </c>
      <c r="CU133">
        <v>182.306313741493</v>
      </c>
      <c r="CV133">
        <v>182.306313741493</v>
      </c>
      <c r="CW133">
        <v>182.306313741493</v>
      </c>
      <c r="CX133">
        <v>182.306313741493</v>
      </c>
      <c r="CY133">
        <v>182.306313741493</v>
      </c>
      <c r="CZ133">
        <v>182.306313741493</v>
      </c>
      <c r="DA133">
        <v>182.306313741493</v>
      </c>
      <c r="DB133">
        <v>182.306313741493</v>
      </c>
      <c r="DC133">
        <v>182.306313741493</v>
      </c>
      <c r="DD133">
        <v>182.306313741493</v>
      </c>
      <c r="DE133">
        <v>182.306313741493</v>
      </c>
      <c r="DF133">
        <v>182.306313741493</v>
      </c>
      <c r="DG133">
        <v>182.306313741493</v>
      </c>
    </row>
    <row r="134" spans="4:111" x14ac:dyDescent="0.3">
      <c r="D134" s="18" t="s">
        <v>164</v>
      </c>
      <c r="E134" t="s">
        <v>165</v>
      </c>
      <c r="F134" s="4" t="s">
        <v>5</v>
      </c>
      <c r="G134" t="s">
        <v>11</v>
      </c>
      <c r="H134" t="s">
        <v>161</v>
      </c>
      <c r="I134" t="s">
        <v>18</v>
      </c>
      <c r="J134">
        <v>61.808786157081002</v>
      </c>
      <c r="K134">
        <v>61.808786157081002</v>
      </c>
      <c r="L134">
        <v>59.659169461914601</v>
      </c>
      <c r="M134">
        <v>61.793379287743498</v>
      </c>
      <c r="N134">
        <v>63.545053636473803</v>
      </c>
      <c r="O134">
        <v>65.124161532211403</v>
      </c>
      <c r="P134">
        <v>66.939222537425906</v>
      </c>
      <c r="Q134">
        <v>68.958767128026594</v>
      </c>
      <c r="R134">
        <v>71.031998811863602</v>
      </c>
      <c r="S134">
        <v>73.252220095965995</v>
      </c>
      <c r="T134">
        <v>75.668016756993296</v>
      </c>
      <c r="U134">
        <v>78.297850606388906</v>
      </c>
      <c r="V134">
        <v>80.924999333727399</v>
      </c>
      <c r="W134">
        <v>83.965859423782803</v>
      </c>
      <c r="X134">
        <v>87.0682450681266</v>
      </c>
      <c r="Y134">
        <v>90.313230291069701</v>
      </c>
      <c r="Z134">
        <v>93.961980810990298</v>
      </c>
      <c r="AA134">
        <v>97.577044698579201</v>
      </c>
      <c r="AB134">
        <v>101.32166125536099</v>
      </c>
      <c r="AC134">
        <v>105.22524018156599</v>
      </c>
      <c r="AD134">
        <v>108.956740388748</v>
      </c>
      <c r="AE134">
        <v>112.90004618001799</v>
      </c>
      <c r="AF134">
        <v>116.806594502773</v>
      </c>
      <c r="AG134">
        <v>121.044159285345</v>
      </c>
      <c r="AH134">
        <v>125.123813417397</v>
      </c>
      <c r="AI134">
        <v>129.33210772330699</v>
      </c>
      <c r="AJ134">
        <v>133.71731690387</v>
      </c>
      <c r="AK134">
        <v>138.282654779209</v>
      </c>
      <c r="AL134">
        <v>142.81726346981401</v>
      </c>
      <c r="AM134">
        <v>144.27679132661299</v>
      </c>
      <c r="AN134">
        <v>145.32955448301001</v>
      </c>
      <c r="AO134">
        <v>146.44119113453399</v>
      </c>
      <c r="AP134" s="43" t="s">
        <v>49</v>
      </c>
      <c r="AQ134" s="43" t="s">
        <v>7</v>
      </c>
      <c r="AR134" s="43">
        <v>1.496</v>
      </c>
      <c r="AS134" s="43">
        <v>1.514</v>
      </c>
      <c r="AT134" s="43">
        <v>1.52</v>
      </c>
      <c r="AU134" s="43">
        <v>1.5189999999999999</v>
      </c>
      <c r="AV134" s="43">
        <v>1.516</v>
      </c>
      <c r="AW134" s="43">
        <v>1.516</v>
      </c>
      <c r="AX134" s="43">
        <v>1.518</v>
      </c>
      <c r="AY134" s="43">
        <v>1.5229999999999999</v>
      </c>
      <c r="AZ134" s="43">
        <v>1.5269999999999999</v>
      </c>
      <c r="BA134" s="43">
        <v>1.5249999999999999</v>
      </c>
      <c r="BB134" s="43">
        <v>1.5309999999999999</v>
      </c>
      <c r="BC134" s="43">
        <v>1.536</v>
      </c>
      <c r="BD134" s="43">
        <v>1.5389999999999999</v>
      </c>
      <c r="BE134" s="43">
        <v>1.5429999999999999</v>
      </c>
      <c r="BF134" s="43">
        <v>1.546</v>
      </c>
      <c r="BG134" s="43">
        <v>1.55</v>
      </c>
      <c r="BH134" s="43">
        <v>1.5529999999999999</v>
      </c>
      <c r="BI134" s="43">
        <v>1.556</v>
      </c>
      <c r="BJ134" s="43">
        <v>1.5589999999999999</v>
      </c>
      <c r="BK134" s="43">
        <v>1.56</v>
      </c>
      <c r="BL134" s="43">
        <v>1.5609999999999999</v>
      </c>
      <c r="BM134" s="43">
        <v>1.5629999999999999</v>
      </c>
      <c r="BN134" s="43">
        <v>1.5589999999999999</v>
      </c>
      <c r="BO134" s="43">
        <v>1.5569999999999999</v>
      </c>
      <c r="BP134" s="43">
        <v>1.5589999999999999</v>
      </c>
      <c r="BQ134" s="43">
        <v>1.5609999999999999</v>
      </c>
      <c r="BR134" s="43">
        <v>1.5629999999999999</v>
      </c>
      <c r="BS134" s="43">
        <v>1.5620000000000001</v>
      </c>
      <c r="BT134" s="43">
        <v>1.55</v>
      </c>
      <c r="BU134" s="43">
        <v>1.5369999999999999</v>
      </c>
      <c r="BV134" s="43">
        <v>1.5289999999999999</v>
      </c>
      <c r="BW134" s="43">
        <v>1.5229999999999999</v>
      </c>
      <c r="BX134" t="s">
        <v>161</v>
      </c>
      <c r="BY134" t="s">
        <v>15</v>
      </c>
      <c r="BZ134">
        <f t="shared" si="20"/>
        <v>1</v>
      </c>
      <c r="CA134">
        <f t="shared" si="19"/>
        <v>1</v>
      </c>
      <c r="CB134">
        <v>42.273558357640603</v>
      </c>
      <c r="CC134">
        <v>42.273558357640603</v>
      </c>
      <c r="CD134">
        <v>40.803347527440302</v>
      </c>
      <c r="CE134">
        <v>42.2630209691795</v>
      </c>
      <c r="CF134">
        <v>43.461062742988801</v>
      </c>
      <c r="CG134">
        <v>44.541079257369603</v>
      </c>
      <c r="CH134">
        <v>45.782473759627102</v>
      </c>
      <c r="CI134">
        <v>47.163722954355599</v>
      </c>
      <c r="CJ134">
        <v>48.581690949275597</v>
      </c>
      <c r="CK134">
        <v>50.100191147319499</v>
      </c>
      <c r="CL134">
        <v>51.752453349501998</v>
      </c>
      <c r="CM134">
        <v>53.551104344213201</v>
      </c>
      <c r="CN134">
        <v>55.347918874061797</v>
      </c>
      <c r="CO134">
        <v>57.427687535877702</v>
      </c>
      <c r="CP134">
        <v>59.549536042185103</v>
      </c>
      <c r="CQ134">
        <v>61.768914236138599</v>
      </c>
      <c r="CR134">
        <v>64.264444040660806</v>
      </c>
      <c r="CS134">
        <v>66.736934178716695</v>
      </c>
      <c r="CT134">
        <v>69.298030689135103</v>
      </c>
      <c r="CU134">
        <v>71.967848069486607</v>
      </c>
      <c r="CV134">
        <v>74.519973771631101</v>
      </c>
      <c r="CW134">
        <v>77.216961980809501</v>
      </c>
      <c r="CX134">
        <v>79.888810252983106</v>
      </c>
      <c r="CY134">
        <v>82.787054228768</v>
      </c>
      <c r="CZ134">
        <v>85.577296648219004</v>
      </c>
      <c r="DA134">
        <v>88.455521347129903</v>
      </c>
      <c r="DB134">
        <v>91.454745369000804</v>
      </c>
      <c r="DC134">
        <v>94.577166776938299</v>
      </c>
      <c r="DD134">
        <v>97.678571237853703</v>
      </c>
      <c r="DE134">
        <v>98.676802069829506</v>
      </c>
      <c r="DF134">
        <v>99.3968298764851</v>
      </c>
      <c r="DG134">
        <v>100.157123675837</v>
      </c>
    </row>
    <row r="135" spans="4:111" x14ac:dyDescent="0.3">
      <c r="D135" s="18" t="s">
        <v>164</v>
      </c>
      <c r="E135" t="s">
        <v>165</v>
      </c>
      <c r="F135" s="4" t="s">
        <v>5</v>
      </c>
      <c r="G135" t="s">
        <v>11</v>
      </c>
      <c r="H135" t="s">
        <v>161</v>
      </c>
      <c r="I135" t="s">
        <v>19</v>
      </c>
      <c r="J135">
        <v>54.277256646940998</v>
      </c>
      <c r="K135">
        <v>54.277256646940998</v>
      </c>
      <c r="L135">
        <v>52.389575229616597</v>
      </c>
      <c r="M135">
        <v>54.263727136767002</v>
      </c>
      <c r="N135">
        <v>55.801956312571697</v>
      </c>
      <c r="O135">
        <v>57.188646617609301</v>
      </c>
      <c r="P135">
        <v>58.782538653597598</v>
      </c>
      <c r="Q135">
        <v>60.555997523593803</v>
      </c>
      <c r="R135">
        <v>62.3766016025384</v>
      </c>
      <c r="S135">
        <v>64.326284292374197</v>
      </c>
      <c r="T135">
        <v>66.447711091537798</v>
      </c>
      <c r="U135">
        <v>68.7570942012416</v>
      </c>
      <c r="V135">
        <v>71.064119376611401</v>
      </c>
      <c r="W135">
        <v>73.7344443222579</v>
      </c>
      <c r="X135">
        <v>76.4587978050765</v>
      </c>
      <c r="Y135">
        <v>79.308374810416694</v>
      </c>
      <c r="Z135">
        <v>82.512517469149401</v>
      </c>
      <c r="AA135">
        <v>85.687078281961504</v>
      </c>
      <c r="AB135">
        <v>88.975405501012304</v>
      </c>
      <c r="AC135">
        <v>92.403325193218905</v>
      </c>
      <c r="AD135">
        <v>95.680134317225694</v>
      </c>
      <c r="AE135">
        <v>99.142940073129097</v>
      </c>
      <c r="AF135">
        <v>102.57346733472301</v>
      </c>
      <c r="AG135">
        <v>106.294676010091</v>
      </c>
      <c r="AH135">
        <v>109.877215777064</v>
      </c>
      <c r="AI135">
        <v>113.572720644402</v>
      </c>
      <c r="AJ135">
        <v>117.42358293991801</v>
      </c>
      <c r="AK135">
        <v>121.432624873051</v>
      </c>
      <c r="AL135">
        <v>125.414682036703</v>
      </c>
      <c r="AM135">
        <v>126.696363379959</v>
      </c>
      <c r="AN135">
        <v>127.62084514996199</v>
      </c>
      <c r="AO135">
        <v>128.59702655691501</v>
      </c>
      <c r="AP135" s="43" t="s">
        <v>50</v>
      </c>
      <c r="AQ135" s="43" t="s">
        <v>7</v>
      </c>
      <c r="AR135" s="43">
        <v>1.4039999999999999</v>
      </c>
      <c r="AS135" s="43">
        <v>1.4279999999999999</v>
      </c>
      <c r="AT135" s="43">
        <v>1.427</v>
      </c>
      <c r="AU135" s="43">
        <v>1.4259999999999999</v>
      </c>
      <c r="AV135" s="43">
        <v>1.421</v>
      </c>
      <c r="AW135" s="43">
        <v>1.419</v>
      </c>
      <c r="AX135" s="43">
        <v>1.4179999999999999</v>
      </c>
      <c r="AY135" s="43">
        <v>1.419</v>
      </c>
      <c r="AZ135" s="43">
        <v>1.417</v>
      </c>
      <c r="BA135" s="43">
        <v>1.4039999999999999</v>
      </c>
      <c r="BB135" s="43">
        <v>1.4019999999999999</v>
      </c>
      <c r="BC135" s="43">
        <v>1.4039999999999999</v>
      </c>
      <c r="BD135" s="43">
        <v>1.4079999999999999</v>
      </c>
      <c r="BE135" s="43">
        <v>1.411</v>
      </c>
      <c r="BF135" s="43">
        <v>1.4139999999999999</v>
      </c>
      <c r="BG135" s="43">
        <v>1.417</v>
      </c>
      <c r="BH135" s="43">
        <v>1.42</v>
      </c>
      <c r="BI135" s="43">
        <v>1.423</v>
      </c>
      <c r="BJ135" s="43">
        <v>1.427</v>
      </c>
      <c r="BK135" s="43">
        <v>1.4279999999999999</v>
      </c>
      <c r="BL135" s="43">
        <v>1.4279999999999999</v>
      </c>
      <c r="BM135" s="43">
        <v>1.429</v>
      </c>
      <c r="BN135" s="43">
        <v>1.421</v>
      </c>
      <c r="BO135" s="43">
        <v>1.4179999999999999</v>
      </c>
      <c r="BP135" s="43">
        <v>1.419</v>
      </c>
      <c r="BQ135" s="43">
        <v>1.421</v>
      </c>
      <c r="BR135" s="43">
        <v>1.425</v>
      </c>
      <c r="BS135" s="43">
        <v>1.4339999999999999</v>
      </c>
      <c r="BT135" s="43">
        <v>1.4339999999999999</v>
      </c>
      <c r="BU135" s="43">
        <v>1.4350000000000001</v>
      </c>
      <c r="BV135" s="43">
        <v>1.44</v>
      </c>
      <c r="BW135" s="43">
        <v>1.448</v>
      </c>
      <c r="BX135" t="s">
        <v>161</v>
      </c>
      <c r="BY135" t="s">
        <v>16</v>
      </c>
      <c r="BZ135">
        <f t="shared" si="20"/>
        <v>1</v>
      </c>
      <c r="CA135">
        <f t="shared" si="19"/>
        <v>1</v>
      </c>
      <c r="CB135">
        <v>53.474000035044902</v>
      </c>
      <c r="CC135">
        <v>53.474000035044902</v>
      </c>
      <c r="CD135">
        <v>51.614254675533502</v>
      </c>
      <c r="CE135">
        <v>53.460670749959199</v>
      </c>
      <c r="CF135">
        <v>54.976135459900902</v>
      </c>
      <c r="CG135">
        <v>56.342303943737697</v>
      </c>
      <c r="CH135">
        <v>57.9126077515132</v>
      </c>
      <c r="CI135">
        <v>59.659820958938198</v>
      </c>
      <c r="CJ135">
        <v>61.453481666857698</v>
      </c>
      <c r="CK135">
        <v>63.374310733491903</v>
      </c>
      <c r="CL135">
        <v>65.464342244677596</v>
      </c>
      <c r="CM135">
        <v>67.739548475023994</v>
      </c>
      <c r="CN135">
        <v>70.012431666432093</v>
      </c>
      <c r="CO135">
        <v>72.643238104677707</v>
      </c>
      <c r="CP135">
        <v>75.327273504317304</v>
      </c>
      <c r="CQ135">
        <v>78.134679226286806</v>
      </c>
      <c r="CR135">
        <v>81.291403335610696</v>
      </c>
      <c r="CS135">
        <v>84.418983384834405</v>
      </c>
      <c r="CT135">
        <v>87.658646195550006</v>
      </c>
      <c r="CU135">
        <v>91.035835631146099</v>
      </c>
      <c r="CV135">
        <v>94.264150804696001</v>
      </c>
      <c r="CW135">
        <v>97.675710020317496</v>
      </c>
      <c r="CX135">
        <v>101.05546843552099</v>
      </c>
      <c r="CY135">
        <v>104.72160643014</v>
      </c>
      <c r="CZ135">
        <v>108.251127696678</v>
      </c>
      <c r="DA135">
        <v>111.891942277469</v>
      </c>
      <c r="DB135">
        <v>115.685815130419</v>
      </c>
      <c r="DC135">
        <v>119.63552669869701</v>
      </c>
      <c r="DD135">
        <v>123.55865284882201</v>
      </c>
      <c r="DE135">
        <v>124.821366412995</v>
      </c>
      <c r="DF135">
        <v>125.732166649696</v>
      </c>
      <c r="DG135">
        <v>126.693901413286</v>
      </c>
    </row>
    <row r="136" spans="4:111" x14ac:dyDescent="0.3">
      <c r="D136" s="18" t="s">
        <v>164</v>
      </c>
      <c r="E136" t="s">
        <v>165</v>
      </c>
      <c r="F136" s="4" t="s">
        <v>5</v>
      </c>
      <c r="G136" t="s">
        <v>11</v>
      </c>
      <c r="H136" t="s">
        <v>161</v>
      </c>
      <c r="I136" t="s">
        <v>20</v>
      </c>
      <c r="J136">
        <v>51.448840412463099</v>
      </c>
      <c r="K136">
        <v>51.448840412463099</v>
      </c>
      <c r="L136">
        <v>49.659527061178203</v>
      </c>
      <c r="M136">
        <v>51.436015932141203</v>
      </c>
      <c r="N136">
        <v>52.894087180998802</v>
      </c>
      <c r="O136">
        <v>54.208516328909802</v>
      </c>
      <c r="P136">
        <v>55.719349817191599</v>
      </c>
      <c r="Q136">
        <v>57.400392817835602</v>
      </c>
      <c r="R136">
        <v>59.126124265929697</v>
      </c>
      <c r="S136">
        <v>60.9742079709848</v>
      </c>
      <c r="T136">
        <v>62.985086109996999</v>
      </c>
      <c r="U136">
        <v>65.174126057893602</v>
      </c>
      <c r="V136">
        <v>67.360930944647706</v>
      </c>
      <c r="W136">
        <v>69.8921038606194</v>
      </c>
      <c r="X136">
        <v>72.474489858430701</v>
      </c>
      <c r="Y136">
        <v>75.175573915504899</v>
      </c>
      <c r="Z136">
        <v>78.212747024311895</v>
      </c>
      <c r="AA136">
        <v>81.221879812662394</v>
      </c>
      <c r="AB136">
        <v>84.338850580315196</v>
      </c>
      <c r="AC136">
        <v>87.5881395843315</v>
      </c>
      <c r="AD136">
        <v>90.694192470897804</v>
      </c>
      <c r="AE136">
        <v>93.976549607583905</v>
      </c>
      <c r="AF136">
        <v>97.228310299182496</v>
      </c>
      <c r="AG136">
        <v>100.755604844038</v>
      </c>
      <c r="AH136">
        <v>104.151456589849</v>
      </c>
      <c r="AI136">
        <v>107.654386765555</v>
      </c>
      <c r="AJ136">
        <v>111.304578612596</v>
      </c>
      <c r="AK136">
        <v>115.104707273599</v>
      </c>
      <c r="AL136">
        <v>118.87925735557199</v>
      </c>
      <c r="AM136">
        <v>120.094149613627</v>
      </c>
      <c r="AN136">
        <v>120.970456155029</v>
      </c>
      <c r="AO136">
        <v>121.895768238259</v>
      </c>
      <c r="AP136" s="43" t="s">
        <v>114</v>
      </c>
      <c r="AQ136" s="43" t="s">
        <v>7</v>
      </c>
      <c r="AR136" s="43">
        <v>1.2190000000000001</v>
      </c>
      <c r="AS136" s="43">
        <v>1.343</v>
      </c>
      <c r="AT136" s="43">
        <v>1.367</v>
      </c>
      <c r="AU136" s="43">
        <v>1.39</v>
      </c>
      <c r="AV136" s="43">
        <v>1.399</v>
      </c>
      <c r="AW136" s="43">
        <v>1.403</v>
      </c>
      <c r="AX136" s="43">
        <v>1.3959999999999999</v>
      </c>
      <c r="AY136" s="43">
        <v>1.385</v>
      </c>
      <c r="AZ136" s="43">
        <v>1.375</v>
      </c>
      <c r="BA136" s="43">
        <v>1.337</v>
      </c>
      <c r="BB136" s="43">
        <v>1.331</v>
      </c>
      <c r="BC136" s="43">
        <v>1.3340000000000001</v>
      </c>
      <c r="BD136" s="43">
        <v>1.3380000000000001</v>
      </c>
      <c r="BE136" s="43">
        <v>1.339</v>
      </c>
      <c r="BF136" s="43">
        <v>1.3420000000000001</v>
      </c>
      <c r="BG136" s="43">
        <v>1.3420000000000001</v>
      </c>
      <c r="BH136" s="43">
        <v>1.2849999999999999</v>
      </c>
      <c r="BI136" s="43">
        <v>1.282</v>
      </c>
      <c r="BJ136" s="43">
        <v>1.375</v>
      </c>
      <c r="BK136" s="43">
        <v>1.3740000000000001</v>
      </c>
      <c r="BL136" s="43">
        <v>1.373</v>
      </c>
      <c r="BM136" s="43">
        <v>1.37</v>
      </c>
      <c r="BN136" s="43">
        <v>1.377</v>
      </c>
      <c r="BO136" s="43">
        <v>1.3839999999999999</v>
      </c>
      <c r="BP136" s="43">
        <v>1.385</v>
      </c>
      <c r="BQ136" s="43">
        <v>1.385</v>
      </c>
      <c r="BR136" s="43">
        <v>1.383</v>
      </c>
      <c r="BS136" s="43">
        <v>1.389</v>
      </c>
      <c r="BT136" s="43">
        <v>1.4059999999999999</v>
      </c>
      <c r="BU136" s="43">
        <v>1.427</v>
      </c>
      <c r="BV136" s="43">
        <v>1.4410000000000001</v>
      </c>
      <c r="BW136" s="43">
        <v>1.456</v>
      </c>
      <c r="BX136" t="s">
        <v>161</v>
      </c>
      <c r="BY136" t="s">
        <v>17</v>
      </c>
      <c r="BZ136">
        <f t="shared" si="20"/>
        <v>1</v>
      </c>
      <c r="CA136">
        <f t="shared" si="19"/>
        <v>1</v>
      </c>
      <c r="CB136">
        <v>58.0983201113118</v>
      </c>
      <c r="CC136">
        <v>58.0983201113118</v>
      </c>
      <c r="CD136">
        <v>56.077747849060799</v>
      </c>
      <c r="CE136">
        <v>58.083838137431798</v>
      </c>
      <c r="CF136">
        <v>59.7303570770639</v>
      </c>
      <c r="CG136">
        <v>61.214668964110402</v>
      </c>
      <c r="CH136">
        <v>62.920769372465102</v>
      </c>
      <c r="CI136">
        <v>64.819077936648796</v>
      </c>
      <c r="CJ136">
        <v>66.767850684367303</v>
      </c>
      <c r="CK136">
        <v>68.854789045426699</v>
      </c>
      <c r="CL136">
        <v>71.125562125802404</v>
      </c>
      <c r="CM136">
        <v>73.597523449123898</v>
      </c>
      <c r="CN136">
        <v>76.066960841941096</v>
      </c>
      <c r="CO136">
        <v>78.925273938023693</v>
      </c>
      <c r="CP136">
        <v>81.841419125145705</v>
      </c>
      <c r="CQ136">
        <v>84.8916034429528</v>
      </c>
      <c r="CR136">
        <v>88.321314474227805</v>
      </c>
      <c r="CS136">
        <v>91.719361127825195</v>
      </c>
      <c r="CT136">
        <v>95.239183226533299</v>
      </c>
      <c r="CU136">
        <v>98.908424966018202</v>
      </c>
      <c r="CV136">
        <v>102.41591810754799</v>
      </c>
      <c r="CW136">
        <v>106.122501854004</v>
      </c>
      <c r="CX136">
        <v>109.794534733099</v>
      </c>
      <c r="CY136">
        <v>113.777712700785</v>
      </c>
      <c r="CZ136">
        <v>117.612459610472</v>
      </c>
      <c r="DA136">
        <v>121.56812424827901</v>
      </c>
      <c r="DB136">
        <v>125.690083318628</v>
      </c>
      <c r="DC136">
        <v>129.98135771161901</v>
      </c>
      <c r="DD136">
        <v>134.24374763490201</v>
      </c>
      <c r="DE136">
        <v>135.61565803644601</v>
      </c>
      <c r="DF136">
        <v>136.60522237939</v>
      </c>
      <c r="DG136">
        <v>137.65012596095499</v>
      </c>
    </row>
    <row r="137" spans="4:111" x14ac:dyDescent="0.3">
      <c r="D137" s="18" t="s">
        <v>164</v>
      </c>
      <c r="E137" t="s">
        <v>165</v>
      </c>
      <c r="F137" s="4" t="s">
        <v>5</v>
      </c>
      <c r="G137" t="s">
        <v>11</v>
      </c>
      <c r="H137" t="s">
        <v>161</v>
      </c>
      <c r="I137" t="s">
        <v>21</v>
      </c>
      <c r="J137">
        <v>33.304564377838098</v>
      </c>
      <c r="K137">
        <v>33.304564377838098</v>
      </c>
      <c r="L137">
        <v>32.146281679486698</v>
      </c>
      <c r="M137">
        <v>33.2962626604996</v>
      </c>
      <c r="N137">
        <v>34.240121207859403</v>
      </c>
      <c r="O137">
        <v>35.090995393278497</v>
      </c>
      <c r="P137">
        <v>36.069008712359697</v>
      </c>
      <c r="Q137">
        <v>37.157204372126301</v>
      </c>
      <c r="R137">
        <v>38.274328366586303</v>
      </c>
      <c r="S137">
        <v>39.470655091099403</v>
      </c>
      <c r="T137">
        <v>40.772364126712503</v>
      </c>
      <c r="U137">
        <v>42.1894032919474</v>
      </c>
      <c r="V137">
        <v>43.604995626950398</v>
      </c>
      <c r="W137">
        <v>45.243508966718501</v>
      </c>
      <c r="X137">
        <v>46.915174256412698</v>
      </c>
      <c r="Y137">
        <v>48.663676791116899</v>
      </c>
      <c r="Z137">
        <v>50.629741070077699</v>
      </c>
      <c r="AA137">
        <v>52.577653906744999</v>
      </c>
      <c r="AB137">
        <v>54.595373893491001</v>
      </c>
      <c r="AC137">
        <v>56.698747923865596</v>
      </c>
      <c r="AD137">
        <v>58.709400399068102</v>
      </c>
      <c r="AE137">
        <v>60.834180543643299</v>
      </c>
      <c r="AF137">
        <v>62.939154580500897</v>
      </c>
      <c r="AG137">
        <v>65.222490945459697</v>
      </c>
      <c r="AH137">
        <v>67.420739966802998</v>
      </c>
      <c r="AI137">
        <v>69.688304456354302</v>
      </c>
      <c r="AJ137">
        <v>72.051196377467093</v>
      </c>
      <c r="AK137">
        <v>74.5111474399164</v>
      </c>
      <c r="AL137">
        <v>76.954540628074795</v>
      </c>
      <c r="AM137">
        <v>77.740981237739504</v>
      </c>
      <c r="AN137">
        <v>78.308243927994198</v>
      </c>
      <c r="AO137">
        <v>78.907229553295906</v>
      </c>
      <c r="AP137" s="43" t="s">
        <v>51</v>
      </c>
      <c r="AQ137" s="43" t="s">
        <v>7</v>
      </c>
      <c r="AR137" s="43">
        <v>1.2470000000000001</v>
      </c>
      <c r="AS137" s="43">
        <v>1.29</v>
      </c>
      <c r="AT137" s="43">
        <v>1.349</v>
      </c>
      <c r="AU137" s="43">
        <v>1.4079999999999999</v>
      </c>
      <c r="AV137" s="43">
        <v>1.444</v>
      </c>
      <c r="AW137" s="43">
        <v>1.466</v>
      </c>
      <c r="AX137" s="43">
        <v>1.4670000000000001</v>
      </c>
      <c r="AY137" s="43">
        <v>1.4259999999999999</v>
      </c>
      <c r="AZ137" s="43">
        <v>1.401</v>
      </c>
      <c r="BA137" s="43">
        <v>1.339</v>
      </c>
      <c r="BB137" s="43">
        <v>1.3160000000000001</v>
      </c>
      <c r="BC137" s="43">
        <v>1.3120000000000001</v>
      </c>
      <c r="BD137" s="43">
        <v>1.3129999999999999</v>
      </c>
      <c r="BE137" s="43">
        <v>1.3129999999999999</v>
      </c>
      <c r="BF137" s="43">
        <v>1.3140000000000001</v>
      </c>
      <c r="BG137" s="43">
        <v>1.31</v>
      </c>
      <c r="BH137" s="43">
        <v>1.2809999999999999</v>
      </c>
      <c r="BI137" s="43">
        <v>1.2629999999999999</v>
      </c>
      <c r="BJ137" s="43">
        <v>1.276</v>
      </c>
      <c r="BK137" s="43">
        <v>1.274</v>
      </c>
      <c r="BL137" s="43">
        <v>1.2749999999999999</v>
      </c>
      <c r="BM137" s="43">
        <v>1.2729999999999999</v>
      </c>
      <c r="BN137" s="43">
        <v>1.393</v>
      </c>
      <c r="BO137" s="43">
        <v>1.464</v>
      </c>
      <c r="BP137" s="43">
        <v>1.4730000000000001</v>
      </c>
      <c r="BQ137" s="43">
        <v>1.468</v>
      </c>
      <c r="BR137" s="43">
        <v>1.4590000000000001</v>
      </c>
      <c r="BS137" s="43">
        <v>1.46</v>
      </c>
      <c r="BT137" s="43">
        <v>1.59</v>
      </c>
      <c r="BU137" s="43">
        <v>1.71</v>
      </c>
      <c r="BV137" s="43">
        <v>1.7629999999999999</v>
      </c>
      <c r="BW137" s="43">
        <v>1.8029999999999999</v>
      </c>
      <c r="BX137" t="s">
        <v>161</v>
      </c>
      <c r="BY137" t="s">
        <v>18</v>
      </c>
      <c r="BZ137">
        <f t="shared" si="20"/>
        <v>1</v>
      </c>
      <c r="CA137">
        <f t="shared" si="19"/>
        <v>1</v>
      </c>
      <c r="CB137">
        <v>61.808786157081002</v>
      </c>
      <c r="CC137">
        <v>61.808786157081002</v>
      </c>
      <c r="CD137">
        <v>59.659169461914601</v>
      </c>
      <c r="CE137">
        <v>61.793379287743498</v>
      </c>
      <c r="CF137">
        <v>63.545053636473803</v>
      </c>
      <c r="CG137">
        <v>65.124161532211403</v>
      </c>
      <c r="CH137">
        <v>66.939222537425906</v>
      </c>
      <c r="CI137">
        <v>68.958767128026594</v>
      </c>
      <c r="CJ137">
        <v>71.031998811863602</v>
      </c>
      <c r="CK137">
        <v>73.252220095965995</v>
      </c>
      <c r="CL137">
        <v>75.668016756993296</v>
      </c>
      <c r="CM137">
        <v>78.297850606388906</v>
      </c>
      <c r="CN137">
        <v>80.924999333727399</v>
      </c>
      <c r="CO137">
        <v>83.965859423782803</v>
      </c>
      <c r="CP137">
        <v>87.0682450681266</v>
      </c>
      <c r="CQ137">
        <v>90.313230291069701</v>
      </c>
      <c r="CR137">
        <v>93.961980810990298</v>
      </c>
      <c r="CS137">
        <v>97.577044698579201</v>
      </c>
      <c r="CT137">
        <v>101.32166125536099</v>
      </c>
      <c r="CU137">
        <v>105.22524018156599</v>
      </c>
      <c r="CV137">
        <v>108.956740388748</v>
      </c>
      <c r="CW137">
        <v>112.90004618001799</v>
      </c>
      <c r="CX137">
        <v>116.806594502773</v>
      </c>
      <c r="CY137">
        <v>121.044159285345</v>
      </c>
      <c r="CZ137">
        <v>125.123813417397</v>
      </c>
      <c r="DA137">
        <v>129.33210772330699</v>
      </c>
      <c r="DB137">
        <v>133.71731690387</v>
      </c>
      <c r="DC137">
        <v>138.282654779209</v>
      </c>
      <c r="DD137">
        <v>142.81726346981401</v>
      </c>
      <c r="DE137">
        <v>144.27679132661299</v>
      </c>
      <c r="DF137">
        <v>145.32955448301001</v>
      </c>
      <c r="DG137">
        <v>146.44119113453399</v>
      </c>
    </row>
    <row r="138" spans="4:111" x14ac:dyDescent="0.3">
      <c r="D138" s="18" t="s">
        <v>164</v>
      </c>
      <c r="E138" t="s">
        <v>165</v>
      </c>
      <c r="F138" s="4" t="s">
        <v>5</v>
      </c>
      <c r="G138" t="s">
        <v>11</v>
      </c>
      <c r="H138" t="s">
        <v>161</v>
      </c>
      <c r="I138" t="s">
        <v>22</v>
      </c>
      <c r="J138">
        <v>17.1658864276604</v>
      </c>
      <c r="K138">
        <v>17.1658864276604</v>
      </c>
      <c r="L138">
        <v>16.568882694915199</v>
      </c>
      <c r="M138">
        <v>17.1616075445809</v>
      </c>
      <c r="N138">
        <v>17.648092473311401</v>
      </c>
      <c r="O138">
        <v>18.086651268599301</v>
      </c>
      <c r="P138">
        <v>18.5907402988482</v>
      </c>
      <c r="Q138">
        <v>19.151619669456601</v>
      </c>
      <c r="R138">
        <v>19.7274093239003</v>
      </c>
      <c r="S138">
        <v>20.3440217632761</v>
      </c>
      <c r="T138">
        <v>21.014950504865201</v>
      </c>
      <c r="U138">
        <v>21.7453228675842</v>
      </c>
      <c r="V138">
        <v>22.474949502986</v>
      </c>
      <c r="W138">
        <v>23.3194744029839</v>
      </c>
      <c r="X138">
        <v>24.181086528649399</v>
      </c>
      <c r="Y138">
        <v>25.082302217546999</v>
      </c>
      <c r="Z138">
        <v>26.0956538932885</v>
      </c>
      <c r="AA138">
        <v>27.099649926560801</v>
      </c>
      <c r="AB138">
        <v>28.1396260614341</v>
      </c>
      <c r="AC138">
        <v>29.223750126552599</v>
      </c>
      <c r="AD138">
        <v>30.260083514470601</v>
      </c>
      <c r="AE138">
        <v>31.355240749729202</v>
      </c>
      <c r="AF138">
        <v>32.440189492488301</v>
      </c>
      <c r="AG138">
        <v>33.6170700026898</v>
      </c>
      <c r="AH138">
        <v>34.750094671981202</v>
      </c>
      <c r="AI138">
        <v>35.918846019497202</v>
      </c>
      <c r="AJ138">
        <v>37.136731168766701</v>
      </c>
      <c r="AK138">
        <v>38.404642680130202</v>
      </c>
      <c r="AL138">
        <v>39.6640199081343</v>
      </c>
      <c r="AM138">
        <v>40.069368257220901</v>
      </c>
      <c r="AN138">
        <v>40.361747608143801</v>
      </c>
      <c r="AO138">
        <v>40.670477639832001</v>
      </c>
      <c r="AP138" s="43" t="s">
        <v>52</v>
      </c>
      <c r="AQ138" s="43" t="s">
        <v>7</v>
      </c>
      <c r="AR138" s="43">
        <v>1.268</v>
      </c>
      <c r="AS138" s="43">
        <v>1.3540000000000001</v>
      </c>
      <c r="AT138" s="43">
        <v>1.365</v>
      </c>
      <c r="AU138" s="43">
        <v>1.375</v>
      </c>
      <c r="AV138" s="43">
        <v>1.3779999999999999</v>
      </c>
      <c r="AW138" s="43">
        <v>1.3819999999999999</v>
      </c>
      <c r="AX138" s="43">
        <v>1.3819999999999999</v>
      </c>
      <c r="AY138" s="43">
        <v>1.3779999999999999</v>
      </c>
      <c r="AZ138" s="43">
        <v>1.375</v>
      </c>
      <c r="BA138" s="43">
        <v>1.3580000000000001</v>
      </c>
      <c r="BB138" s="43">
        <v>1.357</v>
      </c>
      <c r="BC138" s="43">
        <v>1.36</v>
      </c>
      <c r="BD138" s="43">
        <v>1.365</v>
      </c>
      <c r="BE138" s="43">
        <v>1.3680000000000001</v>
      </c>
      <c r="BF138" s="43">
        <v>1.37</v>
      </c>
      <c r="BG138" s="43">
        <v>1.373</v>
      </c>
      <c r="BH138" s="43">
        <v>1.36</v>
      </c>
      <c r="BI138" s="43">
        <v>1.359</v>
      </c>
      <c r="BJ138" s="43">
        <v>1.383</v>
      </c>
      <c r="BK138" s="43">
        <v>1.3819999999999999</v>
      </c>
      <c r="BL138" s="43">
        <v>1.381</v>
      </c>
      <c r="BM138" s="43">
        <v>1.38</v>
      </c>
      <c r="BN138" s="43">
        <v>1.39</v>
      </c>
      <c r="BO138" s="43">
        <v>1.397</v>
      </c>
      <c r="BP138" s="43">
        <v>1.399</v>
      </c>
      <c r="BQ138" s="43">
        <v>1.4</v>
      </c>
      <c r="BR138" s="43">
        <v>1.399</v>
      </c>
      <c r="BS138" s="43">
        <v>1.403</v>
      </c>
      <c r="BT138" s="43">
        <v>1.4119999999999999</v>
      </c>
      <c r="BU138" s="43">
        <v>1.4219999999999999</v>
      </c>
      <c r="BV138" s="43">
        <v>1.4279999999999999</v>
      </c>
      <c r="BW138" s="43">
        <v>1.4339999999999999</v>
      </c>
      <c r="BX138" t="s">
        <v>161</v>
      </c>
      <c r="BY138" t="s">
        <v>19</v>
      </c>
      <c r="BZ138">
        <f t="shared" si="20"/>
        <v>1</v>
      </c>
      <c r="CA138">
        <f t="shared" si="19"/>
        <v>1</v>
      </c>
      <c r="CB138">
        <v>54.277256646940998</v>
      </c>
      <c r="CC138">
        <v>54.277256646940998</v>
      </c>
      <c r="CD138">
        <v>52.389575229616597</v>
      </c>
      <c r="CE138">
        <v>54.263727136767002</v>
      </c>
      <c r="CF138">
        <v>55.801956312571697</v>
      </c>
      <c r="CG138">
        <v>57.188646617609301</v>
      </c>
      <c r="CH138">
        <v>58.782538653597598</v>
      </c>
      <c r="CI138">
        <v>60.555997523593803</v>
      </c>
      <c r="CJ138">
        <v>62.3766016025384</v>
      </c>
      <c r="CK138">
        <v>64.326284292374197</v>
      </c>
      <c r="CL138">
        <v>66.447711091537798</v>
      </c>
      <c r="CM138">
        <v>68.7570942012416</v>
      </c>
      <c r="CN138">
        <v>71.064119376611401</v>
      </c>
      <c r="CO138">
        <v>73.7344443222579</v>
      </c>
      <c r="CP138">
        <v>76.4587978050765</v>
      </c>
      <c r="CQ138">
        <v>79.308374810416694</v>
      </c>
      <c r="CR138">
        <v>82.512517469149401</v>
      </c>
      <c r="CS138">
        <v>85.687078281961504</v>
      </c>
      <c r="CT138">
        <v>88.975405501012304</v>
      </c>
      <c r="CU138">
        <v>92.403325193218905</v>
      </c>
      <c r="CV138">
        <v>95.680134317225694</v>
      </c>
      <c r="CW138">
        <v>99.142940073129097</v>
      </c>
      <c r="CX138">
        <v>102.57346733472301</v>
      </c>
      <c r="CY138">
        <v>106.294676010091</v>
      </c>
      <c r="CZ138">
        <v>109.877215777064</v>
      </c>
      <c r="DA138">
        <v>113.572720644402</v>
      </c>
      <c r="DB138">
        <v>117.42358293991801</v>
      </c>
      <c r="DC138">
        <v>121.432624873051</v>
      </c>
      <c r="DD138">
        <v>125.414682036703</v>
      </c>
      <c r="DE138">
        <v>126.696363379959</v>
      </c>
      <c r="DF138">
        <v>127.62084514996199</v>
      </c>
      <c r="DG138">
        <v>128.59702655691501</v>
      </c>
    </row>
    <row r="139" spans="4:111" x14ac:dyDescent="0.3">
      <c r="D139" s="18" t="s">
        <v>164</v>
      </c>
      <c r="E139" t="s">
        <v>165</v>
      </c>
      <c r="F139" s="4" t="s">
        <v>5</v>
      </c>
      <c r="G139" t="s">
        <v>11</v>
      </c>
      <c r="H139" t="s">
        <v>161</v>
      </c>
      <c r="I139" t="s">
        <v>23</v>
      </c>
      <c r="J139">
        <v>-31.5393310233951</v>
      </c>
      <c r="K139">
        <v>-31.5393310233951</v>
      </c>
      <c r="L139">
        <v>-30.442440488286199</v>
      </c>
      <c r="M139">
        <v>-31.5314693198691</v>
      </c>
      <c r="N139">
        <v>-32.425300772720902</v>
      </c>
      <c r="O139">
        <v>-33.231076290116697</v>
      </c>
      <c r="P139">
        <v>-34.157252218011998</v>
      </c>
      <c r="Q139">
        <v>-35.187770520015</v>
      </c>
      <c r="R139">
        <v>-36.2456838755459</v>
      </c>
      <c r="S139">
        <v>-37.378601998974602</v>
      </c>
      <c r="T139">
        <v>-38.611316881672998</v>
      </c>
      <c r="U139">
        <v>-39.953249080467899</v>
      </c>
      <c r="V139">
        <v>-41.293811135005598</v>
      </c>
      <c r="W139">
        <v>-42.845478768994603</v>
      </c>
      <c r="X139">
        <v>-44.428541208540402</v>
      </c>
      <c r="Y139">
        <v>-46.0843683081428</v>
      </c>
      <c r="Z139">
        <v>-47.946225782209602</v>
      </c>
      <c r="AA139">
        <v>-49.790893890261898</v>
      </c>
      <c r="AB139">
        <v>-51.701669177773198</v>
      </c>
      <c r="AC139">
        <v>-53.693558609425402</v>
      </c>
      <c r="AD139">
        <v>-55.597640982909901</v>
      </c>
      <c r="AE139">
        <v>-57.609801945936503</v>
      </c>
      <c r="AF139">
        <v>-59.6032065793352</v>
      </c>
      <c r="AG139">
        <v>-61.765519847726502</v>
      </c>
      <c r="AH139">
        <v>-63.847255635333198</v>
      </c>
      <c r="AI139">
        <v>-65.994632981017602</v>
      </c>
      <c r="AJ139">
        <v>-68.232285142655599</v>
      </c>
      <c r="AK139">
        <v>-70.561852044649697</v>
      </c>
      <c r="AL139">
        <v>-72.8757386851522</v>
      </c>
      <c r="AM139">
        <v>-73.620495783220093</v>
      </c>
      <c r="AN139">
        <v>-74.157691993390898</v>
      </c>
      <c r="AO139">
        <v>-74.724929735951406</v>
      </c>
      <c r="AP139" s="43" t="s">
        <v>53</v>
      </c>
      <c r="AQ139" s="43" t="s">
        <v>7</v>
      </c>
      <c r="AR139" s="43">
        <v>1.129</v>
      </c>
      <c r="AS139" s="43">
        <v>1.1719999999999999</v>
      </c>
      <c r="AT139" s="43">
        <v>1.1850000000000001</v>
      </c>
      <c r="AU139" s="43">
        <v>1.1910000000000001</v>
      </c>
      <c r="AV139" s="43">
        <v>1.1950000000000001</v>
      </c>
      <c r="AW139" s="43">
        <v>1.1990000000000001</v>
      </c>
      <c r="AX139" s="43">
        <v>1.2010000000000001</v>
      </c>
      <c r="AY139" s="43">
        <v>1.198</v>
      </c>
      <c r="AZ139" s="43">
        <v>1.198</v>
      </c>
      <c r="BA139" s="43">
        <v>1.202</v>
      </c>
      <c r="BB139" s="43">
        <v>1.206</v>
      </c>
      <c r="BC139" s="43">
        <v>1.208</v>
      </c>
      <c r="BD139" s="43">
        <v>1.212</v>
      </c>
      <c r="BE139" s="43">
        <v>1.2150000000000001</v>
      </c>
      <c r="BF139" s="43">
        <v>1.218</v>
      </c>
      <c r="BG139" s="43">
        <v>1.2210000000000001</v>
      </c>
      <c r="BH139" s="43">
        <v>1.218</v>
      </c>
      <c r="BI139" s="43">
        <v>1.2190000000000001</v>
      </c>
      <c r="BJ139" s="43">
        <v>1.23</v>
      </c>
      <c r="BK139" s="43">
        <v>1.23</v>
      </c>
      <c r="BL139" s="43">
        <v>1.2290000000000001</v>
      </c>
      <c r="BM139" s="43">
        <v>1.2290000000000001</v>
      </c>
      <c r="BN139" s="43">
        <v>1.25</v>
      </c>
      <c r="BO139" s="43">
        <v>1.2629999999999999</v>
      </c>
      <c r="BP139" s="43">
        <v>1.2649999999999999</v>
      </c>
      <c r="BQ139" s="43">
        <v>1.264</v>
      </c>
      <c r="BR139" s="43">
        <v>1.2629999999999999</v>
      </c>
      <c r="BS139" s="43">
        <v>1.264</v>
      </c>
      <c r="BT139" s="43">
        <v>1.282</v>
      </c>
      <c r="BU139" s="43">
        <v>1.2989999999999999</v>
      </c>
      <c r="BV139" s="43">
        <v>1.306</v>
      </c>
      <c r="BW139" s="43">
        <v>1.3120000000000001</v>
      </c>
      <c r="BX139" t="s">
        <v>161</v>
      </c>
      <c r="BY139" t="s">
        <v>20</v>
      </c>
      <c r="BZ139">
        <f t="shared" si="20"/>
        <v>1</v>
      </c>
      <c r="CA139">
        <f t="shared" si="19"/>
        <v>1</v>
      </c>
      <c r="CB139">
        <v>51.448840412463099</v>
      </c>
      <c r="CC139">
        <v>51.448840412463099</v>
      </c>
      <c r="CD139">
        <v>49.659527061178203</v>
      </c>
      <c r="CE139">
        <v>51.436015932141203</v>
      </c>
      <c r="CF139">
        <v>52.894087180998802</v>
      </c>
      <c r="CG139">
        <v>54.208516328909802</v>
      </c>
      <c r="CH139">
        <v>55.719349817191599</v>
      </c>
      <c r="CI139">
        <v>57.400392817835602</v>
      </c>
      <c r="CJ139">
        <v>59.126124265929697</v>
      </c>
      <c r="CK139">
        <v>60.9742079709848</v>
      </c>
      <c r="CL139">
        <v>62.985086109996999</v>
      </c>
      <c r="CM139">
        <v>65.174126057893602</v>
      </c>
      <c r="CN139">
        <v>67.360930944647706</v>
      </c>
      <c r="CO139">
        <v>69.8921038606194</v>
      </c>
      <c r="CP139">
        <v>72.474489858430701</v>
      </c>
      <c r="CQ139">
        <v>75.175573915504899</v>
      </c>
      <c r="CR139">
        <v>78.212747024311895</v>
      </c>
      <c r="CS139">
        <v>81.221879812662394</v>
      </c>
      <c r="CT139">
        <v>84.338850580315196</v>
      </c>
      <c r="CU139">
        <v>87.5881395843315</v>
      </c>
      <c r="CV139">
        <v>90.694192470897804</v>
      </c>
      <c r="CW139">
        <v>93.976549607583905</v>
      </c>
      <c r="CX139">
        <v>97.228310299182496</v>
      </c>
      <c r="CY139">
        <v>100.755604844038</v>
      </c>
      <c r="CZ139">
        <v>104.151456589849</v>
      </c>
      <c r="DA139">
        <v>107.654386765555</v>
      </c>
      <c r="DB139">
        <v>111.304578612596</v>
      </c>
      <c r="DC139">
        <v>115.104707273599</v>
      </c>
      <c r="DD139">
        <v>118.87925735557199</v>
      </c>
      <c r="DE139">
        <v>120.094149613627</v>
      </c>
      <c r="DF139">
        <v>120.970456155029</v>
      </c>
      <c r="DG139">
        <v>121.895768238259</v>
      </c>
    </row>
    <row r="140" spans="4:111" x14ac:dyDescent="0.3">
      <c r="D140" s="18" t="s">
        <v>164</v>
      </c>
      <c r="E140" t="s">
        <v>165</v>
      </c>
      <c r="F140" s="4" t="s">
        <v>5</v>
      </c>
      <c r="G140" t="s">
        <v>11</v>
      </c>
      <c r="H140" t="s">
        <v>161</v>
      </c>
      <c r="I140" t="s">
        <v>24</v>
      </c>
      <c r="J140">
        <v>-164.453474595279</v>
      </c>
      <c r="K140">
        <v>-164.453474595279</v>
      </c>
      <c r="L140">
        <v>-158.734029892552</v>
      </c>
      <c r="M140">
        <v>-164.41248182786401</v>
      </c>
      <c r="N140">
        <v>-169.07312881543001</v>
      </c>
      <c r="O140">
        <v>-173.27463148779901</v>
      </c>
      <c r="P140">
        <v>-178.10393015985801</v>
      </c>
      <c r="Q140">
        <v>-183.47729446085401</v>
      </c>
      <c r="R140">
        <v>-188.99350300087499</v>
      </c>
      <c r="S140">
        <v>-194.90080400518701</v>
      </c>
      <c r="T140">
        <v>-201.32846873576301</v>
      </c>
      <c r="U140">
        <v>-208.32561818701299</v>
      </c>
      <c r="V140">
        <v>-215.31562338451599</v>
      </c>
      <c r="W140">
        <v>-223.406382622156</v>
      </c>
      <c r="X140">
        <v>-231.66084174468699</v>
      </c>
      <c r="Y140">
        <v>-240.29471288344499</v>
      </c>
      <c r="Z140">
        <v>-250.002874752331</v>
      </c>
      <c r="AA140">
        <v>-259.62140723227702</v>
      </c>
      <c r="AB140">
        <v>-269.58463806202798</v>
      </c>
      <c r="AC140">
        <v>-279.97081707774203</v>
      </c>
      <c r="AD140">
        <v>-289.899149482854</v>
      </c>
      <c r="AE140">
        <v>-300.39102902111301</v>
      </c>
      <c r="AF140">
        <v>-310.78510865436698</v>
      </c>
      <c r="AG140">
        <v>-322.05991755524798</v>
      </c>
      <c r="AH140">
        <v>-332.91457655886899</v>
      </c>
      <c r="AI140">
        <v>-344.11150605312599</v>
      </c>
      <c r="AJ140">
        <v>-355.77914962629001</v>
      </c>
      <c r="AK140">
        <v>-367.926058229104</v>
      </c>
      <c r="AL140">
        <v>-379.99120626816602</v>
      </c>
      <c r="AM140">
        <v>-383.87454458044402</v>
      </c>
      <c r="AN140">
        <v>-386.67561170632803</v>
      </c>
      <c r="AO140">
        <v>-389.63332243318098</v>
      </c>
      <c r="AP140" s="43" t="s">
        <v>115</v>
      </c>
      <c r="AQ140" s="43" t="s">
        <v>7</v>
      </c>
      <c r="AR140" s="43">
        <v>1</v>
      </c>
      <c r="AS140" s="43">
        <v>1.0249999999999999</v>
      </c>
      <c r="AT140" s="43">
        <v>1.0389999999999999</v>
      </c>
      <c r="AU140" s="43">
        <v>1.0349999999999999</v>
      </c>
      <c r="AV140" s="43">
        <v>1.036</v>
      </c>
      <c r="AW140" s="43">
        <v>1.0389999999999999</v>
      </c>
      <c r="AX140" s="43">
        <v>1.042</v>
      </c>
      <c r="AY140" s="43">
        <v>1.048</v>
      </c>
      <c r="AZ140" s="43">
        <v>1.0529999999999999</v>
      </c>
      <c r="BA140" s="43">
        <v>1.089</v>
      </c>
      <c r="BB140" s="43">
        <v>1.0980000000000001</v>
      </c>
      <c r="BC140" s="43">
        <v>1.1000000000000001</v>
      </c>
      <c r="BD140" s="43">
        <v>1.1000000000000001</v>
      </c>
      <c r="BE140" s="43">
        <v>1.101</v>
      </c>
      <c r="BF140" s="43">
        <v>1.103</v>
      </c>
      <c r="BG140" s="43">
        <v>1.105</v>
      </c>
      <c r="BH140" s="43">
        <v>1.1060000000000001</v>
      </c>
      <c r="BI140" s="43">
        <v>1.107</v>
      </c>
      <c r="BJ140" s="43">
        <v>1.111</v>
      </c>
      <c r="BK140" s="43">
        <v>1.1100000000000001</v>
      </c>
      <c r="BL140" s="43">
        <v>1.1080000000000001</v>
      </c>
      <c r="BM140" s="43">
        <v>1.109</v>
      </c>
      <c r="BN140" s="43">
        <v>1.117</v>
      </c>
      <c r="BO140" s="43">
        <v>1.1200000000000001</v>
      </c>
      <c r="BP140" s="43">
        <v>1.121</v>
      </c>
      <c r="BQ140" s="43">
        <v>1.121</v>
      </c>
      <c r="BR140" s="43">
        <v>1.121</v>
      </c>
      <c r="BS140" s="43">
        <v>1.119</v>
      </c>
      <c r="BT140" s="43">
        <v>1.1160000000000001</v>
      </c>
      <c r="BU140" s="43">
        <v>1.1060000000000001</v>
      </c>
      <c r="BV140" s="43">
        <v>1.0980000000000001</v>
      </c>
      <c r="BW140" s="43">
        <v>1.091</v>
      </c>
      <c r="BX140" t="s">
        <v>161</v>
      </c>
      <c r="BY140" t="s">
        <v>21</v>
      </c>
      <c r="BZ140">
        <f t="shared" si="20"/>
        <v>1</v>
      </c>
      <c r="CA140">
        <f t="shared" si="19"/>
        <v>1</v>
      </c>
      <c r="CB140">
        <v>33.304564377838098</v>
      </c>
      <c r="CC140">
        <v>33.304564377838098</v>
      </c>
      <c r="CD140">
        <v>32.146281679486698</v>
      </c>
      <c r="CE140">
        <v>33.2962626604996</v>
      </c>
      <c r="CF140">
        <v>34.240121207859403</v>
      </c>
      <c r="CG140">
        <v>35.090995393278497</v>
      </c>
      <c r="CH140">
        <v>36.069008712359697</v>
      </c>
      <c r="CI140">
        <v>37.157204372126301</v>
      </c>
      <c r="CJ140">
        <v>38.274328366586303</v>
      </c>
      <c r="CK140">
        <v>39.470655091099403</v>
      </c>
      <c r="CL140">
        <v>40.772364126712503</v>
      </c>
      <c r="CM140">
        <v>42.1894032919474</v>
      </c>
      <c r="CN140">
        <v>43.604995626950398</v>
      </c>
      <c r="CO140">
        <v>45.243508966718501</v>
      </c>
      <c r="CP140">
        <v>46.915174256412698</v>
      </c>
      <c r="CQ140">
        <v>48.663676791116899</v>
      </c>
      <c r="CR140">
        <v>50.629741070077699</v>
      </c>
      <c r="CS140">
        <v>52.577653906744999</v>
      </c>
      <c r="CT140">
        <v>54.595373893491001</v>
      </c>
      <c r="CU140">
        <v>56.698747923865596</v>
      </c>
      <c r="CV140">
        <v>58.709400399068102</v>
      </c>
      <c r="CW140">
        <v>60.834180543643299</v>
      </c>
      <c r="CX140">
        <v>62.939154580500897</v>
      </c>
      <c r="CY140">
        <v>65.222490945459697</v>
      </c>
      <c r="CZ140">
        <v>67.420739966802998</v>
      </c>
      <c r="DA140">
        <v>69.688304456354302</v>
      </c>
      <c r="DB140">
        <v>72.051196377467093</v>
      </c>
      <c r="DC140">
        <v>74.5111474399164</v>
      </c>
      <c r="DD140">
        <v>76.954540628074795</v>
      </c>
      <c r="DE140">
        <v>77.740981237739504</v>
      </c>
      <c r="DF140">
        <v>78.308243927994198</v>
      </c>
      <c r="DG140">
        <v>78.907229553295906</v>
      </c>
    </row>
    <row r="141" spans="4:111" x14ac:dyDescent="0.3">
      <c r="D141" s="18" t="s">
        <v>164</v>
      </c>
      <c r="E141" t="s">
        <v>165</v>
      </c>
      <c r="F141" s="4" t="s">
        <v>5</v>
      </c>
      <c r="G141" t="s">
        <v>11</v>
      </c>
      <c r="H141" t="s">
        <v>156</v>
      </c>
      <c r="I141" t="s">
        <v>14</v>
      </c>
      <c r="J141">
        <v>-32.416327613782698</v>
      </c>
      <c r="K141">
        <v>-32.416327613782698</v>
      </c>
      <c r="L141">
        <v>-32.416327613782698</v>
      </c>
      <c r="M141">
        <v>-32.416327613782698</v>
      </c>
      <c r="N141">
        <v>-32.416327613782698</v>
      </c>
      <c r="O141">
        <v>-32.416327613782698</v>
      </c>
      <c r="P141">
        <v>-32.416327613782698</v>
      </c>
      <c r="Q141">
        <v>-32.416327613782698</v>
      </c>
      <c r="R141">
        <v>-32.416327613782698</v>
      </c>
      <c r="S141">
        <v>-32.416327613782698</v>
      </c>
      <c r="T141">
        <v>-32.416327613782698</v>
      </c>
      <c r="U141">
        <v>-32.416327613782698</v>
      </c>
      <c r="V141">
        <v>-32.416327613782698</v>
      </c>
      <c r="W141">
        <v>-32.416327613782698</v>
      </c>
      <c r="X141">
        <v>-32.416327613782698</v>
      </c>
      <c r="Y141">
        <v>-32.416327613782698</v>
      </c>
      <c r="Z141">
        <v>-32.416327613782698</v>
      </c>
      <c r="AA141">
        <v>-32.416327613782698</v>
      </c>
      <c r="AB141">
        <v>-32.416327613782698</v>
      </c>
      <c r="AC141">
        <v>-32.416327613782698</v>
      </c>
      <c r="AD141">
        <v>-32.416327613782698</v>
      </c>
      <c r="AE141">
        <v>-32.416327613782698</v>
      </c>
      <c r="AF141">
        <v>-32.416327613782698</v>
      </c>
      <c r="AG141">
        <v>-32.416327613782698</v>
      </c>
      <c r="AH141">
        <v>-32.416327613782698</v>
      </c>
      <c r="AI141">
        <v>-32.416327613782698</v>
      </c>
      <c r="AJ141">
        <v>-32.416327613782698</v>
      </c>
      <c r="AK141">
        <v>-32.416327613782698</v>
      </c>
      <c r="AL141">
        <v>-32.416327613782698</v>
      </c>
      <c r="AM141">
        <v>-32.416327613782698</v>
      </c>
      <c r="AN141">
        <v>-32.416327613782698</v>
      </c>
      <c r="AO141">
        <v>-32.416327613782698</v>
      </c>
      <c r="AP141" s="43" t="s">
        <v>116</v>
      </c>
      <c r="AQ141" s="43" t="s">
        <v>7</v>
      </c>
      <c r="AR141" s="43">
        <v>1</v>
      </c>
      <c r="AS141" s="43">
        <v>1.0249999999999999</v>
      </c>
      <c r="AT141" s="43">
        <v>1.0389999999999999</v>
      </c>
      <c r="AU141" s="43">
        <v>1.0349999999999999</v>
      </c>
      <c r="AV141" s="43">
        <v>1.036</v>
      </c>
      <c r="AW141" s="43">
        <v>1.0389999999999999</v>
      </c>
      <c r="AX141" s="43">
        <v>1.042</v>
      </c>
      <c r="AY141" s="43">
        <v>1.048</v>
      </c>
      <c r="AZ141" s="43">
        <v>1.0529999999999999</v>
      </c>
      <c r="BA141" s="43">
        <v>1.089</v>
      </c>
      <c r="BB141" s="43">
        <v>1.0980000000000001</v>
      </c>
      <c r="BC141" s="43">
        <v>1.1000000000000001</v>
      </c>
      <c r="BD141" s="43">
        <v>1.1000000000000001</v>
      </c>
      <c r="BE141" s="43">
        <v>1.101</v>
      </c>
      <c r="BF141" s="43">
        <v>1.103</v>
      </c>
      <c r="BG141" s="43">
        <v>1.105</v>
      </c>
      <c r="BH141" s="43">
        <v>1.1060000000000001</v>
      </c>
      <c r="BI141" s="43">
        <v>1.107</v>
      </c>
      <c r="BJ141" s="43">
        <v>1.111</v>
      </c>
      <c r="BK141" s="43">
        <v>1.1100000000000001</v>
      </c>
      <c r="BL141" s="43">
        <v>1.1080000000000001</v>
      </c>
      <c r="BM141" s="43">
        <v>1.109</v>
      </c>
      <c r="BN141" s="43">
        <v>1.117</v>
      </c>
      <c r="BO141" s="43">
        <v>1.1200000000000001</v>
      </c>
      <c r="BP141" s="43">
        <v>1.121</v>
      </c>
      <c r="BQ141" s="43">
        <v>1.121</v>
      </c>
      <c r="BR141" s="43">
        <v>1.121</v>
      </c>
      <c r="BS141" s="43">
        <v>1.119</v>
      </c>
      <c r="BT141" s="43">
        <v>1.1160000000000001</v>
      </c>
      <c r="BU141" s="43">
        <v>1.1060000000000001</v>
      </c>
      <c r="BV141" s="43">
        <v>1.0980000000000001</v>
      </c>
      <c r="BW141" s="43">
        <v>1.091</v>
      </c>
      <c r="BX141" t="s">
        <v>161</v>
      </c>
      <c r="BY141" t="s">
        <v>22</v>
      </c>
      <c r="BZ141">
        <f t="shared" si="20"/>
        <v>1</v>
      </c>
      <c r="CA141">
        <f t="shared" si="19"/>
        <v>1</v>
      </c>
      <c r="CB141">
        <v>17.1658864276604</v>
      </c>
      <c r="CC141">
        <v>17.1658864276604</v>
      </c>
      <c r="CD141">
        <v>16.568882694915199</v>
      </c>
      <c r="CE141">
        <v>17.1616075445809</v>
      </c>
      <c r="CF141">
        <v>17.648092473311401</v>
      </c>
      <c r="CG141">
        <v>18.086651268599301</v>
      </c>
      <c r="CH141">
        <v>18.5907402988482</v>
      </c>
      <c r="CI141">
        <v>19.151619669456601</v>
      </c>
      <c r="CJ141">
        <v>19.7274093239003</v>
      </c>
      <c r="CK141">
        <v>20.3440217632761</v>
      </c>
      <c r="CL141">
        <v>21.014950504865201</v>
      </c>
      <c r="CM141">
        <v>21.7453228675842</v>
      </c>
      <c r="CN141">
        <v>22.474949502986</v>
      </c>
      <c r="CO141">
        <v>23.3194744029839</v>
      </c>
      <c r="CP141">
        <v>24.181086528649399</v>
      </c>
      <c r="CQ141">
        <v>25.082302217546999</v>
      </c>
      <c r="CR141">
        <v>26.0956538932885</v>
      </c>
      <c r="CS141">
        <v>27.099649926560801</v>
      </c>
      <c r="CT141">
        <v>28.1396260614341</v>
      </c>
      <c r="CU141">
        <v>29.223750126552599</v>
      </c>
      <c r="CV141">
        <v>30.260083514470601</v>
      </c>
      <c r="CW141">
        <v>31.355240749729202</v>
      </c>
      <c r="CX141">
        <v>32.440189492488301</v>
      </c>
      <c r="CY141">
        <v>33.6170700026898</v>
      </c>
      <c r="CZ141">
        <v>34.750094671981202</v>
      </c>
      <c r="DA141">
        <v>35.918846019497202</v>
      </c>
      <c r="DB141">
        <v>37.136731168766701</v>
      </c>
      <c r="DC141">
        <v>38.404642680130202</v>
      </c>
      <c r="DD141">
        <v>39.6640199081343</v>
      </c>
      <c r="DE141">
        <v>40.069368257220901</v>
      </c>
      <c r="DF141">
        <v>40.361747608143801</v>
      </c>
      <c r="DG141">
        <v>40.670477639832001</v>
      </c>
    </row>
    <row r="142" spans="4:111" x14ac:dyDescent="0.3">
      <c r="D142" s="18" t="s">
        <v>164</v>
      </c>
      <c r="E142" t="s">
        <v>165</v>
      </c>
      <c r="F142" s="4" t="s">
        <v>5</v>
      </c>
      <c r="G142" t="s">
        <v>11</v>
      </c>
      <c r="H142" t="s">
        <v>156</v>
      </c>
      <c r="I142" t="s">
        <v>15</v>
      </c>
      <c r="J142">
        <v>2.9558537024277999E-2</v>
      </c>
      <c r="K142">
        <v>2.9558537024277999E-2</v>
      </c>
      <c r="L142">
        <v>2.9558537024277999E-2</v>
      </c>
      <c r="M142">
        <v>2.9558537024277999E-2</v>
      </c>
      <c r="N142">
        <v>2.9558537024277999E-2</v>
      </c>
      <c r="O142">
        <v>2.9558537024277999E-2</v>
      </c>
      <c r="P142">
        <v>2.9558537024277999E-2</v>
      </c>
      <c r="Q142">
        <v>2.9558537024277999E-2</v>
      </c>
      <c r="R142">
        <v>2.9558537024277999E-2</v>
      </c>
      <c r="S142">
        <v>2.9558537024277999E-2</v>
      </c>
      <c r="T142">
        <v>2.9558537024277999E-2</v>
      </c>
      <c r="U142">
        <v>2.9558537024277999E-2</v>
      </c>
      <c r="V142">
        <v>2.9558537024277999E-2</v>
      </c>
      <c r="W142">
        <v>2.9558537024277999E-2</v>
      </c>
      <c r="X142">
        <v>2.9558537024277999E-2</v>
      </c>
      <c r="Y142">
        <v>2.9558537024277999E-2</v>
      </c>
      <c r="Z142">
        <v>2.9558537024277999E-2</v>
      </c>
      <c r="AA142">
        <v>2.9558537024277999E-2</v>
      </c>
      <c r="AB142">
        <v>2.9558537024277999E-2</v>
      </c>
      <c r="AC142">
        <v>2.9558537024277999E-2</v>
      </c>
      <c r="AD142">
        <v>2.9558537024277999E-2</v>
      </c>
      <c r="AE142">
        <v>2.9558537024277999E-2</v>
      </c>
      <c r="AF142">
        <v>2.9558537024277999E-2</v>
      </c>
      <c r="AG142">
        <v>2.9558537024277999E-2</v>
      </c>
      <c r="AH142">
        <v>2.9558537024277999E-2</v>
      </c>
      <c r="AI142">
        <v>2.9558537024277999E-2</v>
      </c>
      <c r="AJ142">
        <v>2.9558537024277999E-2</v>
      </c>
      <c r="AK142">
        <v>2.9558537024277999E-2</v>
      </c>
      <c r="AL142">
        <v>2.9558537024277999E-2</v>
      </c>
      <c r="AM142">
        <v>2.9558537024277999E-2</v>
      </c>
      <c r="AN142">
        <v>2.9558537024277999E-2</v>
      </c>
      <c r="AO142">
        <v>2.9558537024277999E-2</v>
      </c>
      <c r="AP142" s="43" t="s">
        <v>54</v>
      </c>
      <c r="AQ142" s="43" t="s">
        <v>7</v>
      </c>
      <c r="AR142" s="43">
        <v>1.2490000000000001</v>
      </c>
      <c r="AS142" s="43">
        <v>1.2769999999999999</v>
      </c>
      <c r="AT142" s="43">
        <v>1.2929999999999999</v>
      </c>
      <c r="AU142" s="43">
        <v>1.302</v>
      </c>
      <c r="AV142" s="43">
        <v>1.3080000000000001</v>
      </c>
      <c r="AW142" s="43">
        <v>1.3129999999999999</v>
      </c>
      <c r="AX142" s="43">
        <v>1.3149999999999999</v>
      </c>
      <c r="AY142" s="43">
        <v>1.3120000000000001</v>
      </c>
      <c r="AZ142" s="43">
        <v>1.3109999999999999</v>
      </c>
      <c r="BA142" s="43">
        <v>1.3129999999999999</v>
      </c>
      <c r="BB142" s="43">
        <v>1.3169999999999999</v>
      </c>
      <c r="BC142" s="43">
        <v>1.32</v>
      </c>
      <c r="BD142" s="43">
        <v>1.3240000000000001</v>
      </c>
      <c r="BE142" s="43">
        <v>1.327</v>
      </c>
      <c r="BF142" s="43">
        <v>1.33</v>
      </c>
      <c r="BG142" s="43">
        <v>1.3320000000000001</v>
      </c>
      <c r="BH142" s="43">
        <v>1.329</v>
      </c>
      <c r="BI142" s="43">
        <v>1.33</v>
      </c>
      <c r="BJ142" s="43">
        <v>1.337</v>
      </c>
      <c r="BK142" s="43">
        <v>1.337</v>
      </c>
      <c r="BL142" s="43">
        <v>1.337</v>
      </c>
      <c r="BM142" s="43">
        <v>1.337</v>
      </c>
      <c r="BN142" s="43">
        <v>1.3640000000000001</v>
      </c>
      <c r="BO142" s="43">
        <v>1.379</v>
      </c>
      <c r="BP142" s="43">
        <v>1.3819999999999999</v>
      </c>
      <c r="BQ142" s="43">
        <v>1.38</v>
      </c>
      <c r="BR142" s="43">
        <v>1.3779999999999999</v>
      </c>
      <c r="BS142" s="43">
        <v>1.375</v>
      </c>
      <c r="BT142" s="43">
        <v>1.397</v>
      </c>
      <c r="BU142" s="43">
        <v>1.4139999999999999</v>
      </c>
      <c r="BV142" s="43">
        <v>1.419</v>
      </c>
      <c r="BW142" s="43">
        <v>1.4239999999999999</v>
      </c>
      <c r="BX142" t="s">
        <v>161</v>
      </c>
      <c r="BY142" t="s">
        <v>23</v>
      </c>
      <c r="BZ142">
        <f t="shared" si="20"/>
        <v>1</v>
      </c>
      <c r="CA142">
        <f t="shared" si="19"/>
        <v>1</v>
      </c>
      <c r="CB142">
        <v>-31.5393310233951</v>
      </c>
      <c r="CC142">
        <v>-31.5393310233951</v>
      </c>
      <c r="CD142">
        <v>-30.442440488286199</v>
      </c>
      <c r="CE142">
        <v>-31.5314693198691</v>
      </c>
      <c r="CF142">
        <v>-32.425300772720902</v>
      </c>
      <c r="CG142">
        <v>-33.231076290116697</v>
      </c>
      <c r="CH142">
        <v>-34.157252218011998</v>
      </c>
      <c r="CI142">
        <v>-35.187770520015</v>
      </c>
      <c r="CJ142">
        <v>-36.2456838755459</v>
      </c>
      <c r="CK142">
        <v>-37.378601998974602</v>
      </c>
      <c r="CL142">
        <v>-38.611316881672998</v>
      </c>
      <c r="CM142">
        <v>-39.953249080467899</v>
      </c>
      <c r="CN142">
        <v>-41.293811135005598</v>
      </c>
      <c r="CO142">
        <v>-42.845478768994603</v>
      </c>
      <c r="CP142">
        <v>-44.428541208540402</v>
      </c>
      <c r="CQ142">
        <v>-46.0843683081428</v>
      </c>
      <c r="CR142">
        <v>-47.946225782209602</v>
      </c>
      <c r="CS142">
        <v>-49.790893890261898</v>
      </c>
      <c r="CT142">
        <v>-51.701669177773198</v>
      </c>
      <c r="CU142">
        <v>-53.693558609425402</v>
      </c>
      <c r="CV142">
        <v>-55.597640982909901</v>
      </c>
      <c r="CW142">
        <v>-57.609801945936503</v>
      </c>
      <c r="CX142">
        <v>-59.6032065793352</v>
      </c>
      <c r="CY142">
        <v>-61.765519847726502</v>
      </c>
      <c r="CZ142">
        <v>-63.847255635333198</v>
      </c>
      <c r="DA142">
        <v>-65.994632981017602</v>
      </c>
      <c r="DB142">
        <v>-68.232285142655599</v>
      </c>
      <c r="DC142">
        <v>-70.561852044649697</v>
      </c>
      <c r="DD142">
        <v>-72.8757386851522</v>
      </c>
      <c r="DE142">
        <v>-73.620495783220093</v>
      </c>
      <c r="DF142">
        <v>-74.157691993390898</v>
      </c>
      <c r="DG142">
        <v>-74.724929735951406</v>
      </c>
    </row>
    <row r="143" spans="4:111" x14ac:dyDescent="0.3">
      <c r="D143" s="18" t="s">
        <v>164</v>
      </c>
      <c r="E143" t="s">
        <v>165</v>
      </c>
      <c r="F143" s="4" t="s">
        <v>5</v>
      </c>
      <c r="G143" t="s">
        <v>11</v>
      </c>
      <c r="H143" t="s">
        <v>156</v>
      </c>
      <c r="I143" t="s">
        <v>16</v>
      </c>
      <c r="J143">
        <v>6.0737858203831901E-2</v>
      </c>
      <c r="K143">
        <v>6.0737858203831901E-2</v>
      </c>
      <c r="L143">
        <v>6.0737858203831901E-2</v>
      </c>
      <c r="M143">
        <v>6.0737858203831901E-2</v>
      </c>
      <c r="N143">
        <v>6.0737858203831901E-2</v>
      </c>
      <c r="O143">
        <v>6.0737858203831901E-2</v>
      </c>
      <c r="P143">
        <v>6.0737858203831901E-2</v>
      </c>
      <c r="Q143">
        <v>6.0737858203831901E-2</v>
      </c>
      <c r="R143">
        <v>6.0737858203831901E-2</v>
      </c>
      <c r="S143">
        <v>6.0737858203831901E-2</v>
      </c>
      <c r="T143">
        <v>6.0737858203831901E-2</v>
      </c>
      <c r="U143">
        <v>6.0737858203831901E-2</v>
      </c>
      <c r="V143">
        <v>6.0737858203831901E-2</v>
      </c>
      <c r="W143">
        <v>6.0737858203831901E-2</v>
      </c>
      <c r="X143">
        <v>6.0737858203831901E-2</v>
      </c>
      <c r="Y143">
        <v>6.0737858203831901E-2</v>
      </c>
      <c r="Z143">
        <v>6.0737858203831901E-2</v>
      </c>
      <c r="AA143">
        <v>6.0737858203831901E-2</v>
      </c>
      <c r="AB143">
        <v>6.0737858203831901E-2</v>
      </c>
      <c r="AC143">
        <v>6.0737858203831901E-2</v>
      </c>
      <c r="AD143">
        <v>6.0737858203831901E-2</v>
      </c>
      <c r="AE143">
        <v>6.0737858203831901E-2</v>
      </c>
      <c r="AF143">
        <v>6.0737858203831901E-2</v>
      </c>
      <c r="AG143">
        <v>6.0737858203831901E-2</v>
      </c>
      <c r="AH143">
        <v>6.0737858203831901E-2</v>
      </c>
      <c r="AI143">
        <v>6.0737858203831901E-2</v>
      </c>
      <c r="AJ143">
        <v>6.0737858203831901E-2</v>
      </c>
      <c r="AK143">
        <v>6.0737858203831901E-2</v>
      </c>
      <c r="AL143">
        <v>6.0737858203831901E-2</v>
      </c>
      <c r="AM143">
        <v>6.0737858203831901E-2</v>
      </c>
      <c r="AN143">
        <v>6.0737858203831901E-2</v>
      </c>
      <c r="AO143">
        <v>6.0737858203831901E-2</v>
      </c>
      <c r="AP143" s="43" t="s">
        <v>55</v>
      </c>
      <c r="AQ143" s="43" t="s">
        <v>7</v>
      </c>
      <c r="AR143" s="43">
        <v>1.1539999999999999</v>
      </c>
      <c r="AS143" s="43">
        <v>1.167</v>
      </c>
      <c r="AT143" s="43">
        <v>1.181</v>
      </c>
      <c r="AU143" s="43">
        <v>1.1830000000000001</v>
      </c>
      <c r="AV143" s="43">
        <v>1.1870000000000001</v>
      </c>
      <c r="AW143" s="43">
        <v>1.1910000000000001</v>
      </c>
      <c r="AX143" s="43">
        <v>1.194</v>
      </c>
      <c r="AY143" s="43">
        <v>1.1950000000000001</v>
      </c>
      <c r="AZ143" s="43">
        <v>1.1970000000000001</v>
      </c>
      <c r="BA143" s="43">
        <v>1.216</v>
      </c>
      <c r="BB143" s="43">
        <v>1.222</v>
      </c>
      <c r="BC143" s="43">
        <v>1.2250000000000001</v>
      </c>
      <c r="BD143" s="43">
        <v>1.228</v>
      </c>
      <c r="BE143" s="43">
        <v>1.2310000000000001</v>
      </c>
      <c r="BF143" s="43">
        <v>1.234</v>
      </c>
      <c r="BG143" s="43">
        <v>1.2370000000000001</v>
      </c>
      <c r="BH143" s="43">
        <v>1.238</v>
      </c>
      <c r="BI143" s="43">
        <v>1.2410000000000001</v>
      </c>
      <c r="BJ143" s="43">
        <v>1.244</v>
      </c>
      <c r="BK143" s="43">
        <v>1.244</v>
      </c>
      <c r="BL143" s="43">
        <v>1.2430000000000001</v>
      </c>
      <c r="BM143" s="43">
        <v>1.244</v>
      </c>
      <c r="BN143" s="43">
        <v>1.2649999999999999</v>
      </c>
      <c r="BO143" s="43">
        <v>1.2769999999999999</v>
      </c>
      <c r="BP143" s="43">
        <v>1.2789999999999999</v>
      </c>
      <c r="BQ143" s="43">
        <v>1.2789999999999999</v>
      </c>
      <c r="BR143" s="43">
        <v>1.2769999999999999</v>
      </c>
      <c r="BS143" s="43">
        <v>1.276</v>
      </c>
      <c r="BT143" s="43">
        <v>1.2909999999999999</v>
      </c>
      <c r="BU143" s="43">
        <v>1.3009999999999999</v>
      </c>
      <c r="BV143" s="43">
        <v>1.304</v>
      </c>
      <c r="BW143" s="43">
        <v>1.304</v>
      </c>
      <c r="BX143" t="s">
        <v>161</v>
      </c>
      <c r="BY143" t="s">
        <v>24</v>
      </c>
      <c r="BZ143">
        <f t="shared" si="20"/>
        <v>1</v>
      </c>
      <c r="CA143">
        <f t="shared" si="19"/>
        <v>1</v>
      </c>
      <c r="CB143">
        <v>-164.453474595279</v>
      </c>
      <c r="CC143">
        <v>-164.453474595279</v>
      </c>
      <c r="CD143">
        <v>-158.734029892552</v>
      </c>
      <c r="CE143">
        <v>-164.41248182786401</v>
      </c>
      <c r="CF143">
        <v>-169.07312881543001</v>
      </c>
      <c r="CG143">
        <v>-173.27463148779901</v>
      </c>
      <c r="CH143">
        <v>-178.10393015985801</v>
      </c>
      <c r="CI143">
        <v>-183.47729446085401</v>
      </c>
      <c r="CJ143">
        <v>-188.99350300087499</v>
      </c>
      <c r="CK143">
        <v>-194.90080400518701</v>
      </c>
      <c r="CL143">
        <v>-201.32846873576301</v>
      </c>
      <c r="CM143">
        <v>-208.32561818701299</v>
      </c>
      <c r="CN143">
        <v>-215.31562338451599</v>
      </c>
      <c r="CO143">
        <v>-223.406382622156</v>
      </c>
      <c r="CP143">
        <v>-231.66084174468699</v>
      </c>
      <c r="CQ143">
        <v>-240.29471288344499</v>
      </c>
      <c r="CR143">
        <v>-250.002874752331</v>
      </c>
      <c r="CS143">
        <v>-259.62140723227702</v>
      </c>
      <c r="CT143">
        <v>-269.58463806202798</v>
      </c>
      <c r="CU143">
        <v>-279.97081707774203</v>
      </c>
      <c r="CV143">
        <v>-289.899149482854</v>
      </c>
      <c r="CW143">
        <v>-300.39102902111301</v>
      </c>
      <c r="CX143">
        <v>-310.78510865436698</v>
      </c>
      <c r="CY143">
        <v>-322.05991755524798</v>
      </c>
      <c r="CZ143">
        <v>-332.91457655886899</v>
      </c>
      <c r="DA143">
        <v>-344.11150605312599</v>
      </c>
      <c r="DB143">
        <v>-355.77914962629001</v>
      </c>
      <c r="DC143">
        <v>-367.926058229104</v>
      </c>
      <c r="DD143">
        <v>-379.99120626816602</v>
      </c>
      <c r="DE143">
        <v>-383.87454458044402</v>
      </c>
      <c r="DF143">
        <v>-386.67561170632803</v>
      </c>
      <c r="DG143">
        <v>-389.63332243318098</v>
      </c>
    </row>
    <row r="144" spans="4:111" x14ac:dyDescent="0.3">
      <c r="D144" s="18" t="s">
        <v>164</v>
      </c>
      <c r="E144" t="s">
        <v>165</v>
      </c>
      <c r="F144" s="4" t="s">
        <v>5</v>
      </c>
      <c r="G144" t="s">
        <v>11</v>
      </c>
      <c r="H144" t="s">
        <v>156</v>
      </c>
      <c r="I144" t="s">
        <v>17</v>
      </c>
      <c r="J144">
        <v>0.132672966576039</v>
      </c>
      <c r="K144">
        <v>0.132672966576039</v>
      </c>
      <c r="L144">
        <v>0.132672966576039</v>
      </c>
      <c r="M144">
        <v>0.132672966576039</v>
      </c>
      <c r="N144">
        <v>0.132672966576039</v>
      </c>
      <c r="O144">
        <v>0.132672966576039</v>
      </c>
      <c r="P144">
        <v>0.132672966576039</v>
      </c>
      <c r="Q144">
        <v>0.132672966576039</v>
      </c>
      <c r="R144">
        <v>0.132672966576039</v>
      </c>
      <c r="S144">
        <v>0.132672966576039</v>
      </c>
      <c r="T144">
        <v>0.132672966576039</v>
      </c>
      <c r="U144">
        <v>0.132672966576039</v>
      </c>
      <c r="V144">
        <v>0.132672966576039</v>
      </c>
      <c r="W144">
        <v>0.132672966576039</v>
      </c>
      <c r="X144">
        <v>0.132672966576039</v>
      </c>
      <c r="Y144">
        <v>0.132672966576039</v>
      </c>
      <c r="Z144">
        <v>0.132672966576039</v>
      </c>
      <c r="AA144">
        <v>0.132672966576039</v>
      </c>
      <c r="AB144">
        <v>0.132672966576039</v>
      </c>
      <c r="AC144">
        <v>0.132672966576039</v>
      </c>
      <c r="AD144">
        <v>0.132672966576039</v>
      </c>
      <c r="AE144">
        <v>0.132672966576039</v>
      </c>
      <c r="AF144">
        <v>0.132672966576039</v>
      </c>
      <c r="AG144">
        <v>0.132672966576039</v>
      </c>
      <c r="AH144">
        <v>0.132672966576039</v>
      </c>
      <c r="AI144">
        <v>0.132672966576039</v>
      </c>
      <c r="AJ144">
        <v>0.132672966576039</v>
      </c>
      <c r="AK144">
        <v>0.132672966576039</v>
      </c>
      <c r="AL144">
        <v>0.132672966576039</v>
      </c>
      <c r="AM144">
        <v>0.132672966576039</v>
      </c>
      <c r="AN144">
        <v>0.132672966576039</v>
      </c>
      <c r="AO144">
        <v>0.132672966576039</v>
      </c>
      <c r="AP144" s="43" t="s">
        <v>56</v>
      </c>
      <c r="AQ144" s="43" t="s">
        <v>7</v>
      </c>
      <c r="AR144" s="43">
        <v>1.27</v>
      </c>
      <c r="AS144" s="43">
        <v>1.2909999999999999</v>
      </c>
      <c r="AT144" s="43">
        <v>1.3069999999999999</v>
      </c>
      <c r="AU144" s="43">
        <v>1.3180000000000001</v>
      </c>
      <c r="AV144" s="43">
        <v>1.325</v>
      </c>
      <c r="AW144" s="43">
        <v>1.331</v>
      </c>
      <c r="AX144" s="43">
        <v>1.333</v>
      </c>
      <c r="AY144" s="43">
        <v>1.327</v>
      </c>
      <c r="AZ144" s="43">
        <v>1.325</v>
      </c>
      <c r="BA144" s="43">
        <v>1.3220000000000001</v>
      </c>
      <c r="BB144" s="43">
        <v>1.325</v>
      </c>
      <c r="BC144" s="43">
        <v>1.33</v>
      </c>
      <c r="BD144" s="43">
        <v>1.335</v>
      </c>
      <c r="BE144" s="43">
        <v>1.339</v>
      </c>
      <c r="BF144" s="43">
        <v>1.343</v>
      </c>
      <c r="BG144" s="43">
        <v>1.3460000000000001</v>
      </c>
      <c r="BH144" s="43">
        <v>1.345</v>
      </c>
      <c r="BI144" s="43">
        <v>1.3460000000000001</v>
      </c>
      <c r="BJ144" s="43">
        <v>1.3540000000000001</v>
      </c>
      <c r="BK144" s="43">
        <v>1.38</v>
      </c>
      <c r="BL144" s="43">
        <v>1.407</v>
      </c>
      <c r="BM144" s="43">
        <v>1.4339999999999999</v>
      </c>
      <c r="BN144" s="43">
        <v>1.4730000000000001</v>
      </c>
      <c r="BO144" s="43">
        <v>1.4990000000000001</v>
      </c>
      <c r="BP144" s="43">
        <v>1.506</v>
      </c>
      <c r="BQ144" s="43">
        <v>1.508</v>
      </c>
      <c r="BR144" s="43">
        <v>1.508</v>
      </c>
      <c r="BS144" s="43">
        <v>1.504</v>
      </c>
      <c r="BT144" s="43">
        <v>1.534</v>
      </c>
      <c r="BU144" s="43">
        <v>1.5640000000000001</v>
      </c>
      <c r="BV144" s="43">
        <v>1.579</v>
      </c>
      <c r="BW144" s="43">
        <v>1.589</v>
      </c>
      <c r="BX144" t="s">
        <v>156</v>
      </c>
      <c r="BY144" t="s">
        <v>14</v>
      </c>
      <c r="BZ144">
        <f t="shared" si="20"/>
        <v>1</v>
      </c>
      <c r="CA144">
        <f t="shared" si="19"/>
        <v>1</v>
      </c>
      <c r="CB144">
        <v>-32.416327613782698</v>
      </c>
      <c r="CC144">
        <v>-32.416327613782698</v>
      </c>
      <c r="CD144">
        <v>-32.416327613782698</v>
      </c>
      <c r="CE144">
        <v>-32.416327613782698</v>
      </c>
      <c r="CF144">
        <v>-32.416327613782698</v>
      </c>
      <c r="CG144">
        <v>-32.416327613782698</v>
      </c>
      <c r="CH144">
        <v>-32.416327613782698</v>
      </c>
      <c r="CI144">
        <v>-32.416327613782698</v>
      </c>
      <c r="CJ144">
        <v>-32.416327613782698</v>
      </c>
      <c r="CK144">
        <v>-32.416327613782698</v>
      </c>
      <c r="CL144">
        <v>-32.416327613782698</v>
      </c>
      <c r="CM144">
        <v>-32.416327613782698</v>
      </c>
      <c r="CN144">
        <v>-32.416327613782698</v>
      </c>
      <c r="CO144">
        <v>-32.416327613782698</v>
      </c>
      <c r="CP144">
        <v>-32.416327613782698</v>
      </c>
      <c r="CQ144">
        <v>-32.416327613782698</v>
      </c>
      <c r="CR144">
        <v>-32.416327613782698</v>
      </c>
      <c r="CS144">
        <v>-32.416327613782698</v>
      </c>
      <c r="CT144">
        <v>-32.416327613782698</v>
      </c>
      <c r="CU144">
        <v>-32.416327613782698</v>
      </c>
      <c r="CV144">
        <v>-32.416327613782698</v>
      </c>
      <c r="CW144">
        <v>-32.416327613782698</v>
      </c>
      <c r="CX144">
        <v>-32.416327613782698</v>
      </c>
      <c r="CY144">
        <v>-32.416327613782698</v>
      </c>
      <c r="CZ144">
        <v>-32.416327613782698</v>
      </c>
      <c r="DA144">
        <v>-32.416327613782698</v>
      </c>
      <c r="DB144">
        <v>-32.416327613782698</v>
      </c>
      <c r="DC144">
        <v>-32.416327613782698</v>
      </c>
      <c r="DD144">
        <v>-32.416327613782698</v>
      </c>
      <c r="DE144">
        <v>-32.416327613782698</v>
      </c>
      <c r="DF144">
        <v>-32.416327613782698</v>
      </c>
      <c r="DG144">
        <v>-32.416327613782698</v>
      </c>
    </row>
    <row r="145" spans="4:111" x14ac:dyDescent="0.3">
      <c r="D145" s="18" t="s">
        <v>164</v>
      </c>
      <c r="E145" t="s">
        <v>165</v>
      </c>
      <c r="F145" s="4" t="s">
        <v>5</v>
      </c>
      <c r="G145" t="s">
        <v>11</v>
      </c>
      <c r="H145" t="s">
        <v>156</v>
      </c>
      <c r="I145" t="s">
        <v>18</v>
      </c>
      <c r="J145">
        <v>0.206152741521125</v>
      </c>
      <c r="K145">
        <v>0.206152741521125</v>
      </c>
      <c r="L145">
        <v>0.206152741521125</v>
      </c>
      <c r="M145">
        <v>0.206152741521125</v>
      </c>
      <c r="N145">
        <v>0.206152741521125</v>
      </c>
      <c r="O145">
        <v>0.206152741521125</v>
      </c>
      <c r="P145">
        <v>0.206152741521125</v>
      </c>
      <c r="Q145">
        <v>0.206152741521125</v>
      </c>
      <c r="R145">
        <v>0.206152741521125</v>
      </c>
      <c r="S145">
        <v>0.206152741521125</v>
      </c>
      <c r="T145">
        <v>0.206152741521125</v>
      </c>
      <c r="U145">
        <v>0.206152741521125</v>
      </c>
      <c r="V145">
        <v>0.206152741521125</v>
      </c>
      <c r="W145">
        <v>0.206152741521125</v>
      </c>
      <c r="X145">
        <v>0.206152741521125</v>
      </c>
      <c r="Y145">
        <v>0.206152741521125</v>
      </c>
      <c r="Z145">
        <v>0.206152741521125</v>
      </c>
      <c r="AA145">
        <v>0.206152741521125</v>
      </c>
      <c r="AB145">
        <v>0.206152741521125</v>
      </c>
      <c r="AC145">
        <v>0.206152741521125</v>
      </c>
      <c r="AD145">
        <v>0.206152741521125</v>
      </c>
      <c r="AE145">
        <v>0.206152741521125</v>
      </c>
      <c r="AF145">
        <v>0.206152741521125</v>
      </c>
      <c r="AG145">
        <v>0.206152741521125</v>
      </c>
      <c r="AH145">
        <v>0.206152741521125</v>
      </c>
      <c r="AI145">
        <v>0.206152741521125</v>
      </c>
      <c r="AJ145">
        <v>0.206152741521125</v>
      </c>
      <c r="AK145">
        <v>0.206152741521125</v>
      </c>
      <c r="AL145">
        <v>0.206152741521125</v>
      </c>
      <c r="AM145">
        <v>0.206152741521125</v>
      </c>
      <c r="AN145">
        <v>0.206152741521125</v>
      </c>
      <c r="AO145">
        <v>0.206152741521125</v>
      </c>
      <c r="AP145" s="43" t="s">
        <v>57</v>
      </c>
      <c r="AQ145" s="43" t="s">
        <v>7</v>
      </c>
      <c r="AR145" s="43">
        <v>1.085</v>
      </c>
      <c r="AS145" s="43">
        <v>1.1359999999999999</v>
      </c>
      <c r="AT145" s="43">
        <v>1.1459999999999999</v>
      </c>
      <c r="AU145" s="43">
        <v>1.1579999999999999</v>
      </c>
      <c r="AV145" s="43">
        <v>1.165</v>
      </c>
      <c r="AW145" s="43">
        <v>1.171</v>
      </c>
      <c r="AX145" s="43">
        <v>1.173</v>
      </c>
      <c r="AY145" s="43">
        <v>1.1639999999999999</v>
      </c>
      <c r="AZ145" s="43">
        <v>1.1599999999999999</v>
      </c>
      <c r="BA145" s="43">
        <v>1.1419999999999999</v>
      </c>
      <c r="BB145" s="43">
        <v>1.1399999999999999</v>
      </c>
      <c r="BC145" s="43">
        <v>1.1419999999999999</v>
      </c>
      <c r="BD145" s="43">
        <v>1.149</v>
      </c>
      <c r="BE145" s="43">
        <v>1.153</v>
      </c>
      <c r="BF145" s="43">
        <v>1.157</v>
      </c>
      <c r="BG145" s="43">
        <v>1.1599999999999999</v>
      </c>
      <c r="BH145" s="43">
        <v>1.159</v>
      </c>
      <c r="BI145" s="43">
        <v>1.161</v>
      </c>
      <c r="BJ145" s="43">
        <v>1.171</v>
      </c>
      <c r="BK145" s="43">
        <v>1.1739999999999999</v>
      </c>
      <c r="BL145" s="43">
        <v>1.177</v>
      </c>
      <c r="BM145" s="43">
        <v>1.18</v>
      </c>
      <c r="BN145" s="43">
        <v>1.218</v>
      </c>
      <c r="BO145" s="43">
        <v>1.2410000000000001</v>
      </c>
      <c r="BP145" s="43">
        <v>1.244</v>
      </c>
      <c r="BQ145" s="43">
        <v>1.2430000000000001</v>
      </c>
      <c r="BR145" s="43">
        <v>1.2410000000000001</v>
      </c>
      <c r="BS145" s="43">
        <v>1.2430000000000001</v>
      </c>
      <c r="BT145" s="43">
        <v>1.2809999999999999</v>
      </c>
      <c r="BU145" s="43">
        <v>1.319</v>
      </c>
      <c r="BV145" s="43">
        <v>1.3360000000000001</v>
      </c>
      <c r="BW145" s="43">
        <v>1.35</v>
      </c>
      <c r="BX145" t="s">
        <v>156</v>
      </c>
      <c r="BY145" t="s">
        <v>15</v>
      </c>
      <c r="BZ145">
        <f t="shared" si="20"/>
        <v>1</v>
      </c>
      <c r="CA145">
        <f t="shared" si="19"/>
        <v>1</v>
      </c>
      <c r="CB145">
        <v>2.9558537024277999E-2</v>
      </c>
      <c r="CC145">
        <v>2.9558537024277999E-2</v>
      </c>
      <c r="CD145">
        <v>2.9558537024277999E-2</v>
      </c>
      <c r="CE145">
        <v>2.9558537024277999E-2</v>
      </c>
      <c r="CF145">
        <v>2.9558537024277999E-2</v>
      </c>
      <c r="CG145">
        <v>2.9558537024277999E-2</v>
      </c>
      <c r="CH145">
        <v>2.9558537024277999E-2</v>
      </c>
      <c r="CI145">
        <v>2.9558537024277999E-2</v>
      </c>
      <c r="CJ145">
        <v>2.9558537024277999E-2</v>
      </c>
      <c r="CK145">
        <v>2.9558537024277999E-2</v>
      </c>
      <c r="CL145">
        <v>2.9558537024277999E-2</v>
      </c>
      <c r="CM145">
        <v>2.9558537024277999E-2</v>
      </c>
      <c r="CN145">
        <v>2.9558537024277999E-2</v>
      </c>
      <c r="CO145">
        <v>2.9558537024277999E-2</v>
      </c>
      <c r="CP145">
        <v>2.9558537024277999E-2</v>
      </c>
      <c r="CQ145">
        <v>2.9558537024277999E-2</v>
      </c>
      <c r="CR145">
        <v>2.9558537024277999E-2</v>
      </c>
      <c r="CS145">
        <v>2.9558537024277999E-2</v>
      </c>
      <c r="CT145">
        <v>2.9558537024277999E-2</v>
      </c>
      <c r="CU145">
        <v>2.9558537024277999E-2</v>
      </c>
      <c r="CV145">
        <v>2.9558537024277999E-2</v>
      </c>
      <c r="CW145">
        <v>2.9558537024277999E-2</v>
      </c>
      <c r="CX145">
        <v>2.9558537024277999E-2</v>
      </c>
      <c r="CY145">
        <v>2.9558537024277999E-2</v>
      </c>
      <c r="CZ145">
        <v>2.9558537024277999E-2</v>
      </c>
      <c r="DA145">
        <v>2.9558537024277999E-2</v>
      </c>
      <c r="DB145">
        <v>2.9558537024277999E-2</v>
      </c>
      <c r="DC145">
        <v>2.9558537024277999E-2</v>
      </c>
      <c r="DD145">
        <v>2.9558537024277999E-2</v>
      </c>
      <c r="DE145">
        <v>2.9558537024277999E-2</v>
      </c>
      <c r="DF145">
        <v>2.9558537024277999E-2</v>
      </c>
      <c r="DG145">
        <v>2.9558537024277999E-2</v>
      </c>
    </row>
    <row r="146" spans="4:111" x14ac:dyDescent="0.3">
      <c r="D146" s="18" t="s">
        <v>164</v>
      </c>
      <c r="E146" t="s">
        <v>165</v>
      </c>
      <c r="F146" s="4" t="s">
        <v>5</v>
      </c>
      <c r="G146" t="s">
        <v>11</v>
      </c>
      <c r="H146" t="s">
        <v>156</v>
      </c>
      <c r="I146" t="s">
        <v>19</v>
      </c>
      <c r="J146">
        <v>0.20943764483930299</v>
      </c>
      <c r="K146">
        <v>0.20943764483930299</v>
      </c>
      <c r="L146">
        <v>0.20943764483930299</v>
      </c>
      <c r="M146">
        <v>0.20943764483930299</v>
      </c>
      <c r="N146">
        <v>0.20943764483930299</v>
      </c>
      <c r="O146">
        <v>0.20943764483930299</v>
      </c>
      <c r="P146">
        <v>0.20943764483930299</v>
      </c>
      <c r="Q146">
        <v>0.20943764483930299</v>
      </c>
      <c r="R146">
        <v>0.20943764483930299</v>
      </c>
      <c r="S146">
        <v>0.20943764483930299</v>
      </c>
      <c r="T146">
        <v>0.20943764483930299</v>
      </c>
      <c r="U146">
        <v>0.20943764483930299</v>
      </c>
      <c r="V146">
        <v>0.20943764483930299</v>
      </c>
      <c r="W146">
        <v>0.20943764483930299</v>
      </c>
      <c r="X146">
        <v>0.20943764483930299</v>
      </c>
      <c r="Y146">
        <v>0.20943764483930299</v>
      </c>
      <c r="Z146">
        <v>0.20943764483930299</v>
      </c>
      <c r="AA146">
        <v>0.20943764483930299</v>
      </c>
      <c r="AB146">
        <v>0.20943764483930299</v>
      </c>
      <c r="AC146">
        <v>0.20943764483930299</v>
      </c>
      <c r="AD146">
        <v>0.20943764483930299</v>
      </c>
      <c r="AE146">
        <v>0.20943764483930299</v>
      </c>
      <c r="AF146">
        <v>0.20943764483930299</v>
      </c>
      <c r="AG146">
        <v>0.20943764483930299</v>
      </c>
      <c r="AH146">
        <v>0.20943764483930299</v>
      </c>
      <c r="AI146">
        <v>0.20943764483930299</v>
      </c>
      <c r="AJ146">
        <v>0.20943764483930299</v>
      </c>
      <c r="AK146">
        <v>0.20943764483930299</v>
      </c>
      <c r="AL146">
        <v>0.20943764483930299</v>
      </c>
      <c r="AM146">
        <v>0.20943764483930299</v>
      </c>
      <c r="AN146">
        <v>0.20943764483930299</v>
      </c>
      <c r="AO146">
        <v>0.20943764483930299</v>
      </c>
      <c r="AP146" s="43" t="s">
        <v>58</v>
      </c>
      <c r="AQ146" s="43" t="s">
        <v>7</v>
      </c>
      <c r="AR146" s="43">
        <v>1.3149999999999999</v>
      </c>
      <c r="AS146" s="43">
        <v>1.3680000000000001</v>
      </c>
      <c r="AT146" s="43">
        <v>1.367</v>
      </c>
      <c r="AU146" s="43">
        <v>1.3680000000000001</v>
      </c>
      <c r="AV146" s="43">
        <v>1.3660000000000001</v>
      </c>
      <c r="AW146" s="43">
        <v>1.367</v>
      </c>
      <c r="AX146" s="43">
        <v>1.3680000000000001</v>
      </c>
      <c r="AY146" s="43">
        <v>1.37</v>
      </c>
      <c r="AZ146" s="43">
        <v>1.371</v>
      </c>
      <c r="BA146" s="43">
        <v>1.3640000000000001</v>
      </c>
      <c r="BB146" s="43">
        <v>1.3660000000000001</v>
      </c>
      <c r="BC146" s="43">
        <v>1.37</v>
      </c>
      <c r="BD146" s="43">
        <v>1.3740000000000001</v>
      </c>
      <c r="BE146" s="43">
        <v>1.3759999999999999</v>
      </c>
      <c r="BF146" s="43">
        <v>1.379</v>
      </c>
      <c r="BG146" s="43">
        <v>1.3819999999999999</v>
      </c>
      <c r="BH146" s="43">
        <v>1.383</v>
      </c>
      <c r="BI146" s="43">
        <v>1.385</v>
      </c>
      <c r="BJ146" s="43">
        <v>1.39</v>
      </c>
      <c r="BK146" s="43">
        <v>1.391</v>
      </c>
      <c r="BL146" s="43">
        <v>1.39</v>
      </c>
      <c r="BM146" s="43">
        <v>1.39</v>
      </c>
      <c r="BN146" s="43">
        <v>1.3879999999999999</v>
      </c>
      <c r="BO146" s="43">
        <v>1.387</v>
      </c>
      <c r="BP146" s="43">
        <v>1.3879999999999999</v>
      </c>
      <c r="BQ146" s="43">
        <v>1.39</v>
      </c>
      <c r="BR146" s="43">
        <v>1.391</v>
      </c>
      <c r="BS146" s="43">
        <v>1.393</v>
      </c>
      <c r="BT146" s="43">
        <v>1.387</v>
      </c>
      <c r="BU146" s="43">
        <v>1.383</v>
      </c>
      <c r="BV146" s="43">
        <v>1.3819999999999999</v>
      </c>
      <c r="BW146" s="43">
        <v>1.3819999999999999</v>
      </c>
      <c r="BX146" t="s">
        <v>156</v>
      </c>
      <c r="BY146" t="s">
        <v>16</v>
      </c>
      <c r="BZ146">
        <f t="shared" si="20"/>
        <v>1</v>
      </c>
      <c r="CA146">
        <f t="shared" si="19"/>
        <v>1</v>
      </c>
      <c r="CB146">
        <v>6.0737858203831901E-2</v>
      </c>
      <c r="CC146">
        <v>6.0737858203831901E-2</v>
      </c>
      <c r="CD146">
        <v>6.0737858203831901E-2</v>
      </c>
      <c r="CE146">
        <v>6.0737858203831901E-2</v>
      </c>
      <c r="CF146">
        <v>6.0737858203831901E-2</v>
      </c>
      <c r="CG146">
        <v>6.0737858203831901E-2</v>
      </c>
      <c r="CH146">
        <v>6.0737858203831901E-2</v>
      </c>
      <c r="CI146">
        <v>6.0737858203831901E-2</v>
      </c>
      <c r="CJ146">
        <v>6.0737858203831901E-2</v>
      </c>
      <c r="CK146">
        <v>6.0737858203831901E-2</v>
      </c>
      <c r="CL146">
        <v>6.0737858203831901E-2</v>
      </c>
      <c r="CM146">
        <v>6.0737858203831901E-2</v>
      </c>
      <c r="CN146">
        <v>6.0737858203831901E-2</v>
      </c>
      <c r="CO146">
        <v>6.0737858203831901E-2</v>
      </c>
      <c r="CP146">
        <v>6.0737858203831901E-2</v>
      </c>
      <c r="CQ146">
        <v>6.0737858203831901E-2</v>
      </c>
      <c r="CR146">
        <v>6.0737858203831901E-2</v>
      </c>
      <c r="CS146">
        <v>6.0737858203831901E-2</v>
      </c>
      <c r="CT146">
        <v>6.0737858203831901E-2</v>
      </c>
      <c r="CU146">
        <v>6.0737858203831901E-2</v>
      </c>
      <c r="CV146">
        <v>6.0737858203831901E-2</v>
      </c>
      <c r="CW146">
        <v>6.0737858203831901E-2</v>
      </c>
      <c r="CX146">
        <v>6.0737858203831901E-2</v>
      </c>
      <c r="CY146">
        <v>6.0737858203831901E-2</v>
      </c>
      <c r="CZ146">
        <v>6.0737858203831901E-2</v>
      </c>
      <c r="DA146">
        <v>6.0737858203831901E-2</v>
      </c>
      <c r="DB146">
        <v>6.0737858203831901E-2</v>
      </c>
      <c r="DC146">
        <v>6.0737858203831901E-2</v>
      </c>
      <c r="DD146">
        <v>6.0737858203831901E-2</v>
      </c>
      <c r="DE146">
        <v>6.0737858203831901E-2</v>
      </c>
      <c r="DF146">
        <v>6.0737858203831901E-2</v>
      </c>
      <c r="DG146">
        <v>6.0737858203831901E-2</v>
      </c>
    </row>
    <row r="147" spans="4:111" x14ac:dyDescent="0.3">
      <c r="D147" s="18" t="s">
        <v>164</v>
      </c>
      <c r="E147" t="s">
        <v>165</v>
      </c>
      <c r="F147" s="4" t="s">
        <v>5</v>
      </c>
      <c r="G147" t="s">
        <v>11</v>
      </c>
      <c r="H147" t="s">
        <v>156</v>
      </c>
      <c r="I147" t="s">
        <v>20</v>
      </c>
      <c r="J147">
        <v>0.29828284698503399</v>
      </c>
      <c r="K147">
        <v>0.29828284698503399</v>
      </c>
      <c r="L147">
        <v>0.29828284698503399</v>
      </c>
      <c r="M147">
        <v>0.29828284698503399</v>
      </c>
      <c r="N147">
        <v>0.29828284698503399</v>
      </c>
      <c r="O147">
        <v>0.29828284698503399</v>
      </c>
      <c r="P147">
        <v>0.29828284698503399</v>
      </c>
      <c r="Q147">
        <v>0.29828284698503399</v>
      </c>
      <c r="R147">
        <v>0.29828284698503399</v>
      </c>
      <c r="S147">
        <v>0.29828284698503399</v>
      </c>
      <c r="T147">
        <v>0.29828284698503399</v>
      </c>
      <c r="U147">
        <v>0.29828284698503399</v>
      </c>
      <c r="V147">
        <v>0.29828284698503399</v>
      </c>
      <c r="W147">
        <v>0.29828284698503399</v>
      </c>
      <c r="X147">
        <v>0.29828284698503399</v>
      </c>
      <c r="Y147">
        <v>0.29828284698503399</v>
      </c>
      <c r="Z147">
        <v>0.29828284698503399</v>
      </c>
      <c r="AA147">
        <v>0.29828284698503399</v>
      </c>
      <c r="AB147">
        <v>0.29828284698503399</v>
      </c>
      <c r="AC147">
        <v>0.29828284698503399</v>
      </c>
      <c r="AD147">
        <v>0.29828284698503399</v>
      </c>
      <c r="AE147">
        <v>0.29828284698503399</v>
      </c>
      <c r="AF147">
        <v>0.29828284698503399</v>
      </c>
      <c r="AG147">
        <v>0.29828284698503399</v>
      </c>
      <c r="AH147">
        <v>0.29828284698503399</v>
      </c>
      <c r="AI147">
        <v>0.29828284698503399</v>
      </c>
      <c r="AJ147">
        <v>0.29828284698503399</v>
      </c>
      <c r="AK147">
        <v>0.29828284698503399</v>
      </c>
      <c r="AL147">
        <v>0.29828284698503399</v>
      </c>
      <c r="AM147">
        <v>0.29828284698503399</v>
      </c>
      <c r="AN147">
        <v>0.29828284698503399</v>
      </c>
      <c r="AO147">
        <v>0.29828284698503399</v>
      </c>
      <c r="AP147" s="43" t="s">
        <v>59</v>
      </c>
      <c r="AQ147" s="43" t="s">
        <v>7</v>
      </c>
      <c r="AR147" s="43">
        <v>1.204</v>
      </c>
      <c r="AS147" s="43">
        <v>1.254</v>
      </c>
      <c r="AT147" s="43">
        <v>1.2490000000000001</v>
      </c>
      <c r="AU147" s="43">
        <v>1.2410000000000001</v>
      </c>
      <c r="AV147" s="43">
        <v>1.2390000000000001</v>
      </c>
      <c r="AW147" s="43">
        <v>1.238</v>
      </c>
      <c r="AX147" s="43">
        <v>1.2370000000000001</v>
      </c>
      <c r="AY147" s="43">
        <v>1.2370000000000001</v>
      </c>
      <c r="AZ147" s="43">
        <v>1.2350000000000001</v>
      </c>
      <c r="BA147" s="43">
        <v>1.2509999999999999</v>
      </c>
      <c r="BB147" s="43">
        <v>1.246</v>
      </c>
      <c r="BC147" s="43">
        <v>1.2390000000000001</v>
      </c>
      <c r="BD147" s="43">
        <v>1.2350000000000001</v>
      </c>
      <c r="BE147" s="43">
        <v>1.2330000000000001</v>
      </c>
      <c r="BF147" s="43">
        <v>1.232</v>
      </c>
      <c r="BG147" s="43">
        <v>1.2310000000000001</v>
      </c>
      <c r="BH147" s="43">
        <v>1.23</v>
      </c>
      <c r="BI147" s="43">
        <v>1.232</v>
      </c>
      <c r="BJ147" s="43">
        <v>1.234</v>
      </c>
      <c r="BK147" s="43">
        <v>1.234</v>
      </c>
      <c r="BL147" s="43">
        <v>1.2330000000000001</v>
      </c>
      <c r="BM147" s="43">
        <v>1.2350000000000001</v>
      </c>
      <c r="BN147" s="43">
        <v>1.238</v>
      </c>
      <c r="BO147" s="43">
        <v>1.242</v>
      </c>
      <c r="BP147" s="43">
        <v>1.2450000000000001</v>
      </c>
      <c r="BQ147" s="43">
        <v>1.248</v>
      </c>
      <c r="BR147" s="43">
        <v>1.2509999999999999</v>
      </c>
      <c r="BS147" s="43">
        <v>1.254</v>
      </c>
      <c r="BT147" s="43">
        <v>1.2609999999999999</v>
      </c>
      <c r="BU147" s="43">
        <v>1.2669999999999999</v>
      </c>
      <c r="BV147" s="43">
        <v>1.274</v>
      </c>
      <c r="BW147" s="43">
        <v>1.2809999999999999</v>
      </c>
      <c r="BX147" t="s">
        <v>156</v>
      </c>
      <c r="BY147" t="s">
        <v>17</v>
      </c>
      <c r="BZ147">
        <f t="shared" si="20"/>
        <v>1</v>
      </c>
      <c r="CA147">
        <f t="shared" si="19"/>
        <v>1</v>
      </c>
      <c r="CB147">
        <v>0.132672966576039</v>
      </c>
      <c r="CC147">
        <v>0.132672966576039</v>
      </c>
      <c r="CD147">
        <v>0.132672966576039</v>
      </c>
      <c r="CE147">
        <v>0.132672966576039</v>
      </c>
      <c r="CF147">
        <v>0.132672966576039</v>
      </c>
      <c r="CG147">
        <v>0.132672966576039</v>
      </c>
      <c r="CH147">
        <v>0.132672966576039</v>
      </c>
      <c r="CI147">
        <v>0.132672966576039</v>
      </c>
      <c r="CJ147">
        <v>0.132672966576039</v>
      </c>
      <c r="CK147">
        <v>0.132672966576039</v>
      </c>
      <c r="CL147">
        <v>0.132672966576039</v>
      </c>
      <c r="CM147">
        <v>0.132672966576039</v>
      </c>
      <c r="CN147">
        <v>0.132672966576039</v>
      </c>
      <c r="CO147">
        <v>0.132672966576039</v>
      </c>
      <c r="CP147">
        <v>0.132672966576039</v>
      </c>
      <c r="CQ147">
        <v>0.132672966576039</v>
      </c>
      <c r="CR147">
        <v>0.132672966576039</v>
      </c>
      <c r="CS147">
        <v>0.132672966576039</v>
      </c>
      <c r="CT147">
        <v>0.132672966576039</v>
      </c>
      <c r="CU147">
        <v>0.132672966576039</v>
      </c>
      <c r="CV147">
        <v>0.132672966576039</v>
      </c>
      <c r="CW147">
        <v>0.132672966576039</v>
      </c>
      <c r="CX147">
        <v>0.132672966576039</v>
      </c>
      <c r="CY147">
        <v>0.132672966576039</v>
      </c>
      <c r="CZ147">
        <v>0.132672966576039</v>
      </c>
      <c r="DA147">
        <v>0.132672966576039</v>
      </c>
      <c r="DB147">
        <v>0.132672966576039</v>
      </c>
      <c r="DC147">
        <v>0.132672966576039</v>
      </c>
      <c r="DD147">
        <v>0.132672966576039</v>
      </c>
      <c r="DE147">
        <v>0.132672966576039</v>
      </c>
      <c r="DF147">
        <v>0.132672966576039</v>
      </c>
      <c r="DG147">
        <v>0.132672966576039</v>
      </c>
    </row>
    <row r="148" spans="4:111" x14ac:dyDescent="0.3">
      <c r="D148" s="18" t="s">
        <v>164</v>
      </c>
      <c r="E148" t="s">
        <v>165</v>
      </c>
      <c r="F148" s="4" t="s">
        <v>5</v>
      </c>
      <c r="G148" t="s">
        <v>11</v>
      </c>
      <c r="H148" t="s">
        <v>156</v>
      </c>
      <c r="I148" t="s">
        <v>21</v>
      </c>
      <c r="J148">
        <v>0.55915071720831799</v>
      </c>
      <c r="K148">
        <v>0.55915071720831799</v>
      </c>
      <c r="L148">
        <v>0.55915071720831799</v>
      </c>
      <c r="M148">
        <v>0.55915071720831799</v>
      </c>
      <c r="N148">
        <v>0.55915071720831799</v>
      </c>
      <c r="O148">
        <v>0.55915071720831799</v>
      </c>
      <c r="P148">
        <v>0.55915071720831799</v>
      </c>
      <c r="Q148">
        <v>0.55915071720831799</v>
      </c>
      <c r="R148">
        <v>0.55915071720831799</v>
      </c>
      <c r="S148">
        <v>0.55915071720831799</v>
      </c>
      <c r="T148">
        <v>0.55915071720831799</v>
      </c>
      <c r="U148">
        <v>0.55915071720831799</v>
      </c>
      <c r="V148">
        <v>0.55915071720831799</v>
      </c>
      <c r="W148">
        <v>0.55915071720831799</v>
      </c>
      <c r="X148">
        <v>0.55915071720831799</v>
      </c>
      <c r="Y148">
        <v>0.55915071720831799</v>
      </c>
      <c r="Z148">
        <v>0.55915071720831799</v>
      </c>
      <c r="AA148">
        <v>0.55915071720831799</v>
      </c>
      <c r="AB148">
        <v>0.55915071720831799</v>
      </c>
      <c r="AC148">
        <v>0.55915071720831799</v>
      </c>
      <c r="AD148">
        <v>0.55915071720831799</v>
      </c>
      <c r="AE148">
        <v>0.55915071720831799</v>
      </c>
      <c r="AF148">
        <v>0.55915071720831799</v>
      </c>
      <c r="AG148">
        <v>0.55915071720831799</v>
      </c>
      <c r="AH148">
        <v>0.55915071720831799</v>
      </c>
      <c r="AI148">
        <v>0.55915071720831799</v>
      </c>
      <c r="AJ148">
        <v>0.55915071720831799</v>
      </c>
      <c r="AK148">
        <v>0.55915071720831799</v>
      </c>
      <c r="AL148">
        <v>0.55915071720831799</v>
      </c>
      <c r="AM148">
        <v>0.55915071720831799</v>
      </c>
      <c r="AN148">
        <v>0.55915071720831799</v>
      </c>
      <c r="AO148">
        <v>0.55915071720831799</v>
      </c>
      <c r="AP148" s="43" t="s">
        <v>117</v>
      </c>
      <c r="AQ148" s="43" t="s">
        <v>7</v>
      </c>
      <c r="AR148" s="43">
        <v>0.35499999999999998</v>
      </c>
      <c r="AS148" s="43">
        <v>0.36099999999999999</v>
      </c>
      <c r="AT148" s="43">
        <v>0.33300000000000002</v>
      </c>
      <c r="AU148" s="43">
        <v>0.33200000000000002</v>
      </c>
      <c r="AV148" s="43">
        <v>0.33600000000000002</v>
      </c>
      <c r="AW148" s="43">
        <v>0.34100000000000003</v>
      </c>
      <c r="AX148" s="43">
        <v>0.34399999999999997</v>
      </c>
      <c r="AY148" s="43">
        <v>0.34</v>
      </c>
      <c r="AZ148" s="43">
        <v>0.33400000000000002</v>
      </c>
      <c r="BA148" s="43">
        <v>0.33300000000000002</v>
      </c>
      <c r="BB148" s="43">
        <v>0.33200000000000002</v>
      </c>
      <c r="BC148" s="43">
        <v>0.33500000000000002</v>
      </c>
      <c r="BD148" s="43">
        <v>0.34</v>
      </c>
      <c r="BE148" s="43">
        <v>0.34200000000000003</v>
      </c>
      <c r="BF148" s="43">
        <v>0.34399999999999997</v>
      </c>
      <c r="BG148" s="43">
        <v>0.34499999999999997</v>
      </c>
      <c r="BH148" s="43">
        <v>0.34499999999999997</v>
      </c>
      <c r="BI148" s="43">
        <v>0.34599999999999997</v>
      </c>
      <c r="BJ148" s="43">
        <v>0.34300000000000003</v>
      </c>
      <c r="BK148" s="43">
        <v>0.34499999999999997</v>
      </c>
      <c r="BL148" s="43">
        <v>0.34599999999999997</v>
      </c>
      <c r="BM148" s="43">
        <v>0.34799999999999998</v>
      </c>
      <c r="BN148" s="43">
        <v>0.35</v>
      </c>
      <c r="BO148" s="43">
        <v>0.35399999999999998</v>
      </c>
      <c r="BP148" s="43">
        <v>0.35699999999999998</v>
      </c>
      <c r="BQ148" s="43">
        <v>0.36</v>
      </c>
      <c r="BR148" s="43">
        <v>0.36299999999999999</v>
      </c>
      <c r="BS148" s="43">
        <v>0.38200000000000001</v>
      </c>
      <c r="BT148" s="43">
        <v>0.39700000000000002</v>
      </c>
      <c r="BU148" s="43">
        <v>0.42</v>
      </c>
      <c r="BV148" s="43">
        <v>0.441</v>
      </c>
      <c r="BW148" s="43">
        <v>0.45800000000000002</v>
      </c>
      <c r="BX148" t="s">
        <v>156</v>
      </c>
      <c r="BY148" t="s">
        <v>18</v>
      </c>
      <c r="BZ148">
        <f t="shared" si="20"/>
        <v>1</v>
      </c>
      <c r="CA148">
        <f t="shared" si="19"/>
        <v>1</v>
      </c>
      <c r="CB148">
        <v>0.206152741521125</v>
      </c>
      <c r="CC148">
        <v>0.206152741521125</v>
      </c>
      <c r="CD148">
        <v>0.206152741521125</v>
      </c>
      <c r="CE148">
        <v>0.206152741521125</v>
      </c>
      <c r="CF148">
        <v>0.206152741521125</v>
      </c>
      <c r="CG148">
        <v>0.206152741521125</v>
      </c>
      <c r="CH148">
        <v>0.206152741521125</v>
      </c>
      <c r="CI148">
        <v>0.206152741521125</v>
      </c>
      <c r="CJ148">
        <v>0.206152741521125</v>
      </c>
      <c r="CK148">
        <v>0.206152741521125</v>
      </c>
      <c r="CL148">
        <v>0.206152741521125</v>
      </c>
      <c r="CM148">
        <v>0.206152741521125</v>
      </c>
      <c r="CN148">
        <v>0.206152741521125</v>
      </c>
      <c r="CO148">
        <v>0.206152741521125</v>
      </c>
      <c r="CP148">
        <v>0.206152741521125</v>
      </c>
      <c r="CQ148">
        <v>0.206152741521125</v>
      </c>
      <c r="CR148">
        <v>0.206152741521125</v>
      </c>
      <c r="CS148">
        <v>0.206152741521125</v>
      </c>
      <c r="CT148">
        <v>0.206152741521125</v>
      </c>
      <c r="CU148">
        <v>0.206152741521125</v>
      </c>
      <c r="CV148">
        <v>0.206152741521125</v>
      </c>
      <c r="CW148">
        <v>0.206152741521125</v>
      </c>
      <c r="CX148">
        <v>0.206152741521125</v>
      </c>
      <c r="CY148">
        <v>0.206152741521125</v>
      </c>
      <c r="CZ148">
        <v>0.206152741521125</v>
      </c>
      <c r="DA148">
        <v>0.206152741521125</v>
      </c>
      <c r="DB148">
        <v>0.206152741521125</v>
      </c>
      <c r="DC148">
        <v>0.206152741521125</v>
      </c>
      <c r="DD148">
        <v>0.206152741521125</v>
      </c>
      <c r="DE148">
        <v>0.206152741521125</v>
      </c>
      <c r="DF148">
        <v>0.206152741521125</v>
      </c>
      <c r="DG148">
        <v>0.206152741521125</v>
      </c>
    </row>
    <row r="149" spans="4:111" x14ac:dyDescent="0.3">
      <c r="D149" s="18" t="s">
        <v>164</v>
      </c>
      <c r="E149" t="s">
        <v>165</v>
      </c>
      <c r="F149" s="4" t="s">
        <v>5</v>
      </c>
      <c r="G149" t="s">
        <v>11</v>
      </c>
      <c r="H149" t="s">
        <v>156</v>
      </c>
      <c r="I149" t="s">
        <v>22</v>
      </c>
      <c r="J149">
        <v>0.68306578145445995</v>
      </c>
      <c r="K149">
        <v>0.68306578145445995</v>
      </c>
      <c r="L149">
        <v>0.68306578145445995</v>
      </c>
      <c r="M149">
        <v>0.68306578145445995</v>
      </c>
      <c r="N149">
        <v>0.68306578145445995</v>
      </c>
      <c r="O149">
        <v>0.68306578145445995</v>
      </c>
      <c r="P149">
        <v>0.68306578145445995</v>
      </c>
      <c r="Q149">
        <v>0.68306578145445995</v>
      </c>
      <c r="R149">
        <v>0.68306578145445995</v>
      </c>
      <c r="S149">
        <v>0.68306578145445995</v>
      </c>
      <c r="T149">
        <v>0.68306578145445995</v>
      </c>
      <c r="U149">
        <v>0.68306578145445995</v>
      </c>
      <c r="V149">
        <v>0.68306578145445995</v>
      </c>
      <c r="W149">
        <v>0.68306578145445995</v>
      </c>
      <c r="X149">
        <v>0.68306578145445995</v>
      </c>
      <c r="Y149">
        <v>0.68306578145445995</v>
      </c>
      <c r="Z149">
        <v>0.68306578145445995</v>
      </c>
      <c r="AA149">
        <v>0.68306578145445995</v>
      </c>
      <c r="AB149">
        <v>0.68306578145445995</v>
      </c>
      <c r="AC149">
        <v>0.68306578145445995</v>
      </c>
      <c r="AD149">
        <v>0.68306578145445995</v>
      </c>
      <c r="AE149">
        <v>0.68306578145445995</v>
      </c>
      <c r="AF149">
        <v>0.68306578145445995</v>
      </c>
      <c r="AG149">
        <v>0.68306578145445995</v>
      </c>
      <c r="AH149">
        <v>0.68306578145445995</v>
      </c>
      <c r="AI149">
        <v>0.68306578145445995</v>
      </c>
      <c r="AJ149">
        <v>0.68306578145445995</v>
      </c>
      <c r="AK149">
        <v>0.68306578145445995</v>
      </c>
      <c r="AL149">
        <v>0.68306578145445995</v>
      </c>
      <c r="AM149">
        <v>0.68306578145445995</v>
      </c>
      <c r="AN149">
        <v>0.68306578145445995</v>
      </c>
      <c r="AO149">
        <v>0.68306578145445995</v>
      </c>
      <c r="AP149" s="43" t="s">
        <v>118</v>
      </c>
      <c r="AQ149" s="43" t="s">
        <v>7</v>
      </c>
      <c r="AR149" s="43">
        <v>1.048</v>
      </c>
      <c r="AS149" s="43">
        <v>0.93600000000000005</v>
      </c>
      <c r="AT149" s="43">
        <v>0.95299999999999996</v>
      </c>
      <c r="AU149" s="43">
        <v>0.96399999999999997</v>
      </c>
      <c r="AV149" s="43">
        <v>0.97299999999999998</v>
      </c>
      <c r="AW149" s="43">
        <v>0.98</v>
      </c>
      <c r="AX149" s="43">
        <v>0.98299999999999998</v>
      </c>
      <c r="AY149" s="43">
        <v>0.98199999999999998</v>
      </c>
      <c r="AZ149" s="43">
        <v>0.98</v>
      </c>
      <c r="BA149" s="43">
        <v>0.97799999999999998</v>
      </c>
      <c r="BB149" s="43">
        <v>0.98</v>
      </c>
      <c r="BC149" s="43">
        <v>0.98299999999999998</v>
      </c>
      <c r="BD149" s="43">
        <v>0.99</v>
      </c>
      <c r="BE149" s="43">
        <v>0.997</v>
      </c>
      <c r="BF149" s="43">
        <v>1.0009999999999999</v>
      </c>
      <c r="BG149" s="43">
        <v>1</v>
      </c>
      <c r="BH149" s="43">
        <v>1.0029999999999999</v>
      </c>
      <c r="BI149" s="43">
        <v>1.006</v>
      </c>
      <c r="BJ149" s="43">
        <v>1.0069999999999999</v>
      </c>
      <c r="BK149" s="43">
        <v>1.006</v>
      </c>
      <c r="BL149" s="43">
        <v>1.006</v>
      </c>
      <c r="BM149" s="43">
        <v>1.006</v>
      </c>
      <c r="BN149" s="43">
        <v>1.012</v>
      </c>
      <c r="BO149" s="43">
        <v>1.016</v>
      </c>
      <c r="BP149" s="43">
        <v>1.02</v>
      </c>
      <c r="BQ149" s="43">
        <v>1.0229999999999999</v>
      </c>
      <c r="BR149" s="43">
        <v>1.0269999999999999</v>
      </c>
      <c r="BS149" s="43">
        <v>1.0289999999999999</v>
      </c>
      <c r="BT149" s="43">
        <v>1.0429999999999999</v>
      </c>
      <c r="BU149" s="43">
        <v>1.054</v>
      </c>
      <c r="BV149" s="43">
        <v>1.0609999999999999</v>
      </c>
      <c r="BW149" s="43">
        <v>1.0660000000000001</v>
      </c>
      <c r="BX149" t="s">
        <v>156</v>
      </c>
      <c r="BY149" t="s">
        <v>19</v>
      </c>
      <c r="BZ149">
        <f t="shared" si="20"/>
        <v>1</v>
      </c>
      <c r="CA149">
        <f t="shared" si="19"/>
        <v>1</v>
      </c>
      <c r="CB149">
        <v>0.20943764483930299</v>
      </c>
      <c r="CC149">
        <v>0.20943764483930299</v>
      </c>
      <c r="CD149">
        <v>0.20943764483930299</v>
      </c>
      <c r="CE149">
        <v>0.20943764483930299</v>
      </c>
      <c r="CF149">
        <v>0.20943764483930299</v>
      </c>
      <c r="CG149">
        <v>0.20943764483930299</v>
      </c>
      <c r="CH149">
        <v>0.20943764483930299</v>
      </c>
      <c r="CI149">
        <v>0.20943764483930299</v>
      </c>
      <c r="CJ149">
        <v>0.20943764483930299</v>
      </c>
      <c r="CK149">
        <v>0.20943764483930299</v>
      </c>
      <c r="CL149">
        <v>0.20943764483930299</v>
      </c>
      <c r="CM149">
        <v>0.20943764483930299</v>
      </c>
      <c r="CN149">
        <v>0.20943764483930299</v>
      </c>
      <c r="CO149">
        <v>0.20943764483930299</v>
      </c>
      <c r="CP149">
        <v>0.20943764483930299</v>
      </c>
      <c r="CQ149">
        <v>0.20943764483930299</v>
      </c>
      <c r="CR149">
        <v>0.20943764483930299</v>
      </c>
      <c r="CS149">
        <v>0.20943764483930299</v>
      </c>
      <c r="CT149">
        <v>0.20943764483930299</v>
      </c>
      <c r="CU149">
        <v>0.20943764483930299</v>
      </c>
      <c r="CV149">
        <v>0.20943764483930299</v>
      </c>
      <c r="CW149">
        <v>0.20943764483930299</v>
      </c>
      <c r="CX149">
        <v>0.20943764483930299</v>
      </c>
      <c r="CY149">
        <v>0.20943764483930299</v>
      </c>
      <c r="CZ149">
        <v>0.20943764483930299</v>
      </c>
      <c r="DA149">
        <v>0.20943764483930299</v>
      </c>
      <c r="DB149">
        <v>0.20943764483930299</v>
      </c>
      <c r="DC149">
        <v>0.20943764483930299</v>
      </c>
      <c r="DD149">
        <v>0.20943764483930299</v>
      </c>
      <c r="DE149">
        <v>0.20943764483930299</v>
      </c>
      <c r="DF149">
        <v>0.20943764483930299</v>
      </c>
      <c r="DG149">
        <v>0.20943764483930299</v>
      </c>
    </row>
    <row r="150" spans="4:111" x14ac:dyDescent="0.3">
      <c r="D150" s="18" t="s">
        <v>164</v>
      </c>
      <c r="E150" t="s">
        <v>165</v>
      </c>
      <c r="F150" s="4" t="s">
        <v>5</v>
      </c>
      <c r="G150" t="s">
        <v>11</v>
      </c>
      <c r="H150" t="s">
        <v>156</v>
      </c>
      <c r="I150" t="s">
        <v>23</v>
      </c>
      <c r="J150">
        <v>2.3350091454819899</v>
      </c>
      <c r="K150">
        <v>2.3350091454819899</v>
      </c>
      <c r="L150">
        <v>2.3350091454819899</v>
      </c>
      <c r="M150">
        <v>2.3350091454819899</v>
      </c>
      <c r="N150">
        <v>2.3350091454819899</v>
      </c>
      <c r="O150">
        <v>2.3350091454819899</v>
      </c>
      <c r="P150">
        <v>2.3350091454819899</v>
      </c>
      <c r="Q150">
        <v>2.3350091454819899</v>
      </c>
      <c r="R150">
        <v>2.3350091454819899</v>
      </c>
      <c r="S150">
        <v>2.3350091454819899</v>
      </c>
      <c r="T150">
        <v>2.3350091454819899</v>
      </c>
      <c r="U150">
        <v>2.3350091454819899</v>
      </c>
      <c r="V150">
        <v>2.3350091454819899</v>
      </c>
      <c r="W150">
        <v>2.3350091454819899</v>
      </c>
      <c r="X150">
        <v>2.3350091454819899</v>
      </c>
      <c r="Y150">
        <v>2.3350091454819899</v>
      </c>
      <c r="Z150">
        <v>2.3350091454819899</v>
      </c>
      <c r="AA150">
        <v>2.3350091454819899</v>
      </c>
      <c r="AB150">
        <v>2.3350091454819899</v>
      </c>
      <c r="AC150">
        <v>2.3350091454819899</v>
      </c>
      <c r="AD150">
        <v>2.3350091454819899</v>
      </c>
      <c r="AE150">
        <v>2.3350091454819899</v>
      </c>
      <c r="AF150">
        <v>2.3350091454819899</v>
      </c>
      <c r="AG150">
        <v>2.3350091454819899</v>
      </c>
      <c r="AH150">
        <v>2.3350091454819899</v>
      </c>
      <c r="AI150">
        <v>2.3350091454819899</v>
      </c>
      <c r="AJ150">
        <v>2.3350091454819899</v>
      </c>
      <c r="AK150">
        <v>2.3350091454819899</v>
      </c>
      <c r="AL150">
        <v>2.3350091454819899</v>
      </c>
      <c r="AM150">
        <v>2.3350091454819899</v>
      </c>
      <c r="AN150">
        <v>2.3350091454819899</v>
      </c>
      <c r="AO150">
        <v>2.3350091454819899</v>
      </c>
      <c r="AP150" s="43" t="s">
        <v>60</v>
      </c>
      <c r="AQ150" s="43" t="s">
        <v>7</v>
      </c>
      <c r="AR150" s="43">
        <v>1.0069999999999999</v>
      </c>
      <c r="AS150" s="43">
        <v>1.0649999999999999</v>
      </c>
      <c r="AT150" s="43">
        <v>1.0569999999999999</v>
      </c>
      <c r="AU150" s="43">
        <v>1.0549999999999999</v>
      </c>
      <c r="AV150" s="43">
        <v>1.052</v>
      </c>
      <c r="AW150" s="43">
        <v>1.0509999999999999</v>
      </c>
      <c r="AX150" s="43">
        <v>1.0509999999999999</v>
      </c>
      <c r="AY150" s="43">
        <v>1.0509999999999999</v>
      </c>
      <c r="AZ150" s="43">
        <v>1.0509999999999999</v>
      </c>
      <c r="BA150" s="43">
        <v>1.0449999999999999</v>
      </c>
      <c r="BB150" s="43">
        <v>1.0449999999999999</v>
      </c>
      <c r="BC150" s="43">
        <v>1.0469999999999999</v>
      </c>
      <c r="BD150" s="43">
        <v>1.05</v>
      </c>
      <c r="BE150" s="43">
        <v>1.052</v>
      </c>
      <c r="BF150" s="43">
        <v>1.0549999999999999</v>
      </c>
      <c r="BG150" s="43">
        <v>1.0569999999999999</v>
      </c>
      <c r="BH150" s="43">
        <v>1.0569999999999999</v>
      </c>
      <c r="BI150" s="43">
        <v>1.0580000000000001</v>
      </c>
      <c r="BJ150" s="43">
        <v>1.0640000000000001</v>
      </c>
      <c r="BK150" s="43">
        <v>1.0640000000000001</v>
      </c>
      <c r="BL150" s="43">
        <v>1.0640000000000001</v>
      </c>
      <c r="BM150" s="43">
        <v>1.0640000000000001</v>
      </c>
      <c r="BN150" s="43">
        <v>1.06</v>
      </c>
      <c r="BO150" s="43">
        <v>1.06</v>
      </c>
      <c r="BP150" s="43">
        <v>1.0609999999999999</v>
      </c>
      <c r="BQ150" s="43">
        <v>1.0640000000000001</v>
      </c>
      <c r="BR150" s="43">
        <v>1.0649999999999999</v>
      </c>
      <c r="BS150" s="43">
        <v>1.0669999999999999</v>
      </c>
      <c r="BT150" s="43">
        <v>1.0660000000000001</v>
      </c>
      <c r="BU150" s="43">
        <v>1.0660000000000001</v>
      </c>
      <c r="BV150" s="43">
        <v>1.0669999999999999</v>
      </c>
      <c r="BW150" s="43">
        <v>1.069</v>
      </c>
      <c r="BX150" t="s">
        <v>156</v>
      </c>
      <c r="BY150" t="s">
        <v>20</v>
      </c>
      <c r="BZ150">
        <f t="shared" si="20"/>
        <v>1</v>
      </c>
      <c r="CA150">
        <f t="shared" si="19"/>
        <v>1</v>
      </c>
      <c r="CB150">
        <v>0.29828284698503399</v>
      </c>
      <c r="CC150">
        <v>0.29828284698503399</v>
      </c>
      <c r="CD150">
        <v>0.29828284698503399</v>
      </c>
      <c r="CE150">
        <v>0.29828284698503399</v>
      </c>
      <c r="CF150">
        <v>0.29828284698503399</v>
      </c>
      <c r="CG150">
        <v>0.29828284698503399</v>
      </c>
      <c r="CH150">
        <v>0.29828284698503399</v>
      </c>
      <c r="CI150">
        <v>0.29828284698503399</v>
      </c>
      <c r="CJ150">
        <v>0.29828284698503399</v>
      </c>
      <c r="CK150">
        <v>0.29828284698503399</v>
      </c>
      <c r="CL150">
        <v>0.29828284698503399</v>
      </c>
      <c r="CM150">
        <v>0.29828284698503399</v>
      </c>
      <c r="CN150">
        <v>0.29828284698503399</v>
      </c>
      <c r="CO150">
        <v>0.29828284698503399</v>
      </c>
      <c r="CP150">
        <v>0.29828284698503399</v>
      </c>
      <c r="CQ150">
        <v>0.29828284698503399</v>
      </c>
      <c r="CR150">
        <v>0.29828284698503399</v>
      </c>
      <c r="CS150">
        <v>0.29828284698503399</v>
      </c>
      <c r="CT150">
        <v>0.29828284698503399</v>
      </c>
      <c r="CU150">
        <v>0.29828284698503399</v>
      </c>
      <c r="CV150">
        <v>0.29828284698503399</v>
      </c>
      <c r="CW150">
        <v>0.29828284698503399</v>
      </c>
      <c r="CX150">
        <v>0.29828284698503399</v>
      </c>
      <c r="CY150">
        <v>0.29828284698503399</v>
      </c>
      <c r="CZ150">
        <v>0.29828284698503399</v>
      </c>
      <c r="DA150">
        <v>0.29828284698503399</v>
      </c>
      <c r="DB150">
        <v>0.29828284698503399</v>
      </c>
      <c r="DC150">
        <v>0.29828284698503399</v>
      </c>
      <c r="DD150">
        <v>0.29828284698503399</v>
      </c>
      <c r="DE150">
        <v>0.29828284698503399</v>
      </c>
      <c r="DF150">
        <v>0.29828284698503399</v>
      </c>
      <c r="DG150">
        <v>0.29828284698503399</v>
      </c>
    </row>
    <row r="151" spans="4:111" x14ac:dyDescent="0.3">
      <c r="D151" s="18" t="s">
        <v>164</v>
      </c>
      <c r="E151" t="s">
        <v>165</v>
      </c>
      <c r="F151" s="4" t="s">
        <v>5</v>
      </c>
      <c r="G151" t="s">
        <v>11</v>
      </c>
      <c r="H151" t="s">
        <v>156</v>
      </c>
      <c r="I151" t="s">
        <v>24</v>
      </c>
      <c r="J151">
        <v>8.8179239513541408</v>
      </c>
      <c r="K151">
        <v>8.8179239513541408</v>
      </c>
      <c r="L151">
        <v>8.8179239513541408</v>
      </c>
      <c r="M151">
        <v>8.8179239513541408</v>
      </c>
      <c r="N151">
        <v>8.8179239513541408</v>
      </c>
      <c r="O151">
        <v>8.8179239513541408</v>
      </c>
      <c r="P151">
        <v>8.8179239513541408</v>
      </c>
      <c r="Q151">
        <v>8.8179239513541408</v>
      </c>
      <c r="R151">
        <v>8.8179239513541408</v>
      </c>
      <c r="S151">
        <v>8.8179239513541408</v>
      </c>
      <c r="T151">
        <v>8.8179239513541408</v>
      </c>
      <c r="U151">
        <v>8.8179239513541408</v>
      </c>
      <c r="V151">
        <v>8.8179239513541408</v>
      </c>
      <c r="W151">
        <v>8.8179239513541408</v>
      </c>
      <c r="X151">
        <v>8.8179239513541408</v>
      </c>
      <c r="Y151">
        <v>8.8179239513541408</v>
      </c>
      <c r="Z151">
        <v>8.8179239513541408</v>
      </c>
      <c r="AA151">
        <v>8.8179239513541408</v>
      </c>
      <c r="AB151">
        <v>8.8179239513541408</v>
      </c>
      <c r="AC151">
        <v>8.8179239513541408</v>
      </c>
      <c r="AD151">
        <v>8.8179239513541408</v>
      </c>
      <c r="AE151">
        <v>8.8179239513541408</v>
      </c>
      <c r="AF151">
        <v>8.8179239513541408</v>
      </c>
      <c r="AG151">
        <v>8.8179239513541408</v>
      </c>
      <c r="AH151">
        <v>8.8179239513541408</v>
      </c>
      <c r="AI151">
        <v>8.8179239513541408</v>
      </c>
      <c r="AJ151">
        <v>8.8179239513541408</v>
      </c>
      <c r="AK151">
        <v>8.8179239513541408</v>
      </c>
      <c r="AL151">
        <v>8.8179239513541408</v>
      </c>
      <c r="AM151">
        <v>8.8179239513541408</v>
      </c>
      <c r="AN151">
        <v>8.8179239513541408</v>
      </c>
      <c r="AO151">
        <v>8.8179239513541408</v>
      </c>
      <c r="AP151" s="43" t="s">
        <v>119</v>
      </c>
      <c r="AQ151" s="43" t="s">
        <v>7</v>
      </c>
      <c r="AR151" s="43">
        <v>1.0009999999999999</v>
      </c>
      <c r="AS151" s="43">
        <v>1.008</v>
      </c>
      <c r="AT151" s="43">
        <v>1.0109999999999999</v>
      </c>
      <c r="AU151" s="43">
        <v>1.016</v>
      </c>
      <c r="AV151" s="43">
        <v>1.012</v>
      </c>
      <c r="AW151" s="43">
        <v>1.0109999999999999</v>
      </c>
      <c r="AX151" s="43">
        <v>1.012</v>
      </c>
      <c r="AY151" s="43">
        <v>1.0129999999999999</v>
      </c>
      <c r="AZ151" s="43">
        <v>1.014</v>
      </c>
      <c r="BA151" s="43">
        <v>0.98699999999999999</v>
      </c>
      <c r="BB151" s="43">
        <v>0.99099999999999999</v>
      </c>
      <c r="BC151" s="43">
        <v>1</v>
      </c>
      <c r="BD151" s="43">
        <v>1.0069999999999999</v>
      </c>
      <c r="BE151" s="43">
        <v>1.0129999999999999</v>
      </c>
      <c r="BF151" s="43">
        <v>1.0169999999999999</v>
      </c>
      <c r="BG151" s="43">
        <v>1.0209999999999999</v>
      </c>
      <c r="BH151" s="43">
        <v>1.026</v>
      </c>
      <c r="BI151" s="43">
        <v>1.0289999999999999</v>
      </c>
      <c r="BJ151" s="43">
        <v>1.03</v>
      </c>
      <c r="BK151" s="43">
        <v>1.03</v>
      </c>
      <c r="BL151" s="43">
        <v>1.0289999999999999</v>
      </c>
      <c r="BM151" s="43">
        <v>1.0289999999999999</v>
      </c>
      <c r="BN151" s="43">
        <v>1.018</v>
      </c>
      <c r="BO151" s="43">
        <v>1.014</v>
      </c>
      <c r="BP151" s="43">
        <v>1.016</v>
      </c>
      <c r="BQ151" s="43">
        <v>1.0189999999999999</v>
      </c>
      <c r="BR151" s="43">
        <v>1.022</v>
      </c>
      <c r="BS151" s="43">
        <v>1.022</v>
      </c>
      <c r="BT151" s="43">
        <v>1.012</v>
      </c>
      <c r="BU151" s="43">
        <v>1.004</v>
      </c>
      <c r="BV151" s="43">
        <v>1</v>
      </c>
      <c r="BW151" s="43">
        <v>0.997</v>
      </c>
      <c r="BX151" t="s">
        <v>156</v>
      </c>
      <c r="BY151" t="s">
        <v>21</v>
      </c>
      <c r="BZ151">
        <f t="shared" si="20"/>
        <v>1</v>
      </c>
      <c r="CA151">
        <f t="shared" si="19"/>
        <v>1</v>
      </c>
      <c r="CB151">
        <v>0.55915071720831799</v>
      </c>
      <c r="CC151">
        <v>0.55915071720831799</v>
      </c>
      <c r="CD151">
        <v>0.55915071720831799</v>
      </c>
      <c r="CE151">
        <v>0.55915071720831799</v>
      </c>
      <c r="CF151">
        <v>0.55915071720831799</v>
      </c>
      <c r="CG151">
        <v>0.55915071720831799</v>
      </c>
      <c r="CH151">
        <v>0.55915071720831799</v>
      </c>
      <c r="CI151">
        <v>0.55915071720831799</v>
      </c>
      <c r="CJ151">
        <v>0.55915071720831799</v>
      </c>
      <c r="CK151">
        <v>0.55915071720831799</v>
      </c>
      <c r="CL151">
        <v>0.55915071720831799</v>
      </c>
      <c r="CM151">
        <v>0.55915071720831799</v>
      </c>
      <c r="CN151">
        <v>0.55915071720831799</v>
      </c>
      <c r="CO151">
        <v>0.55915071720831799</v>
      </c>
      <c r="CP151">
        <v>0.55915071720831799</v>
      </c>
      <c r="CQ151">
        <v>0.55915071720831799</v>
      </c>
      <c r="CR151">
        <v>0.55915071720831799</v>
      </c>
      <c r="CS151">
        <v>0.55915071720831799</v>
      </c>
      <c r="CT151">
        <v>0.55915071720831799</v>
      </c>
      <c r="CU151">
        <v>0.55915071720831799</v>
      </c>
      <c r="CV151">
        <v>0.55915071720831799</v>
      </c>
      <c r="CW151">
        <v>0.55915071720831799</v>
      </c>
      <c r="CX151">
        <v>0.55915071720831799</v>
      </c>
      <c r="CY151">
        <v>0.55915071720831799</v>
      </c>
      <c r="CZ151">
        <v>0.55915071720831799</v>
      </c>
      <c r="DA151">
        <v>0.55915071720831799</v>
      </c>
      <c r="DB151">
        <v>0.55915071720831799</v>
      </c>
      <c r="DC151">
        <v>0.55915071720831799</v>
      </c>
      <c r="DD151">
        <v>0.55915071720831799</v>
      </c>
      <c r="DE151">
        <v>0.55915071720831799</v>
      </c>
      <c r="DF151">
        <v>0.55915071720831799</v>
      </c>
      <c r="DG151">
        <v>0.55915071720831799</v>
      </c>
    </row>
    <row r="152" spans="4:111" x14ac:dyDescent="0.3">
      <c r="D152" s="18" t="s">
        <v>164</v>
      </c>
      <c r="E152" t="s">
        <v>165</v>
      </c>
      <c r="F152" s="4" t="s">
        <v>5</v>
      </c>
      <c r="G152" t="s">
        <v>11</v>
      </c>
      <c r="H152" t="s">
        <v>156</v>
      </c>
      <c r="I152" t="s">
        <v>161</v>
      </c>
      <c r="J152">
        <v>-48.311760195367</v>
      </c>
      <c r="K152">
        <v>-48.311760195367</v>
      </c>
      <c r="L152">
        <v>-48.311760195367</v>
      </c>
      <c r="M152">
        <v>-48.311760195367</v>
      </c>
      <c r="N152">
        <v>-48.311760195367</v>
      </c>
      <c r="O152">
        <v>-48.311760195367</v>
      </c>
      <c r="P152">
        <v>-48.311760195367</v>
      </c>
      <c r="Q152">
        <v>-48.311760195367</v>
      </c>
      <c r="R152">
        <v>-48.311760195367</v>
      </c>
      <c r="S152">
        <v>-48.311760195367</v>
      </c>
      <c r="T152">
        <v>-48.311760195367</v>
      </c>
      <c r="U152">
        <v>-48.311760195367</v>
      </c>
      <c r="V152">
        <v>-48.311760195367</v>
      </c>
      <c r="W152">
        <v>-48.311760195367</v>
      </c>
      <c r="X152">
        <v>-48.311760195367</v>
      </c>
      <c r="Y152">
        <v>-48.311760195367</v>
      </c>
      <c r="Z152">
        <v>-48.311760195367</v>
      </c>
      <c r="AA152">
        <v>-48.311760195367</v>
      </c>
      <c r="AB152">
        <v>-48.311760195367</v>
      </c>
      <c r="AC152">
        <v>-48.311760195367</v>
      </c>
      <c r="AD152">
        <v>-48.311760195367</v>
      </c>
      <c r="AE152">
        <v>-48.311760195367</v>
      </c>
      <c r="AF152">
        <v>-48.311760195367</v>
      </c>
      <c r="AG152">
        <v>-48.311760195367</v>
      </c>
      <c r="AH152">
        <v>-48.311760195367</v>
      </c>
      <c r="AI152">
        <v>-48.311760195367</v>
      </c>
      <c r="AJ152">
        <v>-48.311760195367</v>
      </c>
      <c r="AK152">
        <v>-48.311760195367</v>
      </c>
      <c r="AL152">
        <v>-48.311760195367</v>
      </c>
      <c r="AM152">
        <v>-48.311760195367</v>
      </c>
      <c r="AN152">
        <v>-48.311760195367</v>
      </c>
      <c r="AO152">
        <v>-48.311760195367</v>
      </c>
      <c r="AP152" s="43" t="s">
        <v>120</v>
      </c>
      <c r="AQ152" s="43" t="s">
        <v>7</v>
      </c>
      <c r="AR152" s="43">
        <v>1.0760000000000001</v>
      </c>
      <c r="AS152" s="43">
        <v>1.0820000000000001</v>
      </c>
      <c r="AT152" s="43">
        <v>1.08</v>
      </c>
      <c r="AU152" s="43">
        <v>1.077</v>
      </c>
      <c r="AV152" s="43">
        <v>1.0760000000000001</v>
      </c>
      <c r="AW152" s="43">
        <v>1.0760000000000001</v>
      </c>
      <c r="AX152" s="43">
        <v>1.077</v>
      </c>
      <c r="AY152" s="43">
        <v>1.0780000000000001</v>
      </c>
      <c r="AZ152" s="43">
        <v>1.079</v>
      </c>
      <c r="BA152" s="43">
        <v>1.0820000000000001</v>
      </c>
      <c r="BB152" s="43">
        <v>1.083</v>
      </c>
      <c r="BC152" s="43">
        <v>1.085</v>
      </c>
      <c r="BD152" s="43">
        <v>1.0880000000000001</v>
      </c>
      <c r="BE152" s="43">
        <v>1.091</v>
      </c>
      <c r="BF152" s="43">
        <v>1.0940000000000001</v>
      </c>
      <c r="BG152" s="43">
        <v>1.0960000000000001</v>
      </c>
      <c r="BH152" s="43">
        <v>1.1000000000000001</v>
      </c>
      <c r="BI152" s="43">
        <v>1.103</v>
      </c>
      <c r="BJ152" s="43">
        <v>1.1060000000000001</v>
      </c>
      <c r="BK152" s="43">
        <v>1.107</v>
      </c>
      <c r="BL152" s="43">
        <v>1.1080000000000001</v>
      </c>
      <c r="BM152" s="43">
        <v>1.109</v>
      </c>
      <c r="BN152" s="43">
        <v>1.109</v>
      </c>
      <c r="BO152" s="43">
        <v>1.1080000000000001</v>
      </c>
      <c r="BP152" s="43">
        <v>1.109</v>
      </c>
      <c r="BQ152" s="43">
        <v>1.1100000000000001</v>
      </c>
      <c r="BR152" s="43">
        <v>1.1120000000000001</v>
      </c>
      <c r="BS152" s="43">
        <v>1.113</v>
      </c>
      <c r="BT152" s="43">
        <v>1.1120000000000001</v>
      </c>
      <c r="BU152" s="43">
        <v>1.109</v>
      </c>
      <c r="BV152" s="43">
        <v>1.107</v>
      </c>
      <c r="BW152" s="43">
        <v>1.1040000000000001</v>
      </c>
      <c r="BX152" t="s">
        <v>156</v>
      </c>
      <c r="BY152" t="s">
        <v>22</v>
      </c>
      <c r="BZ152">
        <f t="shared" si="20"/>
        <v>1</v>
      </c>
      <c r="CA152">
        <f t="shared" si="19"/>
        <v>1</v>
      </c>
      <c r="CB152">
        <v>0.68306578145445995</v>
      </c>
      <c r="CC152">
        <v>0.68306578145445995</v>
      </c>
      <c r="CD152">
        <v>0.68306578145445995</v>
      </c>
      <c r="CE152">
        <v>0.68306578145445995</v>
      </c>
      <c r="CF152">
        <v>0.68306578145445995</v>
      </c>
      <c r="CG152">
        <v>0.68306578145445995</v>
      </c>
      <c r="CH152">
        <v>0.68306578145445995</v>
      </c>
      <c r="CI152">
        <v>0.68306578145445995</v>
      </c>
      <c r="CJ152">
        <v>0.68306578145445995</v>
      </c>
      <c r="CK152">
        <v>0.68306578145445995</v>
      </c>
      <c r="CL152">
        <v>0.68306578145445995</v>
      </c>
      <c r="CM152">
        <v>0.68306578145445995</v>
      </c>
      <c r="CN152">
        <v>0.68306578145445995</v>
      </c>
      <c r="CO152">
        <v>0.68306578145445995</v>
      </c>
      <c r="CP152">
        <v>0.68306578145445995</v>
      </c>
      <c r="CQ152">
        <v>0.68306578145445995</v>
      </c>
      <c r="CR152">
        <v>0.68306578145445995</v>
      </c>
      <c r="CS152">
        <v>0.68306578145445995</v>
      </c>
      <c r="CT152">
        <v>0.68306578145445995</v>
      </c>
      <c r="CU152">
        <v>0.68306578145445995</v>
      </c>
      <c r="CV152">
        <v>0.68306578145445995</v>
      </c>
      <c r="CW152">
        <v>0.68306578145445995</v>
      </c>
      <c r="CX152">
        <v>0.68306578145445995</v>
      </c>
      <c r="CY152">
        <v>0.68306578145445995</v>
      </c>
      <c r="CZ152">
        <v>0.68306578145445995</v>
      </c>
      <c r="DA152">
        <v>0.68306578145445995</v>
      </c>
      <c r="DB152">
        <v>0.68306578145445995</v>
      </c>
      <c r="DC152">
        <v>0.68306578145445995</v>
      </c>
      <c r="DD152">
        <v>0.68306578145445995</v>
      </c>
      <c r="DE152">
        <v>0.68306578145445995</v>
      </c>
      <c r="DF152">
        <v>0.68306578145445995</v>
      </c>
      <c r="DG152">
        <v>0.68306578145445995</v>
      </c>
    </row>
    <row r="153" spans="4:111" x14ac:dyDescent="0.3">
      <c r="D153" s="6" t="s">
        <v>153</v>
      </c>
      <c r="E153" s="6" t="s">
        <v>154</v>
      </c>
      <c r="AP153" s="43" t="s">
        <v>121</v>
      </c>
      <c r="AQ153" s="43" t="s">
        <v>7</v>
      </c>
      <c r="AR153" s="43">
        <v>0.94499999999999995</v>
      </c>
      <c r="AS153" s="43">
        <v>0.95099999999999996</v>
      </c>
      <c r="AT153" s="43">
        <v>0.95199999999999996</v>
      </c>
      <c r="AU153" s="43">
        <v>0.95499999999999996</v>
      </c>
      <c r="AV153" s="43">
        <v>0.95599999999999996</v>
      </c>
      <c r="AW153" s="43">
        <v>0.95699999999999996</v>
      </c>
      <c r="AX153" s="43">
        <v>0.95699999999999996</v>
      </c>
      <c r="AY153" s="43">
        <v>0.95599999999999996</v>
      </c>
      <c r="AZ153" s="43">
        <v>0.95299999999999996</v>
      </c>
      <c r="BA153" s="43">
        <v>0.95399999999999996</v>
      </c>
      <c r="BB153" s="43">
        <v>0.94899999999999995</v>
      </c>
      <c r="BC153" s="43">
        <v>0.94199999999999995</v>
      </c>
      <c r="BD153" s="43">
        <v>0.93600000000000005</v>
      </c>
      <c r="BE153" s="43">
        <v>0.92900000000000005</v>
      </c>
      <c r="BF153" s="43">
        <v>0.92200000000000004</v>
      </c>
      <c r="BG153" s="43">
        <v>0.91400000000000003</v>
      </c>
      <c r="BH153" s="43">
        <v>0.90500000000000003</v>
      </c>
      <c r="BI153" s="43">
        <v>0.89800000000000002</v>
      </c>
      <c r="BJ153" s="43">
        <v>0.89</v>
      </c>
      <c r="BK153" s="43">
        <v>0.88</v>
      </c>
      <c r="BL153" s="43">
        <v>0.871</v>
      </c>
      <c r="BM153" s="43">
        <v>0.86299999999999999</v>
      </c>
      <c r="BN153" s="43">
        <v>0.85599999999999998</v>
      </c>
      <c r="BO153" s="43">
        <v>0.85099999999999998</v>
      </c>
      <c r="BP153" s="43">
        <v>0.84499999999999997</v>
      </c>
      <c r="BQ153" s="43">
        <v>0.84</v>
      </c>
      <c r="BR153" s="43">
        <v>0.83699999999999997</v>
      </c>
      <c r="BS153" s="43">
        <v>0.83399999999999996</v>
      </c>
      <c r="BT153" s="43">
        <v>0.83499999999999996</v>
      </c>
      <c r="BU153" s="43">
        <v>0.83599999999999997</v>
      </c>
      <c r="BV153" s="43">
        <v>0.84</v>
      </c>
      <c r="BW153" s="43">
        <v>0.84399999999999997</v>
      </c>
      <c r="BX153" t="s">
        <v>156</v>
      </c>
      <c r="BY153" t="s">
        <v>23</v>
      </c>
      <c r="BZ153">
        <f t="shared" si="20"/>
        <v>1</v>
      </c>
      <c r="CA153">
        <f t="shared" si="19"/>
        <v>1</v>
      </c>
      <c r="CB153">
        <v>2.3350091454819899</v>
      </c>
      <c r="CC153">
        <v>2.3350091454819899</v>
      </c>
      <c r="CD153">
        <v>2.3350091454819899</v>
      </c>
      <c r="CE153">
        <v>2.3350091454819899</v>
      </c>
      <c r="CF153">
        <v>2.3350091454819899</v>
      </c>
      <c r="CG153">
        <v>2.3350091454819899</v>
      </c>
      <c r="CH153">
        <v>2.3350091454819899</v>
      </c>
      <c r="CI153">
        <v>2.3350091454819899</v>
      </c>
      <c r="CJ153">
        <v>2.3350091454819899</v>
      </c>
      <c r="CK153">
        <v>2.3350091454819899</v>
      </c>
      <c r="CL153">
        <v>2.3350091454819899</v>
      </c>
      <c r="CM153">
        <v>2.3350091454819899</v>
      </c>
      <c r="CN153">
        <v>2.3350091454819899</v>
      </c>
      <c r="CO153">
        <v>2.3350091454819899</v>
      </c>
      <c r="CP153">
        <v>2.3350091454819899</v>
      </c>
      <c r="CQ153">
        <v>2.3350091454819899</v>
      </c>
      <c r="CR153">
        <v>2.3350091454819899</v>
      </c>
      <c r="CS153">
        <v>2.3350091454819899</v>
      </c>
      <c r="CT153">
        <v>2.3350091454819899</v>
      </c>
      <c r="CU153">
        <v>2.3350091454819899</v>
      </c>
      <c r="CV153">
        <v>2.3350091454819899</v>
      </c>
      <c r="CW153">
        <v>2.3350091454819899</v>
      </c>
      <c r="CX153">
        <v>2.3350091454819899</v>
      </c>
      <c r="CY153">
        <v>2.3350091454819899</v>
      </c>
      <c r="CZ153">
        <v>2.3350091454819899</v>
      </c>
      <c r="DA153">
        <v>2.3350091454819899</v>
      </c>
      <c r="DB153">
        <v>2.3350091454819899</v>
      </c>
      <c r="DC153">
        <v>2.3350091454819899</v>
      </c>
      <c r="DD153">
        <v>2.3350091454819899</v>
      </c>
      <c r="DE153">
        <v>2.3350091454819899</v>
      </c>
      <c r="DF153">
        <v>2.3350091454819899</v>
      </c>
      <c r="DG153">
        <v>2.3350091454819899</v>
      </c>
    </row>
    <row r="154" spans="4:111" x14ac:dyDescent="0.3">
      <c r="D154" s="15" t="s">
        <v>166</v>
      </c>
      <c r="E154" s="15" t="s">
        <v>167</v>
      </c>
      <c r="F154" s="12" t="s">
        <v>33</v>
      </c>
      <c r="G154" s="15" t="s">
        <v>11</v>
      </c>
      <c r="H154" s="15" t="s">
        <v>156</v>
      </c>
      <c r="I154" s="15" t="s">
        <v>168</v>
      </c>
      <c r="J154" s="15">
        <f>J130+J131+J132+J133+J134+J135+J136+J137+J138+J139+J140-J152</f>
        <v>406.47648084416687</v>
      </c>
      <c r="K154" s="15">
        <f t="shared" ref="K154:AO154" si="21">K130+K131+K132+K133+K134+K135+K136+K137+K138+K139+K140-K152</f>
        <v>406.47648084416687</v>
      </c>
      <c r="L154" s="15">
        <f t="shared" si="21"/>
        <v>400.3603897351677</v>
      </c>
      <c r="M154" s="15">
        <f t="shared" si="21"/>
        <v>406.43264520742957</v>
      </c>
      <c r="N154" s="15">
        <f t="shared" si="21"/>
        <v>411.41651043987781</v>
      </c>
      <c r="O154" s="15">
        <f t="shared" si="21"/>
        <v>415.9093894647703</v>
      </c>
      <c r="P154" s="15">
        <f t="shared" si="21"/>
        <v>421.07360246201847</v>
      </c>
      <c r="Q154" s="15">
        <f t="shared" si="21"/>
        <v>426.81961231697261</v>
      </c>
      <c r="R154" s="15">
        <f t="shared" si="21"/>
        <v>432.718372731758</v>
      </c>
      <c r="S154" s="15">
        <f t="shared" si="21"/>
        <v>439.03534807263708</v>
      </c>
      <c r="T154" s="15">
        <f t="shared" si="21"/>
        <v>445.90877462951181</v>
      </c>
      <c r="U154" s="15">
        <f t="shared" si="21"/>
        <v>453.39117996279583</v>
      </c>
      <c r="V154" s="15">
        <f t="shared" si="21"/>
        <v>460.86594558469619</v>
      </c>
      <c r="W154" s="15">
        <f t="shared" si="21"/>
        <v>469.51780310065112</v>
      </c>
      <c r="X154" s="15">
        <f t="shared" si="21"/>
        <v>478.34471317197665</v>
      </c>
      <c r="Y154" s="15">
        <f t="shared" si="21"/>
        <v>487.57734767630575</v>
      </c>
      <c r="Z154" s="15">
        <f t="shared" si="21"/>
        <v>497.95877552063655</v>
      </c>
      <c r="AA154" s="15">
        <f t="shared" si="21"/>
        <v>508.24435813220617</v>
      </c>
      <c r="AB154" s="15">
        <f t="shared" si="21"/>
        <v>518.89854409989096</v>
      </c>
      <c r="AC154" s="15">
        <f t="shared" si="21"/>
        <v>530.0050099258782</v>
      </c>
      <c r="AD154" s="15">
        <f t="shared" si="21"/>
        <v>540.62187724538137</v>
      </c>
      <c r="AE154" s="15">
        <f t="shared" si="21"/>
        <v>551.84137397904499</v>
      </c>
      <c r="AF154" s="15">
        <f t="shared" si="21"/>
        <v>562.95628833442856</v>
      </c>
      <c r="AG154" s="15">
        <f t="shared" si="21"/>
        <v>575.01301098120211</v>
      </c>
      <c r="AH154" s="15">
        <f t="shared" si="21"/>
        <v>586.62044612112095</v>
      </c>
      <c r="AI154" s="15">
        <f t="shared" si="21"/>
        <v>598.59388838470977</v>
      </c>
      <c r="AJ154" s="15">
        <f t="shared" si="21"/>
        <v>611.07068898858006</v>
      </c>
      <c r="AK154" s="15">
        <f t="shared" si="21"/>
        <v>624.05999189626641</v>
      </c>
      <c r="AL154" s="15">
        <f t="shared" si="21"/>
        <v>636.9618641034175</v>
      </c>
      <c r="AM154" s="15">
        <f t="shared" si="21"/>
        <v>641.11451390762568</v>
      </c>
      <c r="AN154" s="15">
        <f t="shared" si="21"/>
        <v>644.10983646685122</v>
      </c>
      <c r="AO154" s="15">
        <f t="shared" si="21"/>
        <v>647.27266594064145</v>
      </c>
      <c r="AP154" s="43" t="s">
        <v>122</v>
      </c>
      <c r="AQ154" s="43" t="s">
        <v>7</v>
      </c>
      <c r="AR154" s="43">
        <v>0.998</v>
      </c>
      <c r="AS154" s="43">
        <v>0.98</v>
      </c>
      <c r="AT154" s="43">
        <v>0.98399999999999999</v>
      </c>
      <c r="AU154" s="43">
        <v>0.98499999999999999</v>
      </c>
      <c r="AV154" s="43">
        <v>0.97799999999999998</v>
      </c>
      <c r="AW154" s="43">
        <v>0.97</v>
      </c>
      <c r="AX154" s="43">
        <v>0.96099999999999997</v>
      </c>
      <c r="AY154" s="43">
        <v>0.95699999999999996</v>
      </c>
      <c r="AZ154" s="43">
        <v>0.95399999999999996</v>
      </c>
      <c r="BA154" s="43">
        <v>0.94199999999999995</v>
      </c>
      <c r="BB154" s="43">
        <v>0.93200000000000005</v>
      </c>
      <c r="BC154" s="43">
        <v>0.92100000000000004</v>
      </c>
      <c r="BD154" s="43">
        <v>0.90300000000000002</v>
      </c>
      <c r="BE154" s="43">
        <v>0.88600000000000001</v>
      </c>
      <c r="BF154" s="43">
        <v>0.875</v>
      </c>
      <c r="BG154" s="43">
        <v>0.86499999999999999</v>
      </c>
      <c r="BH154" s="43">
        <v>0.85199999999999998</v>
      </c>
      <c r="BI154" s="43">
        <v>0.83799999999999997</v>
      </c>
      <c r="BJ154" s="43">
        <v>0.82199999999999995</v>
      </c>
      <c r="BK154" s="43">
        <v>0.81499999999999995</v>
      </c>
      <c r="BL154" s="43">
        <v>0.80700000000000005</v>
      </c>
      <c r="BM154" s="43">
        <v>0.79500000000000004</v>
      </c>
      <c r="BN154" s="43">
        <v>0.77800000000000002</v>
      </c>
      <c r="BO154" s="43">
        <v>0.76900000000000002</v>
      </c>
      <c r="BP154" s="43">
        <v>0.75900000000000001</v>
      </c>
      <c r="BQ154" s="43">
        <v>0.75</v>
      </c>
      <c r="BR154" s="43">
        <v>0.73699999999999999</v>
      </c>
      <c r="BS154" s="43">
        <v>0.72399999999999998</v>
      </c>
      <c r="BT154" s="43">
        <v>0.72299999999999998</v>
      </c>
      <c r="BU154" s="43">
        <v>0.72399999999999998</v>
      </c>
      <c r="BV154" s="43">
        <v>0.72499999999999998</v>
      </c>
      <c r="BW154" s="43">
        <v>0.72699999999999998</v>
      </c>
      <c r="BX154" t="s">
        <v>156</v>
      </c>
      <c r="BY154" t="s">
        <v>24</v>
      </c>
      <c r="BZ154">
        <f t="shared" si="20"/>
        <v>1</v>
      </c>
      <c r="CA154">
        <f t="shared" si="19"/>
        <v>1</v>
      </c>
      <c r="CB154">
        <v>8.8179239513541408</v>
      </c>
      <c r="CC154">
        <v>8.8179239513541408</v>
      </c>
      <c r="CD154">
        <v>8.8179239513541408</v>
      </c>
      <c r="CE154">
        <v>8.8179239513541408</v>
      </c>
      <c r="CF154">
        <v>8.8179239513541408</v>
      </c>
      <c r="CG154">
        <v>8.8179239513541408</v>
      </c>
      <c r="CH154">
        <v>8.8179239513541408</v>
      </c>
      <c r="CI154">
        <v>8.8179239513541408</v>
      </c>
      <c r="CJ154">
        <v>8.8179239513541408</v>
      </c>
      <c r="CK154">
        <v>8.8179239513541408</v>
      </c>
      <c r="CL154">
        <v>8.8179239513541408</v>
      </c>
      <c r="CM154">
        <v>8.8179239513541408</v>
      </c>
      <c r="CN154">
        <v>8.8179239513541408</v>
      </c>
      <c r="CO154">
        <v>8.8179239513541408</v>
      </c>
      <c r="CP154">
        <v>8.8179239513541408</v>
      </c>
      <c r="CQ154">
        <v>8.8179239513541408</v>
      </c>
      <c r="CR154">
        <v>8.8179239513541408</v>
      </c>
      <c r="CS154">
        <v>8.8179239513541408</v>
      </c>
      <c r="CT154">
        <v>8.8179239513541408</v>
      </c>
      <c r="CU154">
        <v>8.8179239513541408</v>
      </c>
      <c r="CV154">
        <v>8.8179239513541408</v>
      </c>
      <c r="CW154">
        <v>8.8179239513541408</v>
      </c>
      <c r="CX154">
        <v>8.8179239513541408</v>
      </c>
      <c r="CY154">
        <v>8.8179239513541408</v>
      </c>
      <c r="CZ154">
        <v>8.8179239513541408</v>
      </c>
      <c r="DA154">
        <v>8.8179239513541408</v>
      </c>
      <c r="DB154">
        <v>8.8179239513541408</v>
      </c>
      <c r="DC154">
        <v>8.8179239513541408</v>
      </c>
      <c r="DD154">
        <v>8.8179239513541408</v>
      </c>
      <c r="DE154">
        <v>8.8179239513541408</v>
      </c>
      <c r="DF154">
        <v>8.8179239513541408</v>
      </c>
      <c r="DG154">
        <v>8.8179239513541408</v>
      </c>
    </row>
    <row r="155" spans="4:111" x14ac:dyDescent="0.3">
      <c r="D155" t="s">
        <v>147</v>
      </c>
      <c r="E155" t="s">
        <v>148</v>
      </c>
      <c r="F155" s="4" t="s">
        <v>5</v>
      </c>
      <c r="G155" t="s">
        <v>11</v>
      </c>
      <c r="H155" s="16" t="s">
        <v>6</v>
      </c>
      <c r="I155" s="14" t="s">
        <v>6</v>
      </c>
      <c r="J155">
        <v>1502.9418073243701</v>
      </c>
      <c r="K155">
        <v>1547.24220142373</v>
      </c>
      <c r="L155">
        <v>1562.7806191360301</v>
      </c>
      <c r="M155">
        <v>1595.6555582795099</v>
      </c>
      <c r="N155">
        <v>1626.30403369022</v>
      </c>
      <c r="O155">
        <v>1661.3745580346399</v>
      </c>
      <c r="P155">
        <v>1700.0440704134</v>
      </c>
      <c r="Q155">
        <v>1740.27603254833</v>
      </c>
      <c r="R155">
        <v>1780.4710987558201</v>
      </c>
      <c r="S155">
        <v>1813.4771225767199</v>
      </c>
      <c r="T155">
        <v>1856.10618307358</v>
      </c>
      <c r="U155">
        <v>1900.63246898847</v>
      </c>
      <c r="V155">
        <v>1948.1837950654999</v>
      </c>
      <c r="W155">
        <v>1996.44562952307</v>
      </c>
      <c r="X155">
        <v>2045.3693671132201</v>
      </c>
      <c r="Y155">
        <v>2097.5632794045</v>
      </c>
      <c r="Z155">
        <v>2152.67725687128</v>
      </c>
      <c r="AA155">
        <v>2207.3768561460802</v>
      </c>
      <c r="AB155">
        <v>2262.4847137116399</v>
      </c>
      <c r="AC155">
        <v>2315.6360738737599</v>
      </c>
      <c r="AD155">
        <v>2369.4618025743798</v>
      </c>
      <c r="AE155">
        <v>2425.0140573200902</v>
      </c>
      <c r="AF155">
        <v>2476.0138146312102</v>
      </c>
      <c r="AG155">
        <v>2531.0463479948098</v>
      </c>
      <c r="AH155">
        <v>2591.1727851523001</v>
      </c>
      <c r="AI155">
        <v>2653.7676580077</v>
      </c>
      <c r="AJ155">
        <v>2718.6527666632301</v>
      </c>
      <c r="AK155">
        <v>2780.3702277808402</v>
      </c>
      <c r="AL155">
        <v>2812.5743141389898</v>
      </c>
      <c r="AM155">
        <v>2839.8355171594999</v>
      </c>
      <c r="AN155">
        <v>2875.4737345200901</v>
      </c>
      <c r="AO155">
        <v>2915.11434645907</v>
      </c>
      <c r="AP155" s="43" t="s">
        <v>123</v>
      </c>
      <c r="AQ155" s="43" t="s">
        <v>7</v>
      </c>
      <c r="AR155" s="43">
        <v>0.94699999999999995</v>
      </c>
      <c r="AS155" s="43">
        <v>0.93500000000000005</v>
      </c>
      <c r="AT155" s="43">
        <v>0.91500000000000004</v>
      </c>
      <c r="AU155" s="43">
        <v>0.89800000000000002</v>
      </c>
      <c r="AV155" s="43">
        <v>0.88500000000000001</v>
      </c>
      <c r="AW155" s="43">
        <v>0.874</v>
      </c>
      <c r="AX155" s="43">
        <v>0.86599999999999999</v>
      </c>
      <c r="AY155" s="43">
        <v>0.86</v>
      </c>
      <c r="AZ155" s="43">
        <v>0.85699999999999998</v>
      </c>
      <c r="BA155" s="43">
        <v>0.872</v>
      </c>
      <c r="BB155" s="43">
        <v>0.877</v>
      </c>
      <c r="BC155" s="43">
        <v>0.877</v>
      </c>
      <c r="BD155" s="43">
        <v>0.879</v>
      </c>
      <c r="BE155" s="43">
        <v>0.88</v>
      </c>
      <c r="BF155" s="43">
        <v>0.88100000000000001</v>
      </c>
      <c r="BG155" s="43">
        <v>0.88200000000000001</v>
      </c>
      <c r="BH155" s="43">
        <v>0.88100000000000001</v>
      </c>
      <c r="BI155" s="43">
        <v>0.88300000000000001</v>
      </c>
      <c r="BJ155" s="43">
        <v>0.88400000000000001</v>
      </c>
      <c r="BK155" s="43">
        <v>0.88400000000000001</v>
      </c>
      <c r="BL155" s="43">
        <v>0.88400000000000001</v>
      </c>
      <c r="BM155" s="43">
        <v>0.88400000000000001</v>
      </c>
      <c r="BN155" s="43">
        <v>0.89</v>
      </c>
      <c r="BO155" s="43">
        <v>0.89400000000000002</v>
      </c>
      <c r="BP155" s="43">
        <v>0.89600000000000002</v>
      </c>
      <c r="BQ155" s="43">
        <v>0.89700000000000002</v>
      </c>
      <c r="BR155" s="43">
        <v>0.89900000000000002</v>
      </c>
      <c r="BS155" s="43">
        <v>0.9</v>
      </c>
      <c r="BT155" s="43">
        <v>0.90200000000000002</v>
      </c>
      <c r="BU155" s="43">
        <v>0.90200000000000002</v>
      </c>
      <c r="BV155" s="43">
        <v>0.90300000000000002</v>
      </c>
      <c r="BW155" s="43">
        <v>0.90300000000000002</v>
      </c>
      <c r="BX155" t="s">
        <v>156</v>
      </c>
      <c r="BY155" t="s">
        <v>161</v>
      </c>
      <c r="BZ155">
        <f t="shared" si="20"/>
        <v>1</v>
      </c>
      <c r="CA155">
        <f t="shared" si="19"/>
        <v>1</v>
      </c>
      <c r="CB155">
        <v>-48.311760195367</v>
      </c>
      <c r="CC155">
        <v>-48.311760195367</v>
      </c>
      <c r="CD155">
        <v>-48.311760195367</v>
      </c>
      <c r="CE155">
        <v>-48.311760195367</v>
      </c>
      <c r="CF155">
        <v>-48.311760195367</v>
      </c>
      <c r="CG155">
        <v>-48.311760195367</v>
      </c>
      <c r="CH155">
        <v>-48.311760195367</v>
      </c>
      <c r="CI155">
        <v>-48.311760195367</v>
      </c>
      <c r="CJ155">
        <v>-48.311760195367</v>
      </c>
      <c r="CK155">
        <v>-48.311760195367</v>
      </c>
      <c r="CL155">
        <v>-48.311760195367</v>
      </c>
      <c r="CM155">
        <v>-48.311760195367</v>
      </c>
      <c r="CN155">
        <v>-48.311760195367</v>
      </c>
      <c r="CO155">
        <v>-48.311760195367</v>
      </c>
      <c r="CP155">
        <v>-48.311760195367</v>
      </c>
      <c r="CQ155">
        <v>-48.311760195367</v>
      </c>
      <c r="CR155">
        <v>-48.311760195367</v>
      </c>
      <c r="CS155">
        <v>-48.311760195367</v>
      </c>
      <c r="CT155">
        <v>-48.311760195367</v>
      </c>
      <c r="CU155">
        <v>-48.311760195367</v>
      </c>
      <c r="CV155">
        <v>-48.311760195367</v>
      </c>
      <c r="CW155">
        <v>-48.311760195367</v>
      </c>
      <c r="CX155">
        <v>-48.311760195367</v>
      </c>
      <c r="CY155">
        <v>-48.311760195367</v>
      </c>
      <c r="CZ155">
        <v>-48.311760195367</v>
      </c>
      <c r="DA155">
        <v>-48.311760195367</v>
      </c>
      <c r="DB155">
        <v>-48.311760195367</v>
      </c>
      <c r="DC155">
        <v>-48.311760195367</v>
      </c>
      <c r="DD155">
        <v>-48.311760195367</v>
      </c>
      <c r="DE155">
        <v>-48.311760195367</v>
      </c>
      <c r="DF155">
        <v>-48.311760195367</v>
      </c>
      <c r="DG155">
        <v>-48.311760195367</v>
      </c>
    </row>
    <row r="156" spans="4:111" x14ac:dyDescent="0.3">
      <c r="D156" s="18" t="s">
        <v>169</v>
      </c>
      <c r="E156" t="s">
        <v>180</v>
      </c>
      <c r="F156" s="4" t="s">
        <v>5</v>
      </c>
      <c r="G156" t="s">
        <v>178</v>
      </c>
      <c r="H156" t="s">
        <v>155</v>
      </c>
      <c r="I156" s="14" t="s">
        <v>6</v>
      </c>
      <c r="J156">
        <v>3154.6</v>
      </c>
      <c r="K156">
        <v>2950</v>
      </c>
      <c r="L156">
        <v>3075.6</v>
      </c>
      <c r="M156">
        <v>3182.2</v>
      </c>
      <c r="N156">
        <v>3274.3</v>
      </c>
      <c r="O156">
        <v>3361.1</v>
      </c>
      <c r="P156">
        <v>3448.4</v>
      </c>
      <c r="Q156">
        <v>3536.9</v>
      </c>
      <c r="R156">
        <v>3628.2</v>
      </c>
      <c r="S156">
        <v>3725.3</v>
      </c>
      <c r="T156">
        <v>3829.1</v>
      </c>
      <c r="U156">
        <v>3935.4</v>
      </c>
      <c r="V156">
        <v>4050.1</v>
      </c>
      <c r="W156">
        <v>4169.7</v>
      </c>
      <c r="X156">
        <v>4294.3</v>
      </c>
      <c r="Y156">
        <v>4428.3999999999996</v>
      </c>
      <c r="Z156">
        <v>4568</v>
      </c>
      <c r="AA156">
        <v>4712.3999999999996</v>
      </c>
      <c r="AB156">
        <v>4863.3</v>
      </c>
      <c r="AC156">
        <v>5014</v>
      </c>
      <c r="AD156">
        <v>5165.3999999999996</v>
      </c>
      <c r="AE156">
        <v>5317.8</v>
      </c>
      <c r="AF156">
        <v>5477.2</v>
      </c>
      <c r="AG156">
        <v>5636.7</v>
      </c>
      <c r="AH156">
        <v>5798.6</v>
      </c>
      <c r="AI156">
        <v>5964.5</v>
      </c>
      <c r="AJ156">
        <v>6135.4</v>
      </c>
      <c r="AK156">
        <v>6306</v>
      </c>
      <c r="AL156">
        <v>6422.1</v>
      </c>
      <c r="AM156">
        <v>6494.9</v>
      </c>
      <c r="AN156">
        <v>6544.2</v>
      </c>
      <c r="AO156">
        <v>6576.5</v>
      </c>
      <c r="AP156" s="43" t="s">
        <v>124</v>
      </c>
      <c r="AQ156" s="43" t="s">
        <v>7</v>
      </c>
      <c r="AR156" s="43">
        <v>0.97499999999999998</v>
      </c>
      <c r="AS156" s="43">
        <v>0.94699999999999995</v>
      </c>
      <c r="AT156" s="43">
        <v>0.91900000000000004</v>
      </c>
      <c r="AU156" s="43">
        <v>0.89900000000000002</v>
      </c>
      <c r="AV156" s="43">
        <v>0.88500000000000001</v>
      </c>
      <c r="AW156" s="43">
        <v>0.876</v>
      </c>
      <c r="AX156" s="43">
        <v>0.87</v>
      </c>
      <c r="AY156" s="43">
        <v>0.86799999999999999</v>
      </c>
      <c r="AZ156" s="43">
        <v>0.87</v>
      </c>
      <c r="BA156" s="43">
        <v>0.88900000000000001</v>
      </c>
      <c r="BB156" s="43">
        <v>0.89600000000000002</v>
      </c>
      <c r="BC156" s="43">
        <v>0.89800000000000002</v>
      </c>
      <c r="BD156" s="43">
        <v>0.89700000000000002</v>
      </c>
      <c r="BE156" s="43">
        <v>0.89500000000000002</v>
      </c>
      <c r="BF156" s="43">
        <v>0.89700000000000002</v>
      </c>
      <c r="BG156" s="43">
        <v>0.9</v>
      </c>
      <c r="BH156" s="43">
        <v>0.9</v>
      </c>
      <c r="BI156" s="43">
        <v>0.9</v>
      </c>
      <c r="BJ156" s="43">
        <v>0.90200000000000002</v>
      </c>
      <c r="BK156" s="43">
        <v>0.90500000000000003</v>
      </c>
      <c r="BL156" s="43">
        <v>0.90700000000000003</v>
      </c>
      <c r="BM156" s="43">
        <v>0.91</v>
      </c>
      <c r="BN156" s="43">
        <v>0.91500000000000004</v>
      </c>
      <c r="BO156" s="43">
        <v>0.92</v>
      </c>
      <c r="BP156" s="43">
        <v>0.92100000000000004</v>
      </c>
      <c r="BQ156" s="43">
        <v>0.92200000000000004</v>
      </c>
      <c r="BR156" s="43">
        <v>0.92100000000000004</v>
      </c>
      <c r="BS156" s="43">
        <v>0.91900000000000004</v>
      </c>
      <c r="BT156" s="43">
        <v>0.92</v>
      </c>
      <c r="BU156" s="43">
        <v>0.91800000000000004</v>
      </c>
      <c r="BV156" s="43">
        <v>0.91800000000000004</v>
      </c>
      <c r="BW156" s="43">
        <v>0.91700000000000004</v>
      </c>
      <c r="BZ156">
        <v>2019</v>
      </c>
      <c r="CA156">
        <v>2020</v>
      </c>
      <c r="CB156">
        <v>2021</v>
      </c>
      <c r="CC156">
        <v>2022</v>
      </c>
      <c r="CD156">
        <v>2023</v>
      </c>
      <c r="CE156">
        <v>2024</v>
      </c>
      <c r="CF156">
        <v>2025</v>
      </c>
      <c r="CG156">
        <v>2026</v>
      </c>
      <c r="CH156">
        <v>2027</v>
      </c>
      <c r="CI156">
        <v>2028</v>
      </c>
      <c r="CJ156">
        <v>2029</v>
      </c>
      <c r="CK156">
        <v>2030</v>
      </c>
      <c r="CL156">
        <v>2031</v>
      </c>
      <c r="CM156">
        <v>2032</v>
      </c>
      <c r="CN156">
        <v>2033</v>
      </c>
      <c r="CO156">
        <v>2034</v>
      </c>
      <c r="CP156">
        <v>2035</v>
      </c>
      <c r="CQ156">
        <v>2036</v>
      </c>
      <c r="CR156">
        <v>2037</v>
      </c>
      <c r="CS156">
        <v>2038</v>
      </c>
      <c r="CT156">
        <v>2039</v>
      </c>
      <c r="CU156">
        <v>2040</v>
      </c>
      <c r="CV156">
        <v>2041</v>
      </c>
      <c r="CW156">
        <v>2042</v>
      </c>
      <c r="CX156">
        <v>2043</v>
      </c>
      <c r="CY156">
        <v>2044</v>
      </c>
      <c r="CZ156">
        <v>2045</v>
      </c>
      <c r="DA156">
        <v>2046</v>
      </c>
      <c r="DB156">
        <v>2047</v>
      </c>
      <c r="DC156">
        <v>2048</v>
      </c>
      <c r="DD156">
        <v>2049</v>
      </c>
      <c r="DE156">
        <v>2050</v>
      </c>
    </row>
    <row r="157" spans="4:111" x14ac:dyDescent="0.3">
      <c r="D157" s="18" t="s">
        <v>169</v>
      </c>
      <c r="E157" t="s">
        <v>181</v>
      </c>
      <c r="F157" s="4" t="s">
        <v>5</v>
      </c>
      <c r="G157" t="s">
        <v>178</v>
      </c>
      <c r="H157" t="s">
        <v>157</v>
      </c>
      <c r="I157" s="14" t="s">
        <v>6</v>
      </c>
      <c r="J157">
        <v>5236</v>
      </c>
      <c r="K157">
        <v>4902.6000000000004</v>
      </c>
      <c r="L157">
        <v>5116.2</v>
      </c>
      <c r="M157">
        <v>5294.9</v>
      </c>
      <c r="N157">
        <v>5445.6</v>
      </c>
      <c r="O157">
        <v>5586.7</v>
      </c>
      <c r="P157">
        <v>5729.4</v>
      </c>
      <c r="Q157">
        <v>5876.1</v>
      </c>
      <c r="R157">
        <v>6028.4</v>
      </c>
      <c r="S157">
        <v>6183.4</v>
      </c>
      <c r="T157">
        <v>6350.4</v>
      </c>
      <c r="U157">
        <v>6522</v>
      </c>
      <c r="V157">
        <v>6708.1</v>
      </c>
      <c r="W157">
        <v>6904.7</v>
      </c>
      <c r="X157">
        <v>7111.3</v>
      </c>
      <c r="Y157">
        <v>7335.9</v>
      </c>
      <c r="Z157">
        <v>7574.6</v>
      </c>
      <c r="AA157">
        <v>7822.6</v>
      </c>
      <c r="AB157">
        <v>8078.5</v>
      </c>
      <c r="AC157">
        <v>8329.5</v>
      </c>
      <c r="AD157">
        <v>8578.1</v>
      </c>
      <c r="AE157">
        <v>8827</v>
      </c>
      <c r="AF157">
        <v>9079.1</v>
      </c>
      <c r="AG157">
        <v>9330</v>
      </c>
      <c r="AH157">
        <v>9588.5</v>
      </c>
      <c r="AI157">
        <v>9857</v>
      </c>
      <c r="AJ157">
        <v>10136.9</v>
      </c>
      <c r="AK157">
        <v>10413.1</v>
      </c>
      <c r="AL157">
        <v>10575.9</v>
      </c>
      <c r="AM157">
        <v>10653.5</v>
      </c>
      <c r="AN157">
        <v>10685.6</v>
      </c>
      <c r="AO157">
        <v>10685.8</v>
      </c>
      <c r="AP157" s="43" t="s">
        <v>125</v>
      </c>
      <c r="AQ157" s="43" t="s">
        <v>7</v>
      </c>
      <c r="AR157" s="43">
        <v>1</v>
      </c>
      <c r="AS157" s="43">
        <v>1.02</v>
      </c>
      <c r="AT157" s="43">
        <v>1.026</v>
      </c>
      <c r="AU157" s="43">
        <v>1.01</v>
      </c>
      <c r="AV157" s="43">
        <v>1.0029999999999999</v>
      </c>
      <c r="AW157" s="43">
        <v>0.99399999999999999</v>
      </c>
      <c r="AX157" s="43">
        <v>0.98599999999999999</v>
      </c>
      <c r="AY157" s="43">
        <v>0.97399999999999998</v>
      </c>
      <c r="AZ157" s="43">
        <v>0.95899999999999996</v>
      </c>
      <c r="BA157" s="43">
        <v>0.97699999999999998</v>
      </c>
      <c r="BB157" s="43">
        <v>0.93899999999999995</v>
      </c>
      <c r="BC157" s="43">
        <v>0.89100000000000001</v>
      </c>
      <c r="BD157" s="43">
        <v>0.83299999999999996</v>
      </c>
      <c r="BE157" s="43">
        <v>0.78</v>
      </c>
      <c r="BF157" s="43">
        <v>0.73099999999999998</v>
      </c>
      <c r="BG157" s="43">
        <v>0.68600000000000005</v>
      </c>
      <c r="BH157" s="43">
        <v>0.64100000000000001</v>
      </c>
      <c r="BI157" s="43">
        <v>0.6</v>
      </c>
      <c r="BJ157" s="43">
        <v>0.55600000000000005</v>
      </c>
      <c r="BK157" s="43">
        <v>0.50900000000000001</v>
      </c>
      <c r="BL157" s="43">
        <v>0.46300000000000002</v>
      </c>
      <c r="BM157" s="43">
        <v>0.42099999999999999</v>
      </c>
      <c r="BN157" s="43">
        <v>0.39600000000000002</v>
      </c>
      <c r="BO157" s="43">
        <v>0.37</v>
      </c>
      <c r="BP157" s="43">
        <v>0.34399999999999997</v>
      </c>
      <c r="BQ157" s="43">
        <v>0.31900000000000001</v>
      </c>
      <c r="BR157" s="43">
        <v>0.29599999999999999</v>
      </c>
      <c r="BS157" s="43">
        <v>0.27800000000000002</v>
      </c>
      <c r="BT157" s="43">
        <v>0.25900000000000001</v>
      </c>
      <c r="BU157" s="43">
        <v>0.24299999999999999</v>
      </c>
      <c r="BV157" s="43">
        <v>0.22800000000000001</v>
      </c>
      <c r="BW157" s="43">
        <v>0.214</v>
      </c>
      <c r="BX157" t="s">
        <v>7</v>
      </c>
      <c r="BY157">
        <v>2050</v>
      </c>
      <c r="BZ157">
        <v>1502.9418073243701</v>
      </c>
      <c r="CA157">
        <v>1547.24220142373</v>
      </c>
      <c r="CB157">
        <v>1562.7806191360301</v>
      </c>
      <c r="CC157">
        <v>1595.6555582795099</v>
      </c>
      <c r="CD157">
        <v>1626.30403369022</v>
      </c>
      <c r="CE157">
        <v>1661.3745580346399</v>
      </c>
      <c r="CF157">
        <v>1700.0440704134</v>
      </c>
      <c r="CG157">
        <v>1740.27603254833</v>
      </c>
      <c r="CH157">
        <v>1780.4710987558201</v>
      </c>
      <c r="CI157">
        <v>1813.4771225767199</v>
      </c>
      <c r="CJ157">
        <v>1856.10618307358</v>
      </c>
      <c r="CK157">
        <v>1900.63246898847</v>
      </c>
      <c r="CL157">
        <v>1948.1837950654999</v>
      </c>
      <c r="CM157">
        <v>1996.44562952307</v>
      </c>
      <c r="CN157">
        <v>2045.3693671132201</v>
      </c>
      <c r="CO157">
        <v>2097.5632794045</v>
      </c>
      <c r="CP157">
        <v>2152.67725687128</v>
      </c>
      <c r="CQ157">
        <v>2207.3768561460802</v>
      </c>
      <c r="CR157">
        <v>2262.4847137116399</v>
      </c>
      <c r="CS157">
        <v>2315.6360738737599</v>
      </c>
      <c r="CT157">
        <v>2369.4618025743798</v>
      </c>
      <c r="CU157">
        <v>2425.0140573200902</v>
      </c>
      <c r="CV157">
        <v>2476.0138146312102</v>
      </c>
      <c r="CW157">
        <v>2531.0463479948098</v>
      </c>
      <c r="CX157">
        <v>2591.1727851523001</v>
      </c>
      <c r="CY157">
        <v>2653.7676580077</v>
      </c>
      <c r="CZ157">
        <v>2718.6527666632301</v>
      </c>
      <c r="DA157">
        <v>2780.3702277808402</v>
      </c>
      <c r="DB157">
        <v>2812.5743141389898</v>
      </c>
      <c r="DC157">
        <v>2839.8355171594999</v>
      </c>
      <c r="DD157">
        <v>2875.4737345200901</v>
      </c>
      <c r="DE157">
        <v>2915.11434645907</v>
      </c>
    </row>
    <row r="158" spans="4:111" x14ac:dyDescent="0.3">
      <c r="D158" s="18" t="s">
        <v>169</v>
      </c>
      <c r="E158" t="s">
        <v>182</v>
      </c>
      <c r="F158" s="4" t="s">
        <v>5</v>
      </c>
      <c r="G158" t="s">
        <v>178</v>
      </c>
      <c r="H158" t="s">
        <v>158</v>
      </c>
      <c r="I158" s="14" t="s">
        <v>6</v>
      </c>
      <c r="J158">
        <v>4708.8999999999996</v>
      </c>
      <c r="K158">
        <v>4371.1000000000004</v>
      </c>
      <c r="L158">
        <v>4549.3</v>
      </c>
      <c r="M158">
        <v>4712.1000000000004</v>
      </c>
      <c r="N158">
        <v>4857</v>
      </c>
      <c r="O158">
        <v>4995</v>
      </c>
      <c r="P158">
        <v>5132.6000000000004</v>
      </c>
      <c r="Q158">
        <v>5272.4</v>
      </c>
      <c r="R158">
        <v>5415.1</v>
      </c>
      <c r="S158">
        <v>5548.8</v>
      </c>
      <c r="T158">
        <v>5694.9</v>
      </c>
      <c r="U158">
        <v>5847.9</v>
      </c>
      <c r="V158">
        <v>6011.4</v>
      </c>
      <c r="W158">
        <v>6183.3</v>
      </c>
      <c r="X158">
        <v>6363.3</v>
      </c>
      <c r="Y158">
        <v>6556.3</v>
      </c>
      <c r="Z158">
        <v>6761.2</v>
      </c>
      <c r="AA158">
        <v>6974.9</v>
      </c>
      <c r="AB158">
        <v>7196.6</v>
      </c>
      <c r="AC158">
        <v>7417.1</v>
      </c>
      <c r="AD158">
        <v>7636.7</v>
      </c>
      <c r="AE158">
        <v>7857.8</v>
      </c>
      <c r="AF158">
        <v>8073.9</v>
      </c>
      <c r="AG158">
        <v>8288.7999999999993</v>
      </c>
      <c r="AH158">
        <v>8510.9</v>
      </c>
      <c r="AI158">
        <v>8742.4</v>
      </c>
      <c r="AJ158">
        <v>8984.1</v>
      </c>
      <c r="AK158">
        <v>9226.1</v>
      </c>
      <c r="AL158">
        <v>9395.1</v>
      </c>
      <c r="AM158">
        <v>9504.6</v>
      </c>
      <c r="AN158">
        <v>9577.5</v>
      </c>
      <c r="AO158">
        <v>9622.6</v>
      </c>
      <c r="AP158" s="43" t="s">
        <v>126</v>
      </c>
      <c r="AQ158" s="43" t="s">
        <v>7</v>
      </c>
      <c r="AR158" s="43">
        <v>1.0049999999999999</v>
      </c>
      <c r="AS158" s="43">
        <v>0.996</v>
      </c>
      <c r="AT158" s="43">
        <v>0.996</v>
      </c>
      <c r="AU158" s="43">
        <v>0.997</v>
      </c>
      <c r="AV158" s="43">
        <v>0.996</v>
      </c>
      <c r="AW158" s="43">
        <v>0.996</v>
      </c>
      <c r="AX158" s="43">
        <v>0.996</v>
      </c>
      <c r="AY158" s="43">
        <v>0.99399999999999999</v>
      </c>
      <c r="AZ158" s="43">
        <v>0.99299999999999999</v>
      </c>
      <c r="BA158" s="43">
        <v>0.98799999999999999</v>
      </c>
      <c r="BB158" s="43">
        <v>0.98599999999999999</v>
      </c>
      <c r="BC158" s="43">
        <v>0.98399999999999999</v>
      </c>
      <c r="BD158" s="43">
        <v>0.98399999999999999</v>
      </c>
      <c r="BE158" s="43">
        <v>0.98699999999999999</v>
      </c>
      <c r="BF158" s="43">
        <v>0.98899999999999999</v>
      </c>
      <c r="BG158" s="43">
        <v>0.99</v>
      </c>
      <c r="BH158" s="43">
        <v>0.99199999999999999</v>
      </c>
      <c r="BI158" s="43">
        <v>0.99299999999999999</v>
      </c>
      <c r="BJ158" s="43">
        <v>0.99099999999999999</v>
      </c>
      <c r="BK158" s="43">
        <v>0.99099999999999999</v>
      </c>
      <c r="BL158" s="43">
        <v>0.99099999999999999</v>
      </c>
      <c r="BM158" s="43">
        <v>0.99</v>
      </c>
      <c r="BN158" s="43">
        <v>0.995</v>
      </c>
      <c r="BO158" s="43">
        <v>1</v>
      </c>
      <c r="BP158" s="43">
        <v>1.0029999999999999</v>
      </c>
      <c r="BQ158" s="43">
        <v>1.006</v>
      </c>
      <c r="BR158" s="43">
        <v>1.006</v>
      </c>
      <c r="BS158" s="43">
        <v>1.0029999999999999</v>
      </c>
      <c r="BT158" s="43">
        <v>1.004</v>
      </c>
      <c r="BU158" s="43">
        <v>1.0049999999999999</v>
      </c>
      <c r="BV158" s="43">
        <v>1.006</v>
      </c>
      <c r="BW158" s="43">
        <v>1.006</v>
      </c>
      <c r="CA158">
        <v>2019</v>
      </c>
      <c r="CB158">
        <v>2020</v>
      </c>
      <c r="CC158">
        <v>2021</v>
      </c>
      <c r="CD158">
        <v>2022</v>
      </c>
      <c r="CE158">
        <v>2023</v>
      </c>
      <c r="CF158">
        <v>2024</v>
      </c>
      <c r="CG158">
        <v>2025</v>
      </c>
      <c r="CH158">
        <v>2026</v>
      </c>
      <c r="CI158">
        <v>2027</v>
      </c>
      <c r="CJ158">
        <v>2028</v>
      </c>
      <c r="CK158">
        <v>2029</v>
      </c>
      <c r="CL158">
        <v>2030</v>
      </c>
      <c r="CM158">
        <v>2031</v>
      </c>
      <c r="CN158">
        <v>2032</v>
      </c>
      <c r="CO158">
        <v>2033</v>
      </c>
      <c r="CP158">
        <v>2034</v>
      </c>
      <c r="CQ158">
        <v>2035</v>
      </c>
      <c r="CR158">
        <v>2036</v>
      </c>
      <c r="CS158">
        <v>2037</v>
      </c>
      <c r="CT158">
        <v>2038</v>
      </c>
      <c r="CU158">
        <v>2039</v>
      </c>
      <c r="CV158">
        <v>2040</v>
      </c>
      <c r="CW158">
        <v>2041</v>
      </c>
      <c r="CX158">
        <v>2042</v>
      </c>
      <c r="CY158">
        <v>2043</v>
      </c>
      <c r="CZ158">
        <v>2044</v>
      </c>
      <c r="DA158">
        <v>2045</v>
      </c>
      <c r="DB158">
        <v>2046</v>
      </c>
      <c r="DC158">
        <v>2047</v>
      </c>
      <c r="DD158">
        <v>2048</v>
      </c>
      <c r="DE158">
        <v>2049</v>
      </c>
      <c r="DF158">
        <v>2050</v>
      </c>
    </row>
    <row r="159" spans="4:111" x14ac:dyDescent="0.3">
      <c r="D159" s="18" t="s">
        <v>169</v>
      </c>
      <c r="E159" t="s">
        <v>183</v>
      </c>
      <c r="F159" s="4" t="s">
        <v>5</v>
      </c>
      <c r="G159" t="s">
        <v>178</v>
      </c>
      <c r="H159" t="s">
        <v>159</v>
      </c>
      <c r="I159" s="14" t="s">
        <v>6</v>
      </c>
      <c r="J159">
        <v>3319.1</v>
      </c>
      <c r="K159">
        <v>3045.9</v>
      </c>
      <c r="L159">
        <v>3146.5</v>
      </c>
      <c r="M159">
        <v>3243.4</v>
      </c>
      <c r="N159">
        <v>3332.7</v>
      </c>
      <c r="O159">
        <v>3420.5</v>
      </c>
      <c r="P159">
        <v>3509.9</v>
      </c>
      <c r="Q159">
        <v>3602</v>
      </c>
      <c r="R159">
        <v>3696.5</v>
      </c>
      <c r="S159">
        <v>3782.9</v>
      </c>
      <c r="T159">
        <v>3878.7</v>
      </c>
      <c r="U159">
        <v>3980.6</v>
      </c>
      <c r="V159">
        <v>4091.4</v>
      </c>
      <c r="W159">
        <v>4208.8</v>
      </c>
      <c r="X159">
        <v>4332.1000000000004</v>
      </c>
      <c r="Y159">
        <v>4464</v>
      </c>
      <c r="Z159">
        <v>4602.8</v>
      </c>
      <c r="AA159">
        <v>4747.8999999999996</v>
      </c>
      <c r="AB159">
        <v>4901.3999999999996</v>
      </c>
      <c r="AC159">
        <v>5054.1000000000004</v>
      </c>
      <c r="AD159">
        <v>5207.1000000000004</v>
      </c>
      <c r="AE159">
        <v>5361.4</v>
      </c>
      <c r="AF159">
        <v>5512.9</v>
      </c>
      <c r="AG159">
        <v>5662.4</v>
      </c>
      <c r="AH159">
        <v>5815.2</v>
      </c>
      <c r="AI159">
        <v>5972.8</v>
      </c>
      <c r="AJ159">
        <v>6136.7</v>
      </c>
      <c r="AK159">
        <v>6302.2</v>
      </c>
      <c r="AL159">
        <v>6422.3</v>
      </c>
      <c r="AM159">
        <v>6504</v>
      </c>
      <c r="AN159">
        <v>6561.6</v>
      </c>
      <c r="AO159">
        <v>6601</v>
      </c>
      <c r="AP159" s="43" t="s">
        <v>127</v>
      </c>
      <c r="AQ159" s="43" t="s">
        <v>7</v>
      </c>
      <c r="AR159" s="43">
        <v>1.0009999999999999</v>
      </c>
      <c r="AS159" s="43">
        <v>0.95599999999999996</v>
      </c>
      <c r="AT159" s="43">
        <v>0.97299999999999998</v>
      </c>
      <c r="AU159" s="43">
        <v>0.98</v>
      </c>
      <c r="AV159" s="43">
        <v>0.98499999999999999</v>
      </c>
      <c r="AW159" s="43">
        <v>0.98899999999999999</v>
      </c>
      <c r="AX159" s="43">
        <v>0.99199999999999999</v>
      </c>
      <c r="AY159" s="43">
        <v>0.99399999999999999</v>
      </c>
      <c r="AZ159" s="43">
        <v>0.996</v>
      </c>
      <c r="BA159" s="43">
        <v>0.999</v>
      </c>
      <c r="BB159" s="43">
        <v>1.002</v>
      </c>
      <c r="BC159" s="43">
        <v>1.0049999999999999</v>
      </c>
      <c r="BD159" s="43">
        <v>1.008</v>
      </c>
      <c r="BE159" s="43">
        <v>1.0109999999999999</v>
      </c>
      <c r="BF159" s="43">
        <v>1.014</v>
      </c>
      <c r="BG159" s="43">
        <v>1.016</v>
      </c>
      <c r="BH159" s="43">
        <v>1.0189999999999999</v>
      </c>
      <c r="BI159" s="43">
        <v>1.022</v>
      </c>
      <c r="BJ159" s="43">
        <v>1.024</v>
      </c>
      <c r="BK159" s="43">
        <v>1.024</v>
      </c>
      <c r="BL159" s="43">
        <v>1.024</v>
      </c>
      <c r="BM159" s="43">
        <v>1.024</v>
      </c>
      <c r="BN159" s="43">
        <v>1.0249999999999999</v>
      </c>
      <c r="BO159" s="43">
        <v>1.0269999999999999</v>
      </c>
      <c r="BP159" s="43">
        <v>1.0289999999999999</v>
      </c>
      <c r="BQ159" s="43">
        <v>1.03</v>
      </c>
      <c r="BR159" s="43">
        <v>1.032</v>
      </c>
      <c r="BS159" s="43">
        <v>1.032</v>
      </c>
      <c r="BT159" s="43">
        <v>1.036</v>
      </c>
      <c r="BU159" s="43">
        <v>1.038</v>
      </c>
      <c r="BV159" s="43">
        <v>1.0369999999999999</v>
      </c>
      <c r="BW159" s="43">
        <v>1.0369999999999999</v>
      </c>
      <c r="BX159" t="s">
        <v>155</v>
      </c>
      <c r="BY159" t="s">
        <v>7</v>
      </c>
      <c r="BZ159">
        <v>2050</v>
      </c>
      <c r="CA159">
        <v>3154.6</v>
      </c>
      <c r="CB159">
        <v>2950</v>
      </c>
      <c r="CC159">
        <v>3075.6</v>
      </c>
      <c r="CD159">
        <v>3182.2</v>
      </c>
      <c r="CE159">
        <v>3274.3</v>
      </c>
      <c r="CF159">
        <v>3361.1</v>
      </c>
      <c r="CG159">
        <v>3448.4</v>
      </c>
      <c r="CH159">
        <v>3536.9</v>
      </c>
      <c r="CI159">
        <v>3628.2</v>
      </c>
      <c r="CJ159">
        <v>3725.3</v>
      </c>
      <c r="CK159">
        <v>3829.1</v>
      </c>
      <c r="CL159">
        <v>3935.4</v>
      </c>
      <c r="CM159">
        <v>4050.1</v>
      </c>
      <c r="CN159">
        <v>4169.7</v>
      </c>
      <c r="CO159">
        <v>4294.3</v>
      </c>
      <c r="CP159">
        <v>4428.3999999999996</v>
      </c>
      <c r="CQ159">
        <v>4568</v>
      </c>
      <c r="CR159">
        <v>4712.3999999999996</v>
      </c>
      <c r="CS159">
        <v>4863.3</v>
      </c>
      <c r="CT159">
        <v>5014</v>
      </c>
      <c r="CU159">
        <v>5165.3999999999996</v>
      </c>
      <c r="CV159">
        <v>5317.8</v>
      </c>
      <c r="CW159">
        <v>5477.2</v>
      </c>
      <c r="CX159">
        <v>5636.7</v>
      </c>
      <c r="CY159">
        <v>5798.6</v>
      </c>
      <c r="CZ159">
        <v>5964.5</v>
      </c>
      <c r="DA159">
        <v>6135.4</v>
      </c>
      <c r="DB159">
        <v>6306</v>
      </c>
      <c r="DC159">
        <v>6422.1</v>
      </c>
      <c r="DD159">
        <v>6494.9</v>
      </c>
      <c r="DE159">
        <v>6544.2</v>
      </c>
      <c r="DF159">
        <v>6576.5</v>
      </c>
    </row>
    <row r="160" spans="4:111" x14ac:dyDescent="0.3">
      <c r="D160" s="18" t="s">
        <v>169</v>
      </c>
      <c r="E160" t="s">
        <v>184</v>
      </c>
      <c r="F160" s="4" t="s">
        <v>5</v>
      </c>
      <c r="G160" s="18" t="s">
        <v>132</v>
      </c>
      <c r="H160" t="s">
        <v>160</v>
      </c>
      <c r="I160" s="14" t="s">
        <v>6</v>
      </c>
      <c r="J160">
        <v>3799.1</v>
      </c>
      <c r="K160">
        <v>3955</v>
      </c>
      <c r="L160">
        <v>4074.9</v>
      </c>
      <c r="M160">
        <v>4172.8</v>
      </c>
      <c r="N160">
        <v>4267.5</v>
      </c>
      <c r="O160">
        <v>4382.8</v>
      </c>
      <c r="P160">
        <v>4519.6000000000004</v>
      </c>
      <c r="Q160">
        <v>4656.2</v>
      </c>
      <c r="R160">
        <v>4789.8</v>
      </c>
      <c r="S160">
        <v>4901.6000000000004</v>
      </c>
      <c r="T160">
        <v>5011.7</v>
      </c>
      <c r="U160">
        <v>5119.6000000000004</v>
      </c>
      <c r="V160">
        <v>5251.1</v>
      </c>
      <c r="W160">
        <v>5386.4</v>
      </c>
      <c r="X160">
        <v>5531.8</v>
      </c>
      <c r="Y160">
        <v>5709.2</v>
      </c>
      <c r="Z160">
        <v>5872.7</v>
      </c>
      <c r="AA160">
        <v>6048.9</v>
      </c>
      <c r="AB160">
        <v>6238.1</v>
      </c>
      <c r="AC160">
        <v>6413.6</v>
      </c>
      <c r="AD160">
        <v>6590.9</v>
      </c>
      <c r="AE160">
        <v>6774.2</v>
      </c>
      <c r="AF160">
        <v>6962.8</v>
      </c>
      <c r="AG160">
        <v>7139.8</v>
      </c>
      <c r="AH160">
        <v>7323.8</v>
      </c>
      <c r="AI160">
        <v>7516.8</v>
      </c>
      <c r="AJ160">
        <v>7719.5</v>
      </c>
      <c r="AK160">
        <v>7909.3</v>
      </c>
      <c r="AL160">
        <v>7764.2</v>
      </c>
      <c r="AM160">
        <v>7631.3</v>
      </c>
      <c r="AN160">
        <v>7531.9</v>
      </c>
      <c r="AO160">
        <v>7436</v>
      </c>
      <c r="AP160" s="43" t="s">
        <v>128</v>
      </c>
      <c r="AQ160" s="43" t="s">
        <v>7</v>
      </c>
      <c r="AR160" s="43">
        <v>1.0369999999999999</v>
      </c>
      <c r="AS160" s="43">
        <v>1.006</v>
      </c>
      <c r="AT160" s="43">
        <v>1.0109999999999999</v>
      </c>
      <c r="AU160" s="43">
        <v>1.0129999999999999</v>
      </c>
      <c r="AV160" s="43">
        <v>1.014</v>
      </c>
      <c r="AW160" s="43">
        <v>1.0169999999999999</v>
      </c>
      <c r="AX160" s="43">
        <v>1.0209999999999999</v>
      </c>
      <c r="AY160" s="43">
        <v>1.024</v>
      </c>
      <c r="AZ160" s="43">
        <v>1.026</v>
      </c>
      <c r="BA160" s="43">
        <v>1.022</v>
      </c>
      <c r="BB160" s="43">
        <v>1.0249999999999999</v>
      </c>
      <c r="BC160" s="43">
        <v>1.0289999999999999</v>
      </c>
      <c r="BD160" s="43">
        <v>1.0349999999999999</v>
      </c>
      <c r="BE160" s="43">
        <v>1.04</v>
      </c>
      <c r="BF160" s="43">
        <v>1.044</v>
      </c>
      <c r="BG160" s="43">
        <v>1.048</v>
      </c>
      <c r="BH160" s="43">
        <v>1.054</v>
      </c>
      <c r="BI160" s="43">
        <v>1.0589999999999999</v>
      </c>
      <c r="BJ160" s="43">
        <v>1.0620000000000001</v>
      </c>
      <c r="BK160" s="43">
        <v>1.0629999999999999</v>
      </c>
      <c r="BL160" s="43">
        <v>1.0640000000000001</v>
      </c>
      <c r="BM160" s="43">
        <v>1.0649999999999999</v>
      </c>
      <c r="BN160" s="43">
        <v>1.0620000000000001</v>
      </c>
      <c r="BO160" s="43">
        <v>1.06</v>
      </c>
      <c r="BP160" s="43">
        <v>1.0620000000000001</v>
      </c>
      <c r="BQ160" s="43">
        <v>1.0629999999999999</v>
      </c>
      <c r="BR160" s="43">
        <v>1.0660000000000001</v>
      </c>
      <c r="BS160" s="43">
        <v>1.0660000000000001</v>
      </c>
      <c r="BT160" s="43">
        <v>1.0569999999999999</v>
      </c>
      <c r="BU160" s="43">
        <v>1.048</v>
      </c>
      <c r="BV160" s="43">
        <v>1.04</v>
      </c>
      <c r="BW160" s="43">
        <v>1.034</v>
      </c>
      <c r="BX160" t="s">
        <v>157</v>
      </c>
      <c r="BY160" t="s">
        <v>7</v>
      </c>
      <c r="BZ160">
        <v>2050</v>
      </c>
      <c r="CA160">
        <v>5236</v>
      </c>
      <c r="CB160">
        <v>4902.6000000000004</v>
      </c>
      <c r="CC160">
        <v>5116.2</v>
      </c>
      <c r="CD160">
        <v>5294.9</v>
      </c>
      <c r="CE160">
        <v>5445.6</v>
      </c>
      <c r="CF160">
        <v>5586.7</v>
      </c>
      <c r="CG160">
        <v>5729.4</v>
      </c>
      <c r="CH160">
        <v>5876.1</v>
      </c>
      <c r="CI160">
        <v>6028.4</v>
      </c>
      <c r="CJ160">
        <v>6183.4</v>
      </c>
      <c r="CK160">
        <v>6350.4</v>
      </c>
      <c r="CL160">
        <v>6522</v>
      </c>
      <c r="CM160">
        <v>6708.1</v>
      </c>
      <c r="CN160">
        <v>6904.7</v>
      </c>
      <c r="CO160">
        <v>7111.3</v>
      </c>
      <c r="CP160">
        <v>7335.9</v>
      </c>
      <c r="CQ160">
        <v>7574.6</v>
      </c>
      <c r="CR160">
        <v>7822.6</v>
      </c>
      <c r="CS160">
        <v>8078.5</v>
      </c>
      <c r="CT160">
        <v>8329.5</v>
      </c>
      <c r="CU160">
        <v>8578.1</v>
      </c>
      <c r="CV160">
        <v>8827</v>
      </c>
      <c r="CW160">
        <v>9079.1</v>
      </c>
      <c r="CX160">
        <v>9330</v>
      </c>
      <c r="CY160">
        <v>9588.5</v>
      </c>
      <c r="CZ160">
        <v>9857</v>
      </c>
      <c r="DA160">
        <v>10136.9</v>
      </c>
      <c r="DB160">
        <v>10413.1</v>
      </c>
      <c r="DC160">
        <v>10575.9</v>
      </c>
      <c r="DD160">
        <v>10653.5</v>
      </c>
      <c r="DE160">
        <v>10685.6</v>
      </c>
      <c r="DF160">
        <v>10685.8</v>
      </c>
    </row>
    <row r="161" spans="4:110" x14ac:dyDescent="0.3">
      <c r="D161" s="18" t="s">
        <v>169</v>
      </c>
      <c r="E161" t="s">
        <v>184</v>
      </c>
      <c r="F161" s="4" t="s">
        <v>5</v>
      </c>
      <c r="G161" t="s">
        <v>179</v>
      </c>
      <c r="H161" t="s">
        <v>177</v>
      </c>
      <c r="I161" s="14" t="s">
        <v>6</v>
      </c>
      <c r="J161">
        <v>200.2</v>
      </c>
      <c r="K161">
        <v>216.1</v>
      </c>
      <c r="L161">
        <v>219</v>
      </c>
      <c r="M161">
        <v>223.9</v>
      </c>
      <c r="N161">
        <v>229.7</v>
      </c>
      <c r="O161">
        <v>239.4</v>
      </c>
      <c r="P161">
        <v>250.1</v>
      </c>
      <c r="Q161">
        <v>252</v>
      </c>
      <c r="R161">
        <v>249.9</v>
      </c>
      <c r="S161">
        <v>250.4</v>
      </c>
      <c r="T161">
        <v>257</v>
      </c>
      <c r="U161">
        <v>264.8</v>
      </c>
      <c r="V161">
        <v>279</v>
      </c>
      <c r="W161">
        <v>289.3</v>
      </c>
      <c r="X161">
        <v>299.7</v>
      </c>
      <c r="Y161">
        <v>309.7</v>
      </c>
      <c r="Z161">
        <v>309.7</v>
      </c>
      <c r="AA161">
        <v>317.7</v>
      </c>
      <c r="AB161">
        <v>339.9</v>
      </c>
      <c r="AC161">
        <v>360.7</v>
      </c>
      <c r="AD161">
        <v>382.6</v>
      </c>
      <c r="AE161">
        <v>404.6</v>
      </c>
      <c r="AF161">
        <v>420</v>
      </c>
      <c r="AG161">
        <v>436.4</v>
      </c>
      <c r="AH161">
        <v>454.8</v>
      </c>
      <c r="AI161">
        <v>473.9</v>
      </c>
      <c r="AJ161">
        <v>493.2</v>
      </c>
      <c r="AK161">
        <v>575.4</v>
      </c>
      <c r="AL161">
        <v>651.1</v>
      </c>
      <c r="AM161">
        <v>719</v>
      </c>
      <c r="AN161">
        <v>788</v>
      </c>
      <c r="AO161">
        <v>854</v>
      </c>
      <c r="AP161" s="43" t="s">
        <v>61</v>
      </c>
      <c r="AQ161" s="43" t="s">
        <v>7</v>
      </c>
      <c r="AR161" s="43">
        <v>1.038</v>
      </c>
      <c r="AS161" s="43">
        <v>1.008</v>
      </c>
      <c r="AT161" s="43">
        <v>1.0149999999999999</v>
      </c>
      <c r="AU161" s="43">
        <v>1.018</v>
      </c>
      <c r="AV161" s="43">
        <v>1.0209999999999999</v>
      </c>
      <c r="AW161" s="43">
        <v>1.0229999999999999</v>
      </c>
      <c r="AX161" s="43">
        <v>1.0249999999999999</v>
      </c>
      <c r="AY161" s="43">
        <v>1.026</v>
      </c>
      <c r="AZ161" s="43">
        <v>1.0269999999999999</v>
      </c>
      <c r="BA161" s="43">
        <v>1.0249999999999999</v>
      </c>
      <c r="BB161" s="43">
        <v>1.0269999999999999</v>
      </c>
      <c r="BC161" s="43">
        <v>1.0289999999999999</v>
      </c>
      <c r="BD161" s="43">
        <v>1.032</v>
      </c>
      <c r="BE161" s="43">
        <v>1.0349999999999999</v>
      </c>
      <c r="BF161" s="43">
        <v>1.0369999999999999</v>
      </c>
      <c r="BG161" s="43">
        <v>1.0389999999999999</v>
      </c>
      <c r="BH161" s="43">
        <v>1.042</v>
      </c>
      <c r="BI161" s="43">
        <v>1.0449999999999999</v>
      </c>
      <c r="BJ161" s="43">
        <v>1.0469999999999999</v>
      </c>
      <c r="BK161" s="43">
        <v>1.0469999999999999</v>
      </c>
      <c r="BL161" s="43">
        <v>1.0469999999999999</v>
      </c>
      <c r="BM161" s="43">
        <v>1.0469999999999999</v>
      </c>
      <c r="BN161" s="43">
        <v>1.0449999999999999</v>
      </c>
      <c r="BO161" s="43">
        <v>1.044</v>
      </c>
      <c r="BP161" s="43">
        <v>1.0449999999999999</v>
      </c>
      <c r="BQ161" s="43">
        <v>1.046</v>
      </c>
      <c r="BR161" s="43">
        <v>1.048</v>
      </c>
      <c r="BS161" s="43">
        <v>1.048</v>
      </c>
      <c r="BT161" s="43">
        <v>1.048</v>
      </c>
      <c r="BU161" s="43">
        <v>1.046</v>
      </c>
      <c r="BV161" s="43">
        <v>1.0449999999999999</v>
      </c>
      <c r="BW161" s="43">
        <v>1.044</v>
      </c>
      <c r="BX161" t="s">
        <v>158</v>
      </c>
      <c r="BY161" t="s">
        <v>7</v>
      </c>
      <c r="BZ161">
        <v>2050</v>
      </c>
      <c r="CA161">
        <v>4708.8999999999996</v>
      </c>
      <c r="CB161">
        <v>4371.1000000000004</v>
      </c>
      <c r="CC161">
        <v>4549.3</v>
      </c>
      <c r="CD161">
        <v>4712.1000000000004</v>
      </c>
      <c r="CE161">
        <v>4857</v>
      </c>
      <c r="CF161">
        <v>4995</v>
      </c>
      <c r="CG161">
        <v>5132.6000000000004</v>
      </c>
      <c r="CH161">
        <v>5272.4</v>
      </c>
      <c r="CI161">
        <v>5415.1</v>
      </c>
      <c r="CJ161">
        <v>5548.8</v>
      </c>
      <c r="CK161">
        <v>5694.9</v>
      </c>
      <c r="CL161">
        <v>5847.9</v>
      </c>
      <c r="CM161">
        <v>6011.4</v>
      </c>
      <c r="CN161">
        <v>6183.3</v>
      </c>
      <c r="CO161">
        <v>6363.3</v>
      </c>
      <c r="CP161">
        <v>6556.3</v>
      </c>
      <c r="CQ161">
        <v>6761.2</v>
      </c>
      <c r="CR161">
        <v>6974.9</v>
      </c>
      <c r="CS161">
        <v>7196.6</v>
      </c>
      <c r="CT161">
        <v>7417.1</v>
      </c>
      <c r="CU161">
        <v>7636.7</v>
      </c>
      <c r="CV161">
        <v>7857.8</v>
      </c>
      <c r="CW161">
        <v>8073.9</v>
      </c>
      <c r="CX161">
        <v>8288.7999999999993</v>
      </c>
      <c r="CY161">
        <v>8510.9</v>
      </c>
      <c r="CZ161">
        <v>8742.4</v>
      </c>
      <c r="DA161">
        <v>8984.1</v>
      </c>
      <c r="DB161">
        <v>9226.1</v>
      </c>
      <c r="DC161">
        <v>9395.1</v>
      </c>
      <c r="DD161">
        <v>9504.6</v>
      </c>
      <c r="DE161">
        <v>9577.5</v>
      </c>
      <c r="DF161">
        <v>9622.6</v>
      </c>
    </row>
    <row r="162" spans="4:110" x14ac:dyDescent="0.3">
      <c r="D162" s="15" t="s">
        <v>185</v>
      </c>
      <c r="E162" s="15" t="s">
        <v>186</v>
      </c>
      <c r="F162" s="12" t="s">
        <v>33</v>
      </c>
      <c r="G162" t="s">
        <v>178</v>
      </c>
      <c r="H162" s="1" t="s">
        <v>6</v>
      </c>
      <c r="I162" s="14" t="s">
        <v>6</v>
      </c>
      <c r="J162" s="17">
        <f>J156+J157+J158+J159</f>
        <v>16418.599999999999</v>
      </c>
      <c r="K162" s="17">
        <f t="shared" ref="K162:AO162" si="22">K156+K157+K158+K159</f>
        <v>15269.6</v>
      </c>
      <c r="L162" s="17">
        <f t="shared" si="22"/>
        <v>15887.599999999999</v>
      </c>
      <c r="M162" s="17">
        <f t="shared" si="22"/>
        <v>16432.599999999999</v>
      </c>
      <c r="N162" s="17">
        <f t="shared" si="22"/>
        <v>16909.600000000002</v>
      </c>
      <c r="O162" s="17">
        <f t="shared" si="22"/>
        <v>17363.3</v>
      </c>
      <c r="P162" s="17">
        <f t="shared" si="22"/>
        <v>17820.3</v>
      </c>
      <c r="Q162" s="17">
        <f t="shared" si="22"/>
        <v>18287.400000000001</v>
      </c>
      <c r="R162" s="17">
        <f t="shared" si="22"/>
        <v>18768.199999999997</v>
      </c>
      <c r="S162" s="17">
        <f t="shared" si="22"/>
        <v>19240.400000000001</v>
      </c>
      <c r="T162" s="17">
        <f t="shared" si="22"/>
        <v>19753.099999999999</v>
      </c>
      <c r="U162" s="17">
        <f t="shared" si="22"/>
        <v>20285.899999999998</v>
      </c>
      <c r="V162" s="17">
        <f t="shared" si="22"/>
        <v>20861</v>
      </c>
      <c r="W162" s="17">
        <f t="shared" si="22"/>
        <v>21466.5</v>
      </c>
      <c r="X162" s="17">
        <f t="shared" si="22"/>
        <v>22101</v>
      </c>
      <c r="Y162" s="17">
        <f t="shared" si="22"/>
        <v>22784.6</v>
      </c>
      <c r="Z162" s="17">
        <f t="shared" si="22"/>
        <v>23506.6</v>
      </c>
      <c r="AA162" s="17">
        <f t="shared" si="22"/>
        <v>24257.800000000003</v>
      </c>
      <c r="AB162" s="17">
        <f t="shared" si="22"/>
        <v>25039.800000000003</v>
      </c>
      <c r="AC162" s="17">
        <f t="shared" si="22"/>
        <v>25814.699999999997</v>
      </c>
      <c r="AD162" s="17">
        <f t="shared" si="22"/>
        <v>26587.300000000003</v>
      </c>
      <c r="AE162" s="17">
        <f t="shared" si="22"/>
        <v>27364</v>
      </c>
      <c r="AF162" s="17">
        <f t="shared" si="22"/>
        <v>28143.1</v>
      </c>
      <c r="AG162" s="17">
        <f t="shared" si="22"/>
        <v>28917.9</v>
      </c>
      <c r="AH162" s="17">
        <f t="shared" si="22"/>
        <v>29713.200000000001</v>
      </c>
      <c r="AI162" s="17">
        <f t="shared" si="22"/>
        <v>30536.7</v>
      </c>
      <c r="AJ162" s="17">
        <f t="shared" si="22"/>
        <v>31393.100000000002</v>
      </c>
      <c r="AK162" s="17">
        <f t="shared" si="22"/>
        <v>32247.399999999998</v>
      </c>
      <c r="AL162" s="17">
        <f t="shared" si="22"/>
        <v>32815.4</v>
      </c>
      <c r="AM162" s="17">
        <f t="shared" si="22"/>
        <v>33157</v>
      </c>
      <c r="AN162" s="17">
        <f t="shared" si="22"/>
        <v>33368.9</v>
      </c>
      <c r="AO162" s="17">
        <f t="shared" si="22"/>
        <v>33485.9</v>
      </c>
      <c r="AP162" s="43" t="s">
        <v>129</v>
      </c>
      <c r="AQ162" s="43" t="s">
        <v>7</v>
      </c>
      <c r="AR162" s="43">
        <v>1.0249999999999999</v>
      </c>
      <c r="AS162" s="43">
        <v>1.042</v>
      </c>
      <c r="AT162" s="43">
        <v>1.0389999999999999</v>
      </c>
      <c r="AU162" s="43">
        <v>1.0369999999999999</v>
      </c>
      <c r="AV162" s="43">
        <v>1.0349999999999999</v>
      </c>
      <c r="AW162" s="43">
        <v>1.036</v>
      </c>
      <c r="AX162" s="43">
        <v>1.0389999999999999</v>
      </c>
      <c r="AY162" s="43">
        <v>1.042</v>
      </c>
      <c r="AZ162" s="43">
        <v>1.044</v>
      </c>
      <c r="BA162" s="43">
        <v>1.04</v>
      </c>
      <c r="BB162" s="43">
        <v>1.042</v>
      </c>
      <c r="BC162" s="43">
        <v>1.044</v>
      </c>
      <c r="BD162" s="43">
        <v>1.0469999999999999</v>
      </c>
      <c r="BE162" s="43">
        <v>1.05</v>
      </c>
      <c r="BF162" s="43">
        <v>1.052</v>
      </c>
      <c r="BG162" s="43">
        <v>1.0549999999999999</v>
      </c>
      <c r="BH162" s="43">
        <v>1.0589999999999999</v>
      </c>
      <c r="BI162" s="43">
        <v>1.0620000000000001</v>
      </c>
      <c r="BJ162" s="43">
        <v>1.0640000000000001</v>
      </c>
      <c r="BK162" s="43">
        <v>1.0629999999999999</v>
      </c>
      <c r="BL162" s="43">
        <v>1.0629999999999999</v>
      </c>
      <c r="BM162" s="43">
        <v>1.0629999999999999</v>
      </c>
      <c r="BN162" s="43">
        <v>1.06</v>
      </c>
      <c r="BO162" s="43">
        <v>1.0589999999999999</v>
      </c>
      <c r="BP162" s="43">
        <v>1.0589999999999999</v>
      </c>
      <c r="BQ162" s="43">
        <v>1.06</v>
      </c>
      <c r="BR162" s="43">
        <v>1.0620000000000001</v>
      </c>
      <c r="BS162" s="43">
        <v>1.0609999999999999</v>
      </c>
      <c r="BT162" s="43">
        <v>1.0449999999999999</v>
      </c>
      <c r="BU162" s="43">
        <v>1.0309999999999999</v>
      </c>
      <c r="BV162" s="43">
        <v>1.0229999999999999</v>
      </c>
      <c r="BW162" s="43">
        <v>1.016</v>
      </c>
      <c r="BX162" t="s">
        <v>159</v>
      </c>
      <c r="BY162" t="s">
        <v>7</v>
      </c>
      <c r="BZ162">
        <v>2050</v>
      </c>
      <c r="CA162">
        <v>3319.1</v>
      </c>
      <c r="CB162">
        <v>3045.9</v>
      </c>
      <c r="CC162">
        <v>3146.5</v>
      </c>
      <c r="CD162">
        <v>3243.4</v>
      </c>
      <c r="CE162">
        <v>3332.7</v>
      </c>
      <c r="CF162">
        <v>3420.5</v>
      </c>
      <c r="CG162">
        <v>3509.9</v>
      </c>
      <c r="CH162">
        <v>3602</v>
      </c>
      <c r="CI162">
        <v>3696.5</v>
      </c>
      <c r="CJ162">
        <v>3782.9</v>
      </c>
      <c r="CK162">
        <v>3878.7</v>
      </c>
      <c r="CL162">
        <v>3980.6</v>
      </c>
      <c r="CM162">
        <v>4091.4</v>
      </c>
      <c r="CN162">
        <v>4208.8</v>
      </c>
      <c r="CO162">
        <v>4332.1000000000004</v>
      </c>
      <c r="CP162">
        <v>4464</v>
      </c>
      <c r="CQ162">
        <v>4602.8</v>
      </c>
      <c r="CR162">
        <v>4747.8999999999996</v>
      </c>
      <c r="CS162">
        <v>4901.3999999999996</v>
      </c>
      <c r="CT162">
        <v>5054.1000000000004</v>
      </c>
      <c r="CU162">
        <v>5207.1000000000004</v>
      </c>
      <c r="CV162">
        <v>5361.4</v>
      </c>
      <c r="CW162">
        <v>5512.9</v>
      </c>
      <c r="CX162">
        <v>5662.4</v>
      </c>
      <c r="CY162">
        <v>5815.2</v>
      </c>
      <c r="CZ162">
        <v>5972.8</v>
      </c>
      <c r="DA162">
        <v>6136.7</v>
      </c>
      <c r="DB162">
        <v>6302.2</v>
      </c>
      <c r="DC162">
        <v>6422.3</v>
      </c>
      <c r="DD162">
        <v>6504</v>
      </c>
      <c r="DE162">
        <v>6561.6</v>
      </c>
      <c r="DF162">
        <v>6601</v>
      </c>
    </row>
    <row r="163" spans="4:110" x14ac:dyDescent="0.3">
      <c r="D163" s="15" t="s">
        <v>187</v>
      </c>
      <c r="E163" s="16" t="s">
        <v>188</v>
      </c>
      <c r="F163" s="12" t="s">
        <v>33</v>
      </c>
      <c r="G163" s="1" t="s">
        <v>6</v>
      </c>
      <c r="H163" s="1" t="s">
        <v>6</v>
      </c>
      <c r="I163" s="16" t="s">
        <v>190</v>
      </c>
      <c r="J163" s="16" t="s">
        <v>6</v>
      </c>
      <c r="K163" s="36" t="e">
        <f>1-K162/#REF!</f>
        <v>#REF!</v>
      </c>
      <c r="L163" s="36" t="e">
        <f>1-L162/#REF!</f>
        <v>#REF!</v>
      </c>
      <c r="M163" s="36" t="e">
        <f>1-M162/#REF!</f>
        <v>#REF!</v>
      </c>
      <c r="N163" s="36" t="e">
        <f>1-N162/#REF!</f>
        <v>#REF!</v>
      </c>
      <c r="O163" s="36" t="e">
        <f>1-O162/#REF!</f>
        <v>#REF!</v>
      </c>
      <c r="P163" s="36" t="e">
        <f>1-P162/#REF!</f>
        <v>#REF!</v>
      </c>
      <c r="Q163" s="36" t="e">
        <f>1-Q162/#REF!</f>
        <v>#REF!</v>
      </c>
      <c r="R163" s="36" t="e">
        <f>1-R162/#REF!</f>
        <v>#REF!</v>
      </c>
      <c r="S163" s="36" t="e">
        <f>1-S162/#REF!</f>
        <v>#REF!</v>
      </c>
      <c r="T163" s="36" t="e">
        <f>1-T162/#REF!</f>
        <v>#REF!</v>
      </c>
      <c r="U163" s="36" t="e">
        <f>1-U162/#REF!</f>
        <v>#REF!</v>
      </c>
      <c r="V163" s="36" t="e">
        <f>1-V162/#REF!</f>
        <v>#REF!</v>
      </c>
      <c r="W163" s="36" t="e">
        <f>1-W162/#REF!</f>
        <v>#REF!</v>
      </c>
      <c r="X163" s="36" t="e">
        <f>1-X162/#REF!</f>
        <v>#REF!</v>
      </c>
      <c r="Y163" s="36" t="e">
        <f>1-Y162/#REF!</f>
        <v>#REF!</v>
      </c>
      <c r="Z163" s="36" t="e">
        <f>1-Z162/#REF!</f>
        <v>#REF!</v>
      </c>
      <c r="AA163" s="36" t="e">
        <f>1-AA162/#REF!</f>
        <v>#REF!</v>
      </c>
      <c r="AB163" s="36" t="e">
        <f>1-AB162/#REF!</f>
        <v>#REF!</v>
      </c>
      <c r="AC163" s="36" t="e">
        <f>1-AC162/#REF!</f>
        <v>#REF!</v>
      </c>
      <c r="AD163" s="36" t="e">
        <f>1-AD162/#REF!</f>
        <v>#REF!</v>
      </c>
      <c r="AE163" s="36" t="e">
        <f>1-AE162/#REF!</f>
        <v>#REF!</v>
      </c>
      <c r="AF163" s="36" t="e">
        <f>1-AF162/#REF!</f>
        <v>#REF!</v>
      </c>
      <c r="AG163" s="36" t="e">
        <f>1-AG162/#REF!</f>
        <v>#REF!</v>
      </c>
      <c r="AH163" s="36" t="e">
        <f>1-AH162/#REF!</f>
        <v>#REF!</v>
      </c>
      <c r="AI163" s="36" t="e">
        <f>1-AI162/#REF!</f>
        <v>#REF!</v>
      </c>
      <c r="AJ163" s="37" t="e">
        <f>1-AJ162/#REF!</f>
        <v>#REF!</v>
      </c>
      <c r="AK163" s="37" t="e">
        <f>1-AK162/#REF!</f>
        <v>#REF!</v>
      </c>
      <c r="AL163" s="37" t="e">
        <f>1-AL162/#REF!</f>
        <v>#REF!</v>
      </c>
      <c r="AM163" s="37" t="e">
        <f>1-AM162/#REF!</f>
        <v>#REF!</v>
      </c>
      <c r="AN163" s="37" t="e">
        <f>1-AN162/#REF!</f>
        <v>#REF!</v>
      </c>
      <c r="AO163" s="37" t="e">
        <f>1-AO162/#REF!</f>
        <v>#REF!</v>
      </c>
      <c r="AP163" s="44" t="s">
        <v>130</v>
      </c>
      <c r="AQ163" s="43" t="s">
        <v>7</v>
      </c>
      <c r="AR163" s="43">
        <v>1.0669999999999999</v>
      </c>
      <c r="AS163" s="43">
        <v>1.143</v>
      </c>
      <c r="AT163" s="43">
        <v>1.1319999999999999</v>
      </c>
      <c r="AU163" s="43">
        <v>1.125</v>
      </c>
      <c r="AV163" s="43">
        <v>1.1220000000000001</v>
      </c>
      <c r="AW163" s="43">
        <v>1.1200000000000001</v>
      </c>
      <c r="AX163" s="43">
        <v>1.119</v>
      </c>
      <c r="AY163" s="43">
        <v>1.119</v>
      </c>
      <c r="AZ163" s="43">
        <v>1.1200000000000001</v>
      </c>
      <c r="BA163" s="43">
        <v>1.1180000000000001</v>
      </c>
      <c r="BB163" s="43">
        <v>1.121</v>
      </c>
      <c r="BC163" s="43">
        <v>1.1240000000000001</v>
      </c>
      <c r="BD163" s="43">
        <v>1.129</v>
      </c>
      <c r="BE163" s="43">
        <v>1.133</v>
      </c>
      <c r="BF163" s="43">
        <v>1.1359999999999999</v>
      </c>
      <c r="BG163" s="43">
        <v>1.139</v>
      </c>
      <c r="BH163" s="43">
        <v>1.1439999999999999</v>
      </c>
      <c r="BI163" s="43">
        <v>1.1479999999999999</v>
      </c>
      <c r="BJ163" s="43">
        <v>1.151</v>
      </c>
      <c r="BK163" s="43">
        <v>1.153</v>
      </c>
      <c r="BL163" s="43">
        <v>1.155</v>
      </c>
      <c r="BM163" s="43">
        <v>1.1559999999999999</v>
      </c>
      <c r="BN163" s="43">
        <v>1.153</v>
      </c>
      <c r="BO163" s="43">
        <v>1.153</v>
      </c>
      <c r="BP163" s="43">
        <v>1.1539999999999999</v>
      </c>
      <c r="BQ163" s="43">
        <v>1.155</v>
      </c>
      <c r="BR163" s="43">
        <v>1.157</v>
      </c>
      <c r="BS163" s="43">
        <v>1.1579999999999999</v>
      </c>
      <c r="BT163" s="43">
        <v>1.159</v>
      </c>
      <c r="BU163" s="43">
        <v>1.1579999999999999</v>
      </c>
      <c r="BV163" s="43">
        <v>1.157</v>
      </c>
      <c r="BW163" s="43">
        <v>1.155</v>
      </c>
      <c r="BX163" t="s">
        <v>160</v>
      </c>
      <c r="BY163" t="s">
        <v>7</v>
      </c>
      <c r="BZ163">
        <v>2050</v>
      </c>
      <c r="CA163">
        <v>3799.1</v>
      </c>
      <c r="CB163">
        <v>3955</v>
      </c>
      <c r="CC163">
        <v>4074.9</v>
      </c>
      <c r="CD163">
        <v>4172.8</v>
      </c>
      <c r="CE163">
        <v>4267.5</v>
      </c>
      <c r="CF163">
        <v>4382.8</v>
      </c>
      <c r="CG163">
        <v>4519.6000000000004</v>
      </c>
      <c r="CH163">
        <v>4656.2</v>
      </c>
      <c r="CI163">
        <v>4789.8</v>
      </c>
      <c r="CJ163">
        <v>4901.6000000000004</v>
      </c>
      <c r="CK163">
        <v>5011.7</v>
      </c>
      <c r="CL163">
        <v>5119.6000000000004</v>
      </c>
      <c r="CM163">
        <v>5251.1</v>
      </c>
      <c r="CN163">
        <v>5386.4</v>
      </c>
      <c r="CO163">
        <v>5531.8</v>
      </c>
      <c r="CP163">
        <v>5709.2</v>
      </c>
      <c r="CQ163">
        <v>5872.7</v>
      </c>
      <c r="CR163">
        <v>6048.9</v>
      </c>
      <c r="CS163">
        <v>6238.1</v>
      </c>
      <c r="CT163">
        <v>6413.6</v>
      </c>
      <c r="CU163">
        <v>6590.9</v>
      </c>
      <c r="CV163">
        <v>6774.2</v>
      </c>
      <c r="CW163">
        <v>6962.8</v>
      </c>
      <c r="CX163">
        <v>7139.8</v>
      </c>
      <c r="CY163">
        <v>7323.8</v>
      </c>
      <c r="CZ163">
        <v>7516.8</v>
      </c>
      <c r="DA163">
        <v>7719.5</v>
      </c>
      <c r="DB163">
        <v>7909.3</v>
      </c>
      <c r="DC163">
        <v>7764.2</v>
      </c>
      <c r="DD163">
        <v>7631.3</v>
      </c>
      <c r="DE163">
        <v>7531.9</v>
      </c>
      <c r="DF163">
        <v>7436</v>
      </c>
    </row>
    <row r="164" spans="4:110" x14ac:dyDescent="0.3">
      <c r="D164" s="15" t="s">
        <v>189</v>
      </c>
      <c r="E164" s="15" t="s">
        <v>189</v>
      </c>
      <c r="F164" s="12" t="s">
        <v>33</v>
      </c>
      <c r="G164" s="1" t="s">
        <v>6</v>
      </c>
      <c r="H164" s="1" t="s">
        <v>6</v>
      </c>
      <c r="I164" s="14" t="s">
        <v>6</v>
      </c>
      <c r="J164" s="16" t="s">
        <v>6</v>
      </c>
      <c r="K164" s="36" t="e">
        <f>K162/#REF!</f>
        <v>#REF!</v>
      </c>
      <c r="L164" s="36" t="e">
        <f>L162/#REF!</f>
        <v>#REF!</v>
      </c>
      <c r="M164" s="36" t="e">
        <f>M162/#REF!</f>
        <v>#REF!</v>
      </c>
      <c r="N164" s="36" t="e">
        <f>N162/#REF!</f>
        <v>#REF!</v>
      </c>
      <c r="O164" s="36" t="e">
        <f>O162/#REF!</f>
        <v>#REF!</v>
      </c>
      <c r="P164" s="36" t="e">
        <f>P162/#REF!</f>
        <v>#REF!</v>
      </c>
      <c r="Q164" s="36" t="e">
        <f>Q162/#REF!</f>
        <v>#REF!</v>
      </c>
      <c r="R164" s="36" t="e">
        <f>R162/#REF!</f>
        <v>#REF!</v>
      </c>
      <c r="S164" s="36" t="e">
        <f>S162/#REF!</f>
        <v>#REF!</v>
      </c>
      <c r="T164" s="36" t="e">
        <f>T162/#REF!</f>
        <v>#REF!</v>
      </c>
      <c r="U164" s="36" t="e">
        <f>U162/#REF!</f>
        <v>#REF!</v>
      </c>
      <c r="V164" s="36" t="e">
        <f>V162/#REF!</f>
        <v>#REF!</v>
      </c>
      <c r="W164" s="36" t="e">
        <f>W162/#REF!</f>
        <v>#REF!</v>
      </c>
      <c r="X164" s="36" t="e">
        <f>X162/#REF!</f>
        <v>#REF!</v>
      </c>
      <c r="Y164" s="36" t="e">
        <f>Y162/#REF!</f>
        <v>#REF!</v>
      </c>
      <c r="Z164" s="36" t="e">
        <f>Z162/#REF!</f>
        <v>#REF!</v>
      </c>
      <c r="AA164" s="36" t="e">
        <f>AA162/#REF!</f>
        <v>#REF!</v>
      </c>
      <c r="AB164" s="36" t="e">
        <f>AB162/#REF!</f>
        <v>#REF!</v>
      </c>
      <c r="AC164" s="36" t="e">
        <f>AC162/#REF!</f>
        <v>#REF!</v>
      </c>
      <c r="AD164" s="36" t="e">
        <f>AD162/#REF!</f>
        <v>#REF!</v>
      </c>
      <c r="AE164" s="36" t="e">
        <f>AE162/#REF!</f>
        <v>#REF!</v>
      </c>
      <c r="AF164" s="36" t="e">
        <f>AF162/#REF!</f>
        <v>#REF!</v>
      </c>
      <c r="AG164" s="36" t="e">
        <f>AG162/#REF!</f>
        <v>#REF!</v>
      </c>
      <c r="AH164" s="36" t="e">
        <f>AH162/#REF!</f>
        <v>#REF!</v>
      </c>
      <c r="AI164" s="36" t="e">
        <f>AI162/#REF!</f>
        <v>#REF!</v>
      </c>
      <c r="AJ164" s="36" t="e">
        <f>AJ162/#REF!</f>
        <v>#REF!</v>
      </c>
      <c r="AK164" s="36" t="e">
        <f>AK162/#REF!</f>
        <v>#REF!</v>
      </c>
      <c r="AL164" s="36" t="e">
        <f>AL162/#REF!</f>
        <v>#REF!</v>
      </c>
      <c r="AM164" s="36" t="e">
        <f>AM162/#REF!</f>
        <v>#REF!</v>
      </c>
      <c r="AN164" s="36" t="e">
        <f>AN162/#REF!</f>
        <v>#REF!</v>
      </c>
      <c r="AO164" s="36" t="e">
        <f>AO162/#REF!</f>
        <v>#REF!</v>
      </c>
      <c r="AP164" s="43" t="s">
        <v>131</v>
      </c>
      <c r="AQ164" s="43" t="s">
        <v>7</v>
      </c>
      <c r="AR164" s="43">
        <v>1.014</v>
      </c>
      <c r="AS164" s="43">
        <v>1.036</v>
      </c>
      <c r="AT164" s="43">
        <v>1.0489999999999999</v>
      </c>
      <c r="AU164" s="43">
        <v>1.046</v>
      </c>
      <c r="AV164" s="43">
        <v>1.046</v>
      </c>
      <c r="AW164" s="43">
        <v>1.0489999999999999</v>
      </c>
      <c r="AX164" s="43">
        <v>1.052</v>
      </c>
      <c r="AY164" s="43">
        <v>1.0569999999999999</v>
      </c>
      <c r="AZ164" s="43">
        <v>1.0620000000000001</v>
      </c>
      <c r="BA164" s="43">
        <v>1.091</v>
      </c>
      <c r="BB164" s="43">
        <v>1.1000000000000001</v>
      </c>
      <c r="BC164" s="43">
        <v>1.1020000000000001</v>
      </c>
      <c r="BD164" s="43">
        <v>1.103</v>
      </c>
      <c r="BE164" s="43">
        <v>1.105</v>
      </c>
      <c r="BF164" s="43">
        <v>1.107</v>
      </c>
      <c r="BG164" s="43">
        <v>1.109</v>
      </c>
      <c r="BH164" s="43">
        <v>1.1100000000000001</v>
      </c>
      <c r="BI164" s="43">
        <v>1.111</v>
      </c>
      <c r="BJ164" s="43">
        <v>1.1140000000000001</v>
      </c>
      <c r="BK164" s="43">
        <v>1.1140000000000001</v>
      </c>
      <c r="BL164" s="43">
        <v>1.1120000000000001</v>
      </c>
      <c r="BM164" s="43">
        <v>1.113</v>
      </c>
      <c r="BN164" s="43">
        <v>1.119</v>
      </c>
      <c r="BO164" s="43">
        <v>1.121</v>
      </c>
      <c r="BP164" s="43">
        <v>1.1220000000000001</v>
      </c>
      <c r="BQ164" s="43">
        <v>1.1220000000000001</v>
      </c>
      <c r="BR164" s="43">
        <v>1.1220000000000001</v>
      </c>
      <c r="BS164" s="43">
        <v>1.121</v>
      </c>
      <c r="BT164" s="43">
        <v>1.117</v>
      </c>
      <c r="BU164" s="43">
        <v>1.107</v>
      </c>
      <c r="BV164" s="43">
        <v>1.1000000000000001</v>
      </c>
      <c r="BW164" s="43">
        <v>1.093</v>
      </c>
      <c r="BX164" t="s">
        <v>177</v>
      </c>
      <c r="BY164" t="s">
        <v>7</v>
      </c>
      <c r="BZ164">
        <v>2050</v>
      </c>
      <c r="CA164">
        <v>200.2</v>
      </c>
      <c r="CB164">
        <v>216.1</v>
      </c>
      <c r="CC164">
        <v>219</v>
      </c>
      <c r="CD164">
        <v>223.9</v>
      </c>
      <c r="CE164">
        <v>229.7</v>
      </c>
      <c r="CF164">
        <v>239.4</v>
      </c>
      <c r="CG164">
        <v>250.1</v>
      </c>
      <c r="CH164">
        <v>252</v>
      </c>
      <c r="CI164">
        <v>249.9</v>
      </c>
      <c r="CJ164">
        <v>250.4</v>
      </c>
      <c r="CK164">
        <v>257</v>
      </c>
      <c r="CL164">
        <v>264.8</v>
      </c>
      <c r="CM164">
        <v>279</v>
      </c>
      <c r="CN164">
        <v>289.3</v>
      </c>
      <c r="CO164">
        <v>299.7</v>
      </c>
      <c r="CP164">
        <v>309.7</v>
      </c>
      <c r="CQ164">
        <v>309.7</v>
      </c>
      <c r="CR164">
        <v>317.7</v>
      </c>
      <c r="CS164">
        <v>339.9</v>
      </c>
      <c r="CT164">
        <v>360.7</v>
      </c>
      <c r="CU164">
        <v>382.6</v>
      </c>
      <c r="CV164">
        <v>404.6</v>
      </c>
      <c r="CW164">
        <v>420</v>
      </c>
      <c r="CX164">
        <v>436.4</v>
      </c>
      <c r="CY164">
        <v>454.8</v>
      </c>
      <c r="CZ164">
        <v>473.9</v>
      </c>
      <c r="DA164">
        <v>493.2</v>
      </c>
      <c r="DB164">
        <v>575.4</v>
      </c>
      <c r="DC164">
        <v>651.1</v>
      </c>
      <c r="DD164">
        <v>719</v>
      </c>
      <c r="DE164">
        <v>788</v>
      </c>
      <c r="DF164">
        <v>854</v>
      </c>
    </row>
    <row r="165" spans="4:110" x14ac:dyDescent="0.3">
      <c r="D165" s="18" t="s">
        <v>193</v>
      </c>
      <c r="E165" t="s">
        <v>194</v>
      </c>
      <c r="F165" s="4" t="s">
        <v>5</v>
      </c>
      <c r="G165" s="1" t="s">
        <v>6</v>
      </c>
      <c r="H165" s="1" t="s">
        <v>6</v>
      </c>
      <c r="I165" s="14" t="s">
        <v>6</v>
      </c>
      <c r="J165">
        <v>3.6920000000000002</v>
      </c>
      <c r="K165">
        <v>3.5019999999999998</v>
      </c>
      <c r="L165">
        <v>3.681</v>
      </c>
      <c r="M165">
        <v>3.6589999999999998</v>
      </c>
      <c r="N165">
        <v>3.64</v>
      </c>
      <c r="O165">
        <v>3.6339999999999999</v>
      </c>
      <c r="P165">
        <v>3.625</v>
      </c>
      <c r="Q165">
        <v>3.6120000000000001</v>
      </c>
      <c r="R165">
        <v>3.6040000000000001</v>
      </c>
      <c r="S165">
        <v>3.59</v>
      </c>
      <c r="T165">
        <v>3.5830000000000002</v>
      </c>
      <c r="U165">
        <v>3.569</v>
      </c>
      <c r="V165">
        <v>3.5670000000000002</v>
      </c>
      <c r="W165">
        <v>3.556</v>
      </c>
      <c r="X165">
        <v>3.5459999999999998</v>
      </c>
      <c r="Y165">
        <v>3.5430000000000001</v>
      </c>
      <c r="Z165">
        <v>3.53</v>
      </c>
      <c r="AA165">
        <v>3.52</v>
      </c>
      <c r="AB165">
        <v>3.5089999999999999</v>
      </c>
      <c r="AC165">
        <v>3.4910000000000001</v>
      </c>
      <c r="AD165">
        <v>3.4820000000000002</v>
      </c>
      <c r="AE165">
        <v>3.4670000000000001</v>
      </c>
      <c r="AF165">
        <v>3.4590000000000001</v>
      </c>
      <c r="AG165">
        <v>3.44</v>
      </c>
      <c r="AH165">
        <v>3.4260000000000002</v>
      </c>
      <c r="AI165">
        <v>3.4140000000000001</v>
      </c>
      <c r="AJ165">
        <v>3.4020000000000001</v>
      </c>
      <c r="AK165">
        <v>3.379</v>
      </c>
      <c r="AL165">
        <v>3.306</v>
      </c>
      <c r="AM165">
        <v>3.274</v>
      </c>
      <c r="AN165">
        <v>3.2469999999999999</v>
      </c>
      <c r="AO165">
        <v>3.2160000000000002</v>
      </c>
      <c r="AT165">
        <v>2019</v>
      </c>
      <c r="AU165">
        <v>2020</v>
      </c>
      <c r="AV165">
        <v>2021</v>
      </c>
      <c r="AW165">
        <v>2022</v>
      </c>
      <c r="AX165">
        <v>2023</v>
      </c>
      <c r="AY165">
        <v>2024</v>
      </c>
      <c r="AZ165">
        <v>2025</v>
      </c>
      <c r="BA165">
        <v>2026</v>
      </c>
      <c r="BB165">
        <v>2027</v>
      </c>
      <c r="BC165">
        <v>2028</v>
      </c>
      <c r="BD165">
        <v>2029</v>
      </c>
      <c r="BE165">
        <v>2030</v>
      </c>
      <c r="BF165">
        <v>2031</v>
      </c>
      <c r="BG165">
        <v>2032</v>
      </c>
      <c r="BH165">
        <v>2033</v>
      </c>
      <c r="BI165">
        <v>2034</v>
      </c>
      <c r="BJ165">
        <v>2035</v>
      </c>
      <c r="BK165">
        <v>2036</v>
      </c>
      <c r="BL165">
        <v>2037</v>
      </c>
      <c r="BM165">
        <v>2038</v>
      </c>
      <c r="BN165">
        <v>2039</v>
      </c>
      <c r="BO165">
        <v>2040</v>
      </c>
      <c r="BP165">
        <v>2041</v>
      </c>
      <c r="BQ165">
        <v>2042</v>
      </c>
      <c r="BR165">
        <v>2043</v>
      </c>
      <c r="BS165">
        <v>2044</v>
      </c>
      <c r="BT165">
        <v>2045</v>
      </c>
      <c r="BU165">
        <v>2046</v>
      </c>
      <c r="BV165">
        <v>2047</v>
      </c>
      <c r="BW165">
        <v>2048</v>
      </c>
      <c r="BX165">
        <v>2049</v>
      </c>
      <c r="BY165">
        <v>2050</v>
      </c>
    </row>
    <row r="166" spans="4:110" x14ac:dyDescent="0.3">
      <c r="D166" s="18" t="s">
        <v>196</v>
      </c>
      <c r="E166" s="1" t="s">
        <v>195</v>
      </c>
      <c r="F166" s="4" t="s">
        <v>5</v>
      </c>
      <c r="G166" s="1" t="s">
        <v>6</v>
      </c>
      <c r="H166" s="1" t="s">
        <v>6</v>
      </c>
      <c r="I166" s="14" t="s">
        <v>6</v>
      </c>
      <c r="J166">
        <v>13.173</v>
      </c>
      <c r="K166">
        <v>12.486000000000001</v>
      </c>
      <c r="L166">
        <v>13.153</v>
      </c>
      <c r="M166">
        <v>13.066000000000001</v>
      </c>
      <c r="N166">
        <v>12.99</v>
      </c>
      <c r="O166">
        <v>12.965</v>
      </c>
      <c r="P166">
        <v>12.932</v>
      </c>
      <c r="Q166">
        <v>12.885</v>
      </c>
      <c r="R166">
        <v>12.853999999999999</v>
      </c>
      <c r="S166">
        <v>12.802</v>
      </c>
      <c r="T166">
        <v>12.772</v>
      </c>
      <c r="U166">
        <v>12.72</v>
      </c>
      <c r="V166">
        <v>12.711</v>
      </c>
      <c r="W166">
        <v>12.666</v>
      </c>
      <c r="X166">
        <v>12.63</v>
      </c>
      <c r="Y166">
        <v>12.62</v>
      </c>
      <c r="Z166">
        <v>12.569000000000001</v>
      </c>
      <c r="AA166">
        <v>12.532</v>
      </c>
      <c r="AB166">
        <v>12.49</v>
      </c>
      <c r="AC166">
        <v>12.419</v>
      </c>
      <c r="AD166">
        <v>12.384</v>
      </c>
      <c r="AE166">
        <v>12.324</v>
      </c>
      <c r="AF166">
        <v>12.288</v>
      </c>
      <c r="AG166">
        <v>12.215</v>
      </c>
      <c r="AH166">
        <v>12.164</v>
      </c>
      <c r="AI166">
        <v>12.118</v>
      </c>
      <c r="AJ166">
        <v>12.073</v>
      </c>
      <c r="AK166">
        <v>11.987</v>
      </c>
      <c r="AL166">
        <v>11.705</v>
      </c>
      <c r="AM166">
        <v>11.582000000000001</v>
      </c>
      <c r="AN166">
        <v>11.48</v>
      </c>
      <c r="AO166">
        <v>11.364000000000001</v>
      </c>
      <c r="AP166" t="s">
        <v>200</v>
      </c>
      <c r="AQ166">
        <v>2050</v>
      </c>
      <c r="AR166" t="s">
        <v>7</v>
      </c>
      <c r="AS166" t="s">
        <v>201</v>
      </c>
      <c r="AT166">
        <v>2.7</v>
      </c>
      <c r="AU166">
        <v>2.6</v>
      </c>
      <c r="AV166">
        <v>2.7</v>
      </c>
      <c r="AW166">
        <v>2.7</v>
      </c>
      <c r="AX166">
        <v>2.8</v>
      </c>
      <c r="AY166">
        <v>2.8</v>
      </c>
      <c r="AZ166">
        <v>2.9</v>
      </c>
      <c r="BA166">
        <v>2.9</v>
      </c>
      <c r="BB166">
        <v>2.9</v>
      </c>
      <c r="BC166">
        <v>3</v>
      </c>
      <c r="BD166">
        <v>3.1</v>
      </c>
      <c r="BE166">
        <v>3.1</v>
      </c>
      <c r="BF166">
        <v>3.2</v>
      </c>
      <c r="BG166">
        <v>3.2</v>
      </c>
      <c r="BH166">
        <v>3.2</v>
      </c>
      <c r="BI166">
        <v>3.3</v>
      </c>
      <c r="BJ166">
        <v>3.3</v>
      </c>
      <c r="BK166">
        <v>3.4</v>
      </c>
      <c r="BL166">
        <v>3.4</v>
      </c>
      <c r="BM166">
        <v>3.5</v>
      </c>
      <c r="BN166">
        <v>3.5</v>
      </c>
      <c r="BO166">
        <v>3.6</v>
      </c>
      <c r="BP166">
        <v>3.6</v>
      </c>
      <c r="BQ166">
        <v>3.7</v>
      </c>
      <c r="BR166">
        <v>3.7</v>
      </c>
      <c r="BS166">
        <v>3.8</v>
      </c>
      <c r="BT166">
        <v>3.8</v>
      </c>
      <c r="BU166">
        <v>3.8</v>
      </c>
      <c r="BV166">
        <v>3.8</v>
      </c>
      <c r="BW166">
        <v>3.8</v>
      </c>
      <c r="BX166">
        <v>3.8</v>
      </c>
      <c r="BY166">
        <v>3.8</v>
      </c>
    </row>
    <row r="167" spans="4:110" x14ac:dyDescent="0.3">
      <c r="D167" s="18" t="s">
        <v>300</v>
      </c>
      <c r="E167" s="18" t="s">
        <v>278</v>
      </c>
      <c r="F167" s="4" t="s">
        <v>5</v>
      </c>
      <c r="G167" t="s">
        <v>133</v>
      </c>
      <c r="H167" t="s">
        <v>201</v>
      </c>
      <c r="I167" s="14" t="s">
        <v>6</v>
      </c>
      <c r="J167">
        <v>2.7</v>
      </c>
      <c r="K167">
        <v>2.6</v>
      </c>
      <c r="L167">
        <v>2.7</v>
      </c>
      <c r="M167">
        <v>2.7</v>
      </c>
      <c r="N167">
        <v>2.8</v>
      </c>
      <c r="O167">
        <v>2.8</v>
      </c>
      <c r="P167">
        <v>2.9</v>
      </c>
      <c r="Q167">
        <v>2.9</v>
      </c>
      <c r="R167">
        <v>2.9</v>
      </c>
      <c r="S167">
        <v>3</v>
      </c>
      <c r="T167">
        <v>3.1</v>
      </c>
      <c r="U167">
        <v>3.1</v>
      </c>
      <c r="V167">
        <v>3.2</v>
      </c>
      <c r="W167">
        <v>3.2</v>
      </c>
      <c r="X167">
        <v>3.2</v>
      </c>
      <c r="Y167">
        <v>3.3</v>
      </c>
      <c r="Z167">
        <v>3.3</v>
      </c>
      <c r="AA167">
        <v>3.4</v>
      </c>
      <c r="AB167">
        <v>3.4</v>
      </c>
      <c r="AC167">
        <v>3.5</v>
      </c>
      <c r="AD167">
        <v>3.5</v>
      </c>
      <c r="AE167">
        <v>3.6</v>
      </c>
      <c r="AF167">
        <v>3.6</v>
      </c>
      <c r="AG167">
        <v>3.7</v>
      </c>
      <c r="AH167">
        <v>3.7</v>
      </c>
      <c r="AI167">
        <v>3.8</v>
      </c>
      <c r="AJ167">
        <v>3.8</v>
      </c>
      <c r="AK167">
        <v>3.8</v>
      </c>
      <c r="AL167">
        <v>3.8</v>
      </c>
      <c r="AM167">
        <v>3.8</v>
      </c>
      <c r="AN167">
        <v>3.8</v>
      </c>
      <c r="AO167">
        <v>3.8</v>
      </c>
      <c r="AP167" t="s">
        <v>200</v>
      </c>
      <c r="AQ167">
        <v>2050</v>
      </c>
      <c r="AR167" t="s">
        <v>7</v>
      </c>
      <c r="AS167" t="s">
        <v>202</v>
      </c>
      <c r="AT167">
        <v>11.9</v>
      </c>
      <c r="AU167">
        <v>11.8</v>
      </c>
      <c r="AV167">
        <v>12.1</v>
      </c>
      <c r="AW167">
        <v>12.4</v>
      </c>
      <c r="AX167">
        <v>12.6</v>
      </c>
      <c r="AY167">
        <v>12.8</v>
      </c>
      <c r="AZ167">
        <v>13</v>
      </c>
      <c r="BA167">
        <v>13.1</v>
      </c>
      <c r="BB167">
        <v>13.3</v>
      </c>
      <c r="BC167">
        <v>13.7</v>
      </c>
      <c r="BD167">
        <v>14</v>
      </c>
      <c r="BE167">
        <v>14.2</v>
      </c>
      <c r="BF167">
        <v>14.4</v>
      </c>
      <c r="BG167">
        <v>14.6</v>
      </c>
      <c r="BH167">
        <v>14.8</v>
      </c>
      <c r="BI167">
        <v>15.1</v>
      </c>
      <c r="BJ167">
        <v>15.2</v>
      </c>
      <c r="BK167">
        <v>15.4</v>
      </c>
      <c r="BL167">
        <v>15.6</v>
      </c>
      <c r="BM167">
        <v>15.8</v>
      </c>
      <c r="BN167">
        <v>15.9</v>
      </c>
      <c r="BO167">
        <v>16.100000000000001</v>
      </c>
      <c r="BP167">
        <v>16.399999999999999</v>
      </c>
      <c r="BQ167">
        <v>16.600000000000001</v>
      </c>
      <c r="BR167">
        <v>16.8</v>
      </c>
      <c r="BS167">
        <v>17</v>
      </c>
      <c r="BT167">
        <v>17.2</v>
      </c>
      <c r="BU167">
        <v>17.3</v>
      </c>
      <c r="BV167">
        <v>17.3</v>
      </c>
      <c r="BW167">
        <v>17.2</v>
      </c>
      <c r="BX167">
        <v>17.100000000000001</v>
      </c>
      <c r="BY167">
        <v>17</v>
      </c>
    </row>
    <row r="168" spans="4:110" x14ac:dyDescent="0.3">
      <c r="D168" s="18" t="s">
        <v>300</v>
      </c>
      <c r="E168" s="18" t="s">
        <v>278</v>
      </c>
      <c r="F168" s="4" t="s">
        <v>5</v>
      </c>
      <c r="G168" t="s">
        <v>133</v>
      </c>
      <c r="H168" t="s">
        <v>202</v>
      </c>
      <c r="I168" s="14" t="s">
        <v>6</v>
      </c>
      <c r="J168">
        <v>11.9</v>
      </c>
      <c r="K168">
        <v>11.8</v>
      </c>
      <c r="L168">
        <v>12.1</v>
      </c>
      <c r="M168">
        <v>12.4</v>
      </c>
      <c r="N168">
        <v>12.6</v>
      </c>
      <c r="O168">
        <v>12.8</v>
      </c>
      <c r="P168">
        <v>13</v>
      </c>
      <c r="Q168">
        <v>13.1</v>
      </c>
      <c r="R168">
        <v>13.3</v>
      </c>
      <c r="S168">
        <v>13.7</v>
      </c>
      <c r="T168">
        <v>14</v>
      </c>
      <c r="U168">
        <v>14.2</v>
      </c>
      <c r="V168">
        <v>14.4</v>
      </c>
      <c r="W168">
        <v>14.6</v>
      </c>
      <c r="X168">
        <v>14.8</v>
      </c>
      <c r="Y168">
        <v>15.1</v>
      </c>
      <c r="Z168">
        <v>15.2</v>
      </c>
      <c r="AA168">
        <v>15.4</v>
      </c>
      <c r="AB168">
        <v>15.6</v>
      </c>
      <c r="AC168">
        <v>15.8</v>
      </c>
      <c r="AD168">
        <v>15.9</v>
      </c>
      <c r="AE168">
        <v>16.100000000000001</v>
      </c>
      <c r="AF168">
        <v>16.399999999999999</v>
      </c>
      <c r="AG168">
        <v>16.600000000000001</v>
      </c>
      <c r="AH168">
        <v>16.8</v>
      </c>
      <c r="AI168">
        <v>17</v>
      </c>
      <c r="AJ168">
        <v>17.2</v>
      </c>
      <c r="AK168">
        <v>17.3</v>
      </c>
      <c r="AL168">
        <v>17.3</v>
      </c>
      <c r="AM168">
        <v>17.2</v>
      </c>
      <c r="AN168">
        <v>17.100000000000001</v>
      </c>
      <c r="AO168">
        <v>17</v>
      </c>
      <c r="AP168" t="s">
        <v>200</v>
      </c>
      <c r="AQ168">
        <v>2050</v>
      </c>
      <c r="AR168" t="s">
        <v>7</v>
      </c>
      <c r="AS168" t="s">
        <v>203</v>
      </c>
      <c r="AT168">
        <v>0.8</v>
      </c>
      <c r="AU168">
        <v>0.8</v>
      </c>
      <c r="AV168">
        <v>0.8</v>
      </c>
      <c r="AW168">
        <v>0.8</v>
      </c>
      <c r="AX168">
        <v>0.9</v>
      </c>
      <c r="AY168">
        <v>0.9</v>
      </c>
      <c r="AZ168">
        <v>0.9</v>
      </c>
      <c r="BA168">
        <v>0.9</v>
      </c>
      <c r="BB168">
        <v>0.9</v>
      </c>
      <c r="BC168">
        <v>0.9</v>
      </c>
      <c r="BD168">
        <v>0.9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1.1000000000000001</v>
      </c>
      <c r="BL168">
        <v>1.1000000000000001</v>
      </c>
      <c r="BM168">
        <v>1.1000000000000001</v>
      </c>
      <c r="BN168">
        <v>1.1000000000000001</v>
      </c>
      <c r="BO168">
        <v>1.1000000000000001</v>
      </c>
      <c r="BP168">
        <v>1.1000000000000001</v>
      </c>
      <c r="BQ168">
        <v>1.2</v>
      </c>
      <c r="BR168">
        <v>1.2</v>
      </c>
      <c r="BS168">
        <v>1.2</v>
      </c>
      <c r="BT168">
        <v>1.2</v>
      </c>
      <c r="BU168">
        <v>1.2</v>
      </c>
      <c r="BV168">
        <v>1.2</v>
      </c>
      <c r="BW168">
        <v>1.2</v>
      </c>
      <c r="BX168">
        <v>1.2</v>
      </c>
      <c r="BY168">
        <v>1.2</v>
      </c>
    </row>
    <row r="169" spans="4:110" x14ac:dyDescent="0.3">
      <c r="D169" s="18" t="s">
        <v>300</v>
      </c>
      <c r="E169" s="18" t="s">
        <v>278</v>
      </c>
      <c r="F169" s="4" t="s">
        <v>5</v>
      </c>
      <c r="G169" t="s">
        <v>133</v>
      </c>
      <c r="H169" t="s">
        <v>203</v>
      </c>
      <c r="I169" s="14" t="s">
        <v>6</v>
      </c>
      <c r="J169">
        <v>0.8</v>
      </c>
      <c r="K169">
        <v>0.8</v>
      </c>
      <c r="L169">
        <v>0.8</v>
      </c>
      <c r="M169">
        <v>0.8</v>
      </c>
      <c r="N169">
        <v>0.9</v>
      </c>
      <c r="O169">
        <v>0.9</v>
      </c>
      <c r="P169">
        <v>0.9</v>
      </c>
      <c r="Q169">
        <v>0.9</v>
      </c>
      <c r="R169">
        <v>0.9</v>
      </c>
      <c r="S169">
        <v>0.9</v>
      </c>
      <c r="T169">
        <v>0.9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1.1000000000000001</v>
      </c>
      <c r="AB169">
        <v>1.1000000000000001</v>
      </c>
      <c r="AC169">
        <v>1.1000000000000001</v>
      </c>
      <c r="AD169">
        <v>1.1000000000000001</v>
      </c>
      <c r="AE169">
        <v>1.1000000000000001</v>
      </c>
      <c r="AF169">
        <v>1.1000000000000001</v>
      </c>
      <c r="AG169">
        <v>1.2</v>
      </c>
      <c r="AH169">
        <v>1.2</v>
      </c>
      <c r="AI169">
        <v>1.2</v>
      </c>
      <c r="AJ169">
        <v>1.2</v>
      </c>
      <c r="AK169">
        <v>1.2</v>
      </c>
      <c r="AL169">
        <v>1.2</v>
      </c>
      <c r="AM169">
        <v>1.2</v>
      </c>
      <c r="AN169">
        <v>1.2</v>
      </c>
      <c r="AO169">
        <v>1.2</v>
      </c>
      <c r="AP169" t="s">
        <v>200</v>
      </c>
      <c r="AQ169">
        <v>2050</v>
      </c>
      <c r="AR169" t="s">
        <v>7</v>
      </c>
      <c r="AS169" t="s">
        <v>204</v>
      </c>
      <c r="AT169">
        <v>6.7</v>
      </c>
      <c r="AU169">
        <v>6.4</v>
      </c>
      <c r="AV169">
        <v>6.6</v>
      </c>
      <c r="AW169">
        <v>6.7</v>
      </c>
      <c r="AX169">
        <v>6.8</v>
      </c>
      <c r="AY169">
        <v>6.9</v>
      </c>
      <c r="AZ169">
        <v>7</v>
      </c>
      <c r="BA169">
        <v>7</v>
      </c>
      <c r="BB169">
        <v>7.1</v>
      </c>
      <c r="BC169">
        <v>7.3</v>
      </c>
      <c r="BD169">
        <v>7.3</v>
      </c>
      <c r="BE169">
        <v>7.4</v>
      </c>
      <c r="BF169">
        <v>7.5</v>
      </c>
      <c r="BG169">
        <v>7.6</v>
      </c>
      <c r="BH169">
        <v>7.7</v>
      </c>
      <c r="BI169">
        <v>7.8</v>
      </c>
      <c r="BJ169">
        <v>7.9</v>
      </c>
      <c r="BK169">
        <v>8</v>
      </c>
      <c r="BL169">
        <v>8.1</v>
      </c>
      <c r="BM169">
        <v>8.1999999999999993</v>
      </c>
      <c r="BN169">
        <v>8.4</v>
      </c>
      <c r="BO169">
        <v>8.5</v>
      </c>
      <c r="BP169">
        <v>8.6</v>
      </c>
      <c r="BQ169">
        <v>8.6999999999999993</v>
      </c>
      <c r="BR169">
        <v>8.8000000000000007</v>
      </c>
      <c r="BS169">
        <v>9</v>
      </c>
      <c r="BT169">
        <v>9.1</v>
      </c>
      <c r="BU169">
        <v>9.1999999999999993</v>
      </c>
      <c r="BV169">
        <v>9.1999999999999993</v>
      </c>
      <c r="BW169">
        <v>9.1999999999999993</v>
      </c>
      <c r="BX169">
        <v>9.1</v>
      </c>
      <c r="BY169">
        <v>9.1</v>
      </c>
    </row>
    <row r="170" spans="4:110" x14ac:dyDescent="0.3">
      <c r="D170" s="18" t="s">
        <v>300</v>
      </c>
      <c r="E170" s="18" t="s">
        <v>278</v>
      </c>
      <c r="F170" s="4" t="s">
        <v>5</v>
      </c>
      <c r="G170" t="s">
        <v>133</v>
      </c>
      <c r="H170" t="s">
        <v>204</v>
      </c>
      <c r="I170" s="14" t="s">
        <v>6</v>
      </c>
      <c r="J170">
        <v>6.7</v>
      </c>
      <c r="K170">
        <v>6.4</v>
      </c>
      <c r="L170">
        <v>6.6</v>
      </c>
      <c r="M170">
        <v>6.7</v>
      </c>
      <c r="N170">
        <v>6.8</v>
      </c>
      <c r="O170">
        <v>6.9</v>
      </c>
      <c r="P170">
        <v>7</v>
      </c>
      <c r="Q170">
        <v>7</v>
      </c>
      <c r="R170">
        <v>7.1</v>
      </c>
      <c r="S170">
        <v>7.3</v>
      </c>
      <c r="T170">
        <v>7.3</v>
      </c>
      <c r="U170">
        <v>7.4</v>
      </c>
      <c r="V170">
        <v>7.5</v>
      </c>
      <c r="W170">
        <v>7.6</v>
      </c>
      <c r="X170">
        <v>7.7</v>
      </c>
      <c r="Y170">
        <v>7.8</v>
      </c>
      <c r="Z170">
        <v>7.9</v>
      </c>
      <c r="AA170">
        <v>8</v>
      </c>
      <c r="AB170">
        <v>8.1</v>
      </c>
      <c r="AC170">
        <v>8.1999999999999993</v>
      </c>
      <c r="AD170">
        <v>8.4</v>
      </c>
      <c r="AE170">
        <v>8.5</v>
      </c>
      <c r="AF170">
        <v>8.6</v>
      </c>
      <c r="AG170">
        <v>8.6999999999999993</v>
      </c>
      <c r="AH170">
        <v>8.8000000000000007</v>
      </c>
      <c r="AI170">
        <v>9</v>
      </c>
      <c r="AJ170">
        <v>9.1</v>
      </c>
      <c r="AK170">
        <v>9.1999999999999993</v>
      </c>
      <c r="AL170">
        <v>9.1999999999999993</v>
      </c>
      <c r="AM170">
        <v>9.1999999999999993</v>
      </c>
      <c r="AN170">
        <v>9.1</v>
      </c>
      <c r="AO170">
        <v>9.1</v>
      </c>
      <c r="AP170" t="s">
        <v>200</v>
      </c>
      <c r="AQ170">
        <v>2050</v>
      </c>
      <c r="AR170" t="s">
        <v>7</v>
      </c>
      <c r="AS170" t="s">
        <v>205</v>
      </c>
      <c r="AT170">
        <v>13</v>
      </c>
      <c r="AU170">
        <v>12.6</v>
      </c>
      <c r="AV170">
        <v>13</v>
      </c>
      <c r="AW170">
        <v>13.3</v>
      </c>
      <c r="AX170">
        <v>13.6</v>
      </c>
      <c r="AY170">
        <v>13.8</v>
      </c>
      <c r="AZ170">
        <v>14</v>
      </c>
      <c r="BA170">
        <v>14.2</v>
      </c>
      <c r="BB170">
        <v>14.5</v>
      </c>
      <c r="BC170">
        <v>15.2</v>
      </c>
      <c r="BD170">
        <v>15.6</v>
      </c>
      <c r="BE170">
        <v>15.8</v>
      </c>
      <c r="BF170">
        <v>16.100000000000001</v>
      </c>
      <c r="BG170">
        <v>16.399999999999999</v>
      </c>
      <c r="BH170">
        <v>16.7</v>
      </c>
      <c r="BI170">
        <v>17.100000000000001</v>
      </c>
      <c r="BJ170">
        <v>17.399999999999999</v>
      </c>
      <c r="BK170">
        <v>17.7</v>
      </c>
      <c r="BL170">
        <v>18</v>
      </c>
      <c r="BM170">
        <v>18.3</v>
      </c>
      <c r="BN170">
        <v>18.5</v>
      </c>
      <c r="BO170">
        <v>18.8</v>
      </c>
      <c r="BP170">
        <v>19.3</v>
      </c>
      <c r="BQ170">
        <v>19.7</v>
      </c>
      <c r="BR170">
        <v>20.100000000000001</v>
      </c>
      <c r="BS170">
        <v>20.399999999999999</v>
      </c>
      <c r="BT170">
        <v>20.8</v>
      </c>
      <c r="BU170">
        <v>21.1</v>
      </c>
      <c r="BV170">
        <v>21</v>
      </c>
      <c r="BW170">
        <v>20.8</v>
      </c>
      <c r="BX170">
        <v>20.7</v>
      </c>
      <c r="BY170">
        <v>20.5</v>
      </c>
    </row>
    <row r="171" spans="4:110" x14ac:dyDescent="0.3">
      <c r="D171" s="18" t="s">
        <v>300</v>
      </c>
      <c r="E171" s="18" t="s">
        <v>278</v>
      </c>
      <c r="F171" s="4" t="s">
        <v>5</v>
      </c>
      <c r="G171" t="s">
        <v>133</v>
      </c>
      <c r="H171" t="s">
        <v>205</v>
      </c>
      <c r="I171" s="14" t="s">
        <v>6</v>
      </c>
      <c r="J171">
        <v>13</v>
      </c>
      <c r="K171">
        <v>12.6</v>
      </c>
      <c r="L171">
        <v>13</v>
      </c>
      <c r="M171">
        <v>13.3</v>
      </c>
      <c r="N171">
        <v>13.6</v>
      </c>
      <c r="O171">
        <v>13.8</v>
      </c>
      <c r="P171">
        <v>14</v>
      </c>
      <c r="Q171">
        <v>14.2</v>
      </c>
      <c r="R171">
        <v>14.5</v>
      </c>
      <c r="S171">
        <v>15.2</v>
      </c>
      <c r="T171">
        <v>15.6</v>
      </c>
      <c r="U171">
        <v>15.8</v>
      </c>
      <c r="V171">
        <v>16.100000000000001</v>
      </c>
      <c r="W171">
        <v>16.399999999999999</v>
      </c>
      <c r="X171">
        <v>16.7</v>
      </c>
      <c r="Y171">
        <v>17.100000000000001</v>
      </c>
      <c r="Z171">
        <v>17.399999999999999</v>
      </c>
      <c r="AA171">
        <v>17.7</v>
      </c>
      <c r="AB171">
        <v>18</v>
      </c>
      <c r="AC171">
        <v>18.3</v>
      </c>
      <c r="AD171">
        <v>18.5</v>
      </c>
      <c r="AE171">
        <v>18.8</v>
      </c>
      <c r="AF171">
        <v>19.3</v>
      </c>
      <c r="AG171">
        <v>19.7</v>
      </c>
      <c r="AH171">
        <v>20.100000000000001</v>
      </c>
      <c r="AI171">
        <v>20.399999999999999</v>
      </c>
      <c r="AJ171">
        <v>20.8</v>
      </c>
      <c r="AK171">
        <v>21.1</v>
      </c>
      <c r="AL171">
        <v>21</v>
      </c>
      <c r="AM171">
        <v>20.8</v>
      </c>
      <c r="AN171">
        <v>20.7</v>
      </c>
      <c r="AO171">
        <v>20.5</v>
      </c>
      <c r="AP171" t="s">
        <v>200</v>
      </c>
      <c r="AQ171">
        <v>2050</v>
      </c>
      <c r="AR171" t="s">
        <v>7</v>
      </c>
      <c r="AS171" t="s">
        <v>206</v>
      </c>
      <c r="AT171">
        <v>6.2</v>
      </c>
      <c r="AU171">
        <v>6</v>
      </c>
      <c r="AV171">
        <v>6.3</v>
      </c>
      <c r="AW171">
        <v>6.4</v>
      </c>
      <c r="AX171">
        <v>6.5</v>
      </c>
      <c r="AY171">
        <v>6.7</v>
      </c>
      <c r="AZ171">
        <v>6.8</v>
      </c>
      <c r="BA171">
        <v>7</v>
      </c>
      <c r="BB171">
        <v>7.2</v>
      </c>
      <c r="BC171">
        <v>7.7</v>
      </c>
      <c r="BD171">
        <v>7.9</v>
      </c>
      <c r="BE171">
        <v>8.1</v>
      </c>
      <c r="BF171">
        <v>8.3000000000000007</v>
      </c>
      <c r="BG171">
        <v>8.5</v>
      </c>
      <c r="BH171">
        <v>8.8000000000000007</v>
      </c>
      <c r="BI171">
        <v>9</v>
      </c>
      <c r="BJ171">
        <v>9.1999999999999993</v>
      </c>
      <c r="BK171">
        <v>9.5</v>
      </c>
      <c r="BL171">
        <v>9.6999999999999993</v>
      </c>
      <c r="BM171">
        <v>10</v>
      </c>
      <c r="BN171">
        <v>10.199999999999999</v>
      </c>
      <c r="BO171">
        <v>10.4</v>
      </c>
      <c r="BP171">
        <v>10.8</v>
      </c>
      <c r="BQ171">
        <v>11.1</v>
      </c>
      <c r="BR171">
        <v>11.4</v>
      </c>
      <c r="BS171">
        <v>11.6</v>
      </c>
      <c r="BT171">
        <v>11.8</v>
      </c>
      <c r="BU171">
        <v>12</v>
      </c>
      <c r="BV171">
        <v>12.1</v>
      </c>
      <c r="BW171">
        <v>12</v>
      </c>
      <c r="BX171">
        <v>11.9</v>
      </c>
      <c r="BY171">
        <v>11.8</v>
      </c>
    </row>
    <row r="172" spans="4:110" x14ac:dyDescent="0.3">
      <c r="D172" s="18" t="s">
        <v>300</v>
      </c>
      <c r="E172" s="18" t="s">
        <v>278</v>
      </c>
      <c r="F172" s="4" t="s">
        <v>5</v>
      </c>
      <c r="G172" t="s">
        <v>133</v>
      </c>
      <c r="H172" t="s">
        <v>206</v>
      </c>
      <c r="I172" s="14" t="s">
        <v>6</v>
      </c>
      <c r="J172">
        <v>6.2</v>
      </c>
      <c r="K172">
        <v>6</v>
      </c>
      <c r="L172">
        <v>6.3</v>
      </c>
      <c r="M172">
        <v>6.4</v>
      </c>
      <c r="N172">
        <v>6.5</v>
      </c>
      <c r="O172">
        <v>6.7</v>
      </c>
      <c r="P172">
        <v>6.8</v>
      </c>
      <c r="Q172">
        <v>7</v>
      </c>
      <c r="R172">
        <v>7.2</v>
      </c>
      <c r="S172">
        <v>7.7</v>
      </c>
      <c r="T172">
        <v>7.9</v>
      </c>
      <c r="U172">
        <v>8.1</v>
      </c>
      <c r="V172">
        <v>8.3000000000000007</v>
      </c>
      <c r="W172">
        <v>8.5</v>
      </c>
      <c r="X172">
        <v>8.8000000000000007</v>
      </c>
      <c r="Y172">
        <v>9</v>
      </c>
      <c r="Z172">
        <v>9.1999999999999993</v>
      </c>
      <c r="AA172">
        <v>9.5</v>
      </c>
      <c r="AB172">
        <v>9.6999999999999993</v>
      </c>
      <c r="AC172">
        <v>10</v>
      </c>
      <c r="AD172">
        <v>10.199999999999999</v>
      </c>
      <c r="AE172">
        <v>10.4</v>
      </c>
      <c r="AF172">
        <v>10.8</v>
      </c>
      <c r="AG172">
        <v>11.1</v>
      </c>
      <c r="AH172">
        <v>11.4</v>
      </c>
      <c r="AI172">
        <v>11.6</v>
      </c>
      <c r="AJ172">
        <v>11.8</v>
      </c>
      <c r="AK172">
        <v>12</v>
      </c>
      <c r="AL172">
        <v>12.1</v>
      </c>
      <c r="AM172">
        <v>12</v>
      </c>
      <c r="AN172">
        <v>11.9</v>
      </c>
      <c r="AO172">
        <v>11.8</v>
      </c>
      <c r="AP172" t="s">
        <v>200</v>
      </c>
      <c r="AQ172">
        <v>2050</v>
      </c>
      <c r="AR172" t="s">
        <v>7</v>
      </c>
      <c r="AS172" t="s">
        <v>207</v>
      </c>
      <c r="AT172">
        <v>5.4</v>
      </c>
      <c r="AU172">
        <v>5.4</v>
      </c>
      <c r="AV172">
        <v>5.5</v>
      </c>
      <c r="AW172">
        <v>5.6</v>
      </c>
      <c r="AX172">
        <v>5.7</v>
      </c>
      <c r="AY172">
        <v>5.7</v>
      </c>
      <c r="AZ172">
        <v>5.8</v>
      </c>
      <c r="BA172">
        <v>5.9</v>
      </c>
      <c r="BB172">
        <v>6</v>
      </c>
      <c r="BC172">
        <v>6.1</v>
      </c>
      <c r="BD172">
        <v>6.2</v>
      </c>
      <c r="BE172">
        <v>6.3</v>
      </c>
      <c r="BF172">
        <v>6.4</v>
      </c>
      <c r="BG172">
        <v>6.5</v>
      </c>
      <c r="BH172">
        <v>6.6</v>
      </c>
      <c r="BI172">
        <v>6.8</v>
      </c>
      <c r="BJ172">
        <v>6.9</v>
      </c>
      <c r="BK172">
        <v>7</v>
      </c>
      <c r="BL172">
        <v>7.1</v>
      </c>
      <c r="BM172">
        <v>7.2</v>
      </c>
      <c r="BN172">
        <v>7.3</v>
      </c>
      <c r="BO172">
        <v>7.4</v>
      </c>
      <c r="BP172">
        <v>7.6</v>
      </c>
      <c r="BQ172">
        <v>7.7</v>
      </c>
      <c r="BR172">
        <v>7.8</v>
      </c>
      <c r="BS172">
        <v>7.9</v>
      </c>
      <c r="BT172">
        <v>8</v>
      </c>
      <c r="BU172">
        <v>8.1</v>
      </c>
      <c r="BV172">
        <v>8.1999999999999993</v>
      </c>
      <c r="BW172">
        <v>8.1999999999999993</v>
      </c>
      <c r="BX172">
        <v>8.1999999999999993</v>
      </c>
      <c r="BY172">
        <v>8.1999999999999993</v>
      </c>
    </row>
    <row r="173" spans="4:110" x14ac:dyDescent="0.3">
      <c r="D173" s="18" t="s">
        <v>300</v>
      </c>
      <c r="E173" s="18" t="s">
        <v>278</v>
      </c>
      <c r="F173" s="4" t="s">
        <v>5</v>
      </c>
      <c r="G173" t="s">
        <v>133</v>
      </c>
      <c r="H173" t="s">
        <v>207</v>
      </c>
      <c r="I173" s="14" t="s">
        <v>6</v>
      </c>
      <c r="J173">
        <v>5.4</v>
      </c>
      <c r="K173">
        <v>5.4</v>
      </c>
      <c r="L173">
        <v>5.5</v>
      </c>
      <c r="M173">
        <v>5.6</v>
      </c>
      <c r="N173">
        <v>5.7</v>
      </c>
      <c r="O173">
        <v>5.7</v>
      </c>
      <c r="P173">
        <v>5.8</v>
      </c>
      <c r="Q173">
        <v>5.9</v>
      </c>
      <c r="R173">
        <v>6</v>
      </c>
      <c r="S173">
        <v>6.1</v>
      </c>
      <c r="T173">
        <v>6.2</v>
      </c>
      <c r="U173">
        <v>6.3</v>
      </c>
      <c r="V173">
        <v>6.4</v>
      </c>
      <c r="W173">
        <v>6.5</v>
      </c>
      <c r="X173">
        <v>6.6</v>
      </c>
      <c r="Y173">
        <v>6.8</v>
      </c>
      <c r="Z173">
        <v>6.9</v>
      </c>
      <c r="AA173">
        <v>7</v>
      </c>
      <c r="AB173">
        <v>7.1</v>
      </c>
      <c r="AC173">
        <v>7.2</v>
      </c>
      <c r="AD173">
        <v>7.3</v>
      </c>
      <c r="AE173">
        <v>7.4</v>
      </c>
      <c r="AF173">
        <v>7.6</v>
      </c>
      <c r="AG173">
        <v>7.7</v>
      </c>
      <c r="AH173">
        <v>7.8</v>
      </c>
      <c r="AI173">
        <v>7.9</v>
      </c>
      <c r="AJ173">
        <v>8</v>
      </c>
      <c r="AK173">
        <v>8.1</v>
      </c>
      <c r="AL173">
        <v>8.1999999999999993</v>
      </c>
      <c r="AM173">
        <v>8.1999999999999993</v>
      </c>
      <c r="AN173">
        <v>8.1999999999999993</v>
      </c>
      <c r="AO173">
        <v>8.1999999999999993</v>
      </c>
      <c r="AP173" t="s">
        <v>200</v>
      </c>
      <c r="AQ173">
        <v>2050</v>
      </c>
      <c r="AR173" t="s">
        <v>7</v>
      </c>
      <c r="AS173" t="s">
        <v>208</v>
      </c>
      <c r="AT173">
        <v>2.9</v>
      </c>
      <c r="AU173">
        <v>2.8</v>
      </c>
      <c r="AV173">
        <v>2.9</v>
      </c>
      <c r="AW173">
        <v>2.9</v>
      </c>
      <c r="AX173">
        <v>3</v>
      </c>
      <c r="AY173">
        <v>3</v>
      </c>
      <c r="AZ173">
        <v>3.1</v>
      </c>
      <c r="BA173">
        <v>3.1</v>
      </c>
      <c r="BB173">
        <v>3.1</v>
      </c>
      <c r="BC173">
        <v>3.2</v>
      </c>
      <c r="BD173">
        <v>3.3</v>
      </c>
      <c r="BE173">
        <v>3.3</v>
      </c>
      <c r="BF173">
        <v>3.4</v>
      </c>
      <c r="BG173">
        <v>3.4</v>
      </c>
      <c r="BH173">
        <v>3.5</v>
      </c>
      <c r="BI173">
        <v>3.5</v>
      </c>
      <c r="BJ173">
        <v>3.6</v>
      </c>
      <c r="BK173">
        <v>3.6</v>
      </c>
      <c r="BL173">
        <v>3.7</v>
      </c>
      <c r="BM173">
        <v>3.7</v>
      </c>
      <c r="BN173">
        <v>3.7</v>
      </c>
      <c r="BO173">
        <v>3.8</v>
      </c>
      <c r="BP173">
        <v>3.9</v>
      </c>
      <c r="BQ173">
        <v>3.9</v>
      </c>
      <c r="BR173">
        <v>4</v>
      </c>
      <c r="BS173">
        <v>4</v>
      </c>
      <c r="BT173">
        <v>4.0999999999999996</v>
      </c>
      <c r="BU173">
        <v>4.0999999999999996</v>
      </c>
      <c r="BV173">
        <v>4.0999999999999996</v>
      </c>
      <c r="BW173">
        <v>4.0999999999999996</v>
      </c>
      <c r="BX173">
        <v>4</v>
      </c>
      <c r="BY173">
        <v>4</v>
      </c>
    </row>
    <row r="174" spans="4:110" x14ac:dyDescent="0.3">
      <c r="D174" s="18" t="s">
        <v>300</v>
      </c>
      <c r="E174" s="18" t="s">
        <v>278</v>
      </c>
      <c r="F174" s="4" t="s">
        <v>5</v>
      </c>
      <c r="G174" t="s">
        <v>133</v>
      </c>
      <c r="H174" t="s">
        <v>208</v>
      </c>
      <c r="I174" s="14" t="s">
        <v>6</v>
      </c>
      <c r="J174">
        <v>2.9</v>
      </c>
      <c r="K174">
        <v>2.8</v>
      </c>
      <c r="L174">
        <v>2.9</v>
      </c>
      <c r="M174">
        <v>2.9</v>
      </c>
      <c r="N174">
        <v>3</v>
      </c>
      <c r="O174">
        <v>3</v>
      </c>
      <c r="P174">
        <v>3.1</v>
      </c>
      <c r="Q174">
        <v>3.1</v>
      </c>
      <c r="R174">
        <v>3.1</v>
      </c>
      <c r="S174">
        <v>3.2</v>
      </c>
      <c r="T174">
        <v>3.3</v>
      </c>
      <c r="U174">
        <v>3.3</v>
      </c>
      <c r="V174">
        <v>3.4</v>
      </c>
      <c r="W174">
        <v>3.4</v>
      </c>
      <c r="X174">
        <v>3.5</v>
      </c>
      <c r="Y174">
        <v>3.5</v>
      </c>
      <c r="Z174">
        <v>3.6</v>
      </c>
      <c r="AA174">
        <v>3.6</v>
      </c>
      <c r="AB174">
        <v>3.7</v>
      </c>
      <c r="AC174">
        <v>3.7</v>
      </c>
      <c r="AD174">
        <v>3.7</v>
      </c>
      <c r="AE174">
        <v>3.8</v>
      </c>
      <c r="AF174">
        <v>3.9</v>
      </c>
      <c r="AG174">
        <v>3.9</v>
      </c>
      <c r="AH174">
        <v>4</v>
      </c>
      <c r="AI174">
        <v>4</v>
      </c>
      <c r="AJ174">
        <v>4.0999999999999996</v>
      </c>
      <c r="AK174">
        <v>4.0999999999999996</v>
      </c>
      <c r="AL174">
        <v>4.0999999999999996</v>
      </c>
      <c r="AM174">
        <v>4.0999999999999996</v>
      </c>
      <c r="AN174">
        <v>4</v>
      </c>
      <c r="AO174">
        <v>4</v>
      </c>
      <c r="AP174" t="s">
        <v>200</v>
      </c>
      <c r="AQ174">
        <v>2050</v>
      </c>
      <c r="AR174" t="s">
        <v>7</v>
      </c>
      <c r="AS174" t="s">
        <v>209</v>
      </c>
      <c r="AT174">
        <v>0.5</v>
      </c>
      <c r="AU174">
        <v>0.5</v>
      </c>
      <c r="AV174">
        <v>0.5</v>
      </c>
      <c r="AW174">
        <v>0.5</v>
      </c>
      <c r="AX174">
        <v>0.5</v>
      </c>
      <c r="AY174">
        <v>0.6</v>
      </c>
      <c r="AZ174">
        <v>0.6</v>
      </c>
      <c r="BA174">
        <v>0.6</v>
      </c>
      <c r="BB174">
        <v>0.6</v>
      </c>
      <c r="BC174">
        <v>0.6</v>
      </c>
      <c r="BD174">
        <v>0.6</v>
      </c>
      <c r="BE174">
        <v>0.6</v>
      </c>
      <c r="BF174">
        <v>0.6</v>
      </c>
      <c r="BG174">
        <v>0.6</v>
      </c>
      <c r="BH174">
        <v>0.6</v>
      </c>
      <c r="BI174">
        <v>0.6</v>
      </c>
      <c r="BJ174">
        <v>0.6</v>
      </c>
      <c r="BK174">
        <v>0.6</v>
      </c>
      <c r="BL174">
        <v>0.6</v>
      </c>
      <c r="BM174">
        <v>0.7</v>
      </c>
      <c r="BN174">
        <v>0.7</v>
      </c>
      <c r="BO174">
        <v>0.7</v>
      </c>
      <c r="BP174">
        <v>0.7</v>
      </c>
      <c r="BQ174">
        <v>0.7</v>
      </c>
      <c r="BR174">
        <v>0.7</v>
      </c>
      <c r="BS174">
        <v>0.7</v>
      </c>
      <c r="BT174">
        <v>0.7</v>
      </c>
      <c r="BU174">
        <v>0.7</v>
      </c>
      <c r="BV174">
        <v>0.7</v>
      </c>
      <c r="BW174">
        <v>0.7</v>
      </c>
      <c r="BX174">
        <v>0.7</v>
      </c>
      <c r="BY174">
        <v>0.7</v>
      </c>
    </row>
    <row r="175" spans="4:110" x14ac:dyDescent="0.3">
      <c r="D175" s="18" t="s">
        <v>300</v>
      </c>
      <c r="E175" s="18" t="s">
        <v>278</v>
      </c>
      <c r="F175" s="4" t="s">
        <v>5</v>
      </c>
      <c r="G175" t="s">
        <v>133</v>
      </c>
      <c r="H175" t="s">
        <v>209</v>
      </c>
      <c r="I175" s="14" t="s">
        <v>6</v>
      </c>
      <c r="J175">
        <v>0.5</v>
      </c>
      <c r="K175">
        <v>0.5</v>
      </c>
      <c r="L175">
        <v>0.5</v>
      </c>
      <c r="M175">
        <v>0.5</v>
      </c>
      <c r="N175">
        <v>0.5</v>
      </c>
      <c r="O175">
        <v>0.6</v>
      </c>
      <c r="P175">
        <v>0.6</v>
      </c>
      <c r="Q175">
        <v>0.6</v>
      </c>
      <c r="R175">
        <v>0.6</v>
      </c>
      <c r="S175">
        <v>0.6</v>
      </c>
      <c r="T175">
        <v>0.6</v>
      </c>
      <c r="U175">
        <v>0.6</v>
      </c>
      <c r="V175">
        <v>0.6</v>
      </c>
      <c r="W175">
        <v>0.6</v>
      </c>
      <c r="X175">
        <v>0.6</v>
      </c>
      <c r="Y175">
        <v>0.6</v>
      </c>
      <c r="Z175">
        <v>0.6</v>
      </c>
      <c r="AA175">
        <v>0.6</v>
      </c>
      <c r="AB175">
        <v>0.6</v>
      </c>
      <c r="AC175">
        <v>0.7</v>
      </c>
      <c r="AD175">
        <v>0.7</v>
      </c>
      <c r="AE175">
        <v>0.7</v>
      </c>
      <c r="AF175">
        <v>0.7</v>
      </c>
      <c r="AG175">
        <v>0.7</v>
      </c>
      <c r="AH175">
        <v>0.7</v>
      </c>
      <c r="AI175">
        <v>0.7</v>
      </c>
      <c r="AJ175">
        <v>0.7</v>
      </c>
      <c r="AK175">
        <v>0.7</v>
      </c>
      <c r="AL175">
        <v>0.7</v>
      </c>
      <c r="AM175">
        <v>0.7</v>
      </c>
      <c r="AN175">
        <v>0.7</v>
      </c>
      <c r="AO175">
        <v>0.7</v>
      </c>
      <c r="AP175" t="s">
        <v>200</v>
      </c>
      <c r="AQ175">
        <v>2050</v>
      </c>
      <c r="AR175" t="s">
        <v>7</v>
      </c>
      <c r="AS175" t="s">
        <v>210</v>
      </c>
      <c r="AT175">
        <v>3.8</v>
      </c>
      <c r="AU175">
        <v>3.7</v>
      </c>
      <c r="AV175">
        <v>3.8</v>
      </c>
      <c r="AW175">
        <v>3.9</v>
      </c>
      <c r="AX175">
        <v>3.9</v>
      </c>
      <c r="AY175">
        <v>4</v>
      </c>
      <c r="AZ175">
        <v>4</v>
      </c>
      <c r="BA175">
        <v>4.0999999999999996</v>
      </c>
      <c r="BB175">
        <v>4.0999999999999996</v>
      </c>
      <c r="BC175">
        <v>4.2</v>
      </c>
      <c r="BD175">
        <v>4.3</v>
      </c>
      <c r="BE175">
        <v>4.3</v>
      </c>
      <c r="BF175">
        <v>4.4000000000000004</v>
      </c>
      <c r="BG175">
        <v>4.4000000000000004</v>
      </c>
      <c r="BH175">
        <v>4.5</v>
      </c>
      <c r="BI175">
        <v>4.5</v>
      </c>
      <c r="BJ175">
        <v>4.5999999999999996</v>
      </c>
      <c r="BK175">
        <v>4.5999999999999996</v>
      </c>
      <c r="BL175">
        <v>4.7</v>
      </c>
      <c r="BM175">
        <v>4.7</v>
      </c>
      <c r="BN175">
        <v>4.8</v>
      </c>
      <c r="BO175">
        <v>4.8</v>
      </c>
      <c r="BP175">
        <v>4.9000000000000004</v>
      </c>
      <c r="BQ175">
        <v>4.9000000000000004</v>
      </c>
      <c r="BR175">
        <v>5</v>
      </c>
      <c r="BS175">
        <v>5</v>
      </c>
      <c r="BT175">
        <v>5.0999999999999996</v>
      </c>
      <c r="BU175">
        <v>5.0999999999999996</v>
      </c>
      <c r="BV175">
        <v>5.0999999999999996</v>
      </c>
      <c r="BW175">
        <v>5.0999999999999996</v>
      </c>
      <c r="BX175">
        <v>5.0999999999999996</v>
      </c>
      <c r="BY175">
        <v>5.0999999999999996</v>
      </c>
    </row>
    <row r="176" spans="4:110" x14ac:dyDescent="0.3">
      <c r="D176" s="18" t="s">
        <v>300</v>
      </c>
      <c r="E176" s="18" t="s">
        <v>278</v>
      </c>
      <c r="F176" s="4" t="s">
        <v>5</v>
      </c>
      <c r="G176" t="s">
        <v>133</v>
      </c>
      <c r="H176" t="s">
        <v>210</v>
      </c>
      <c r="I176" s="14" t="s">
        <v>6</v>
      </c>
      <c r="J176">
        <v>3.8</v>
      </c>
      <c r="K176">
        <v>3.7</v>
      </c>
      <c r="L176">
        <v>3.8</v>
      </c>
      <c r="M176">
        <v>3.9</v>
      </c>
      <c r="N176">
        <v>3.9</v>
      </c>
      <c r="O176">
        <v>4</v>
      </c>
      <c r="P176">
        <v>4</v>
      </c>
      <c r="Q176">
        <v>4.0999999999999996</v>
      </c>
      <c r="R176">
        <v>4.0999999999999996</v>
      </c>
      <c r="S176">
        <v>4.2</v>
      </c>
      <c r="T176">
        <v>4.3</v>
      </c>
      <c r="U176">
        <v>4.3</v>
      </c>
      <c r="V176">
        <v>4.4000000000000004</v>
      </c>
      <c r="W176">
        <v>4.4000000000000004</v>
      </c>
      <c r="X176">
        <v>4.5</v>
      </c>
      <c r="Y176">
        <v>4.5</v>
      </c>
      <c r="Z176">
        <v>4.5999999999999996</v>
      </c>
      <c r="AA176">
        <v>4.5999999999999996</v>
      </c>
      <c r="AB176">
        <v>4.7</v>
      </c>
      <c r="AC176">
        <v>4.7</v>
      </c>
      <c r="AD176">
        <v>4.8</v>
      </c>
      <c r="AE176">
        <v>4.8</v>
      </c>
      <c r="AF176">
        <v>4.9000000000000004</v>
      </c>
      <c r="AG176">
        <v>4.9000000000000004</v>
      </c>
      <c r="AH176">
        <v>5</v>
      </c>
      <c r="AI176">
        <v>5</v>
      </c>
      <c r="AJ176">
        <v>5.0999999999999996</v>
      </c>
      <c r="AK176">
        <v>5.0999999999999996</v>
      </c>
      <c r="AL176">
        <v>5.0999999999999996</v>
      </c>
      <c r="AM176">
        <v>5.0999999999999996</v>
      </c>
      <c r="AN176">
        <v>5.0999999999999996</v>
      </c>
      <c r="AO176">
        <v>5.0999999999999996</v>
      </c>
      <c r="AP176" t="s">
        <v>200</v>
      </c>
      <c r="AQ176">
        <v>2050</v>
      </c>
      <c r="AR176" t="s">
        <v>7</v>
      </c>
      <c r="AS176" t="s">
        <v>211</v>
      </c>
      <c r="AT176">
        <v>7.3</v>
      </c>
      <c r="AU176">
        <v>7.3</v>
      </c>
      <c r="AV176">
        <v>7.4</v>
      </c>
      <c r="AW176">
        <v>7.5</v>
      </c>
      <c r="AX176">
        <v>7.5</v>
      </c>
      <c r="AY176">
        <v>7.6</v>
      </c>
      <c r="AZ176">
        <v>7.6</v>
      </c>
      <c r="BA176">
        <v>7.7</v>
      </c>
      <c r="BB176">
        <v>7.8</v>
      </c>
      <c r="BC176">
        <v>8</v>
      </c>
      <c r="BD176">
        <v>8.1</v>
      </c>
      <c r="BE176">
        <v>8.1999999999999993</v>
      </c>
      <c r="BF176">
        <v>8.4</v>
      </c>
      <c r="BG176">
        <v>8.5</v>
      </c>
      <c r="BH176">
        <v>8.6999999999999993</v>
      </c>
      <c r="BI176">
        <v>8.8000000000000007</v>
      </c>
      <c r="BJ176">
        <v>9</v>
      </c>
      <c r="BK176">
        <v>9.1</v>
      </c>
      <c r="BL176">
        <v>9.3000000000000007</v>
      </c>
      <c r="BM176">
        <v>9.4</v>
      </c>
      <c r="BN176">
        <v>9.6</v>
      </c>
      <c r="BO176">
        <v>9.6999999999999993</v>
      </c>
      <c r="BP176">
        <v>9.9</v>
      </c>
      <c r="BQ176">
        <v>10</v>
      </c>
      <c r="BR176">
        <v>10.199999999999999</v>
      </c>
      <c r="BS176">
        <v>10.3</v>
      </c>
      <c r="BT176">
        <v>10.5</v>
      </c>
      <c r="BU176">
        <v>10.6</v>
      </c>
      <c r="BV176">
        <v>10.7</v>
      </c>
      <c r="BW176">
        <v>10.8</v>
      </c>
      <c r="BX176">
        <v>10.8</v>
      </c>
      <c r="BY176">
        <v>10.9</v>
      </c>
    </row>
    <row r="177" spans="4:77" x14ac:dyDescent="0.3">
      <c r="D177" s="18" t="s">
        <v>300</v>
      </c>
      <c r="E177" s="18" t="s">
        <v>278</v>
      </c>
      <c r="F177" s="4" t="s">
        <v>5</v>
      </c>
      <c r="G177" t="s">
        <v>133</v>
      </c>
      <c r="H177" t="s">
        <v>211</v>
      </c>
      <c r="I177" s="14" t="s">
        <v>6</v>
      </c>
      <c r="J177">
        <v>7.3</v>
      </c>
      <c r="K177">
        <v>7.3</v>
      </c>
      <c r="L177">
        <v>7.4</v>
      </c>
      <c r="M177">
        <v>7.5</v>
      </c>
      <c r="N177">
        <v>7.5</v>
      </c>
      <c r="O177">
        <v>7.6</v>
      </c>
      <c r="P177">
        <v>7.6</v>
      </c>
      <c r="Q177">
        <v>7.7</v>
      </c>
      <c r="R177">
        <v>7.8</v>
      </c>
      <c r="S177">
        <v>8</v>
      </c>
      <c r="T177">
        <v>8.1</v>
      </c>
      <c r="U177">
        <v>8.1999999999999993</v>
      </c>
      <c r="V177">
        <v>8.4</v>
      </c>
      <c r="W177">
        <v>8.5</v>
      </c>
      <c r="X177">
        <v>8.6999999999999993</v>
      </c>
      <c r="Y177">
        <v>8.8000000000000007</v>
      </c>
      <c r="Z177">
        <v>9</v>
      </c>
      <c r="AA177">
        <v>9.1</v>
      </c>
      <c r="AB177">
        <v>9.3000000000000007</v>
      </c>
      <c r="AC177">
        <v>9.4</v>
      </c>
      <c r="AD177">
        <v>9.6</v>
      </c>
      <c r="AE177">
        <v>9.6999999999999993</v>
      </c>
      <c r="AF177">
        <v>9.9</v>
      </c>
      <c r="AG177">
        <v>10</v>
      </c>
      <c r="AH177">
        <v>10.199999999999999</v>
      </c>
      <c r="AI177">
        <v>10.3</v>
      </c>
      <c r="AJ177">
        <v>10.5</v>
      </c>
      <c r="AK177">
        <v>10.6</v>
      </c>
      <c r="AL177">
        <v>10.7</v>
      </c>
      <c r="AM177">
        <v>10.8</v>
      </c>
      <c r="AN177">
        <v>10.8</v>
      </c>
      <c r="AO177">
        <v>10.9</v>
      </c>
      <c r="AP177" t="s">
        <v>200</v>
      </c>
      <c r="AQ177">
        <v>2050</v>
      </c>
      <c r="AR177" t="s">
        <v>7</v>
      </c>
      <c r="AS177" t="s">
        <v>212</v>
      </c>
      <c r="AT177">
        <v>27.5</v>
      </c>
      <c r="AU177">
        <v>27.7</v>
      </c>
      <c r="AV177">
        <v>28.2</v>
      </c>
      <c r="AW177">
        <v>28.6</v>
      </c>
      <c r="AX177">
        <v>29</v>
      </c>
      <c r="AY177">
        <v>29.6</v>
      </c>
      <c r="AZ177">
        <v>30.3</v>
      </c>
      <c r="BA177">
        <v>31.1</v>
      </c>
      <c r="BB177">
        <v>31.9</v>
      </c>
      <c r="BC177">
        <v>33.1</v>
      </c>
      <c r="BD177">
        <v>34.299999999999997</v>
      </c>
      <c r="BE177">
        <v>35.299999999999997</v>
      </c>
      <c r="BF177">
        <v>36.299999999999997</v>
      </c>
      <c r="BG177">
        <v>37.4</v>
      </c>
      <c r="BH177">
        <v>38.5</v>
      </c>
      <c r="BI177">
        <v>39.799999999999997</v>
      </c>
      <c r="BJ177">
        <v>41</v>
      </c>
      <c r="BK177">
        <v>42.2</v>
      </c>
      <c r="BL177">
        <v>43.5</v>
      </c>
      <c r="BM177">
        <v>44.7</v>
      </c>
      <c r="BN177">
        <v>45.9</v>
      </c>
      <c r="BO177">
        <v>47.1</v>
      </c>
      <c r="BP177">
        <v>48.6</v>
      </c>
      <c r="BQ177">
        <v>49.9</v>
      </c>
      <c r="BR177">
        <v>51.3</v>
      </c>
      <c r="BS177">
        <v>52.6</v>
      </c>
      <c r="BT177">
        <v>53.9</v>
      </c>
      <c r="BU177">
        <v>55.2</v>
      </c>
      <c r="BV177">
        <v>54.7</v>
      </c>
      <c r="BW177">
        <v>54</v>
      </c>
      <c r="BX177">
        <v>53.5</v>
      </c>
      <c r="BY177">
        <v>52.9</v>
      </c>
    </row>
    <row r="178" spans="4:77" x14ac:dyDescent="0.3">
      <c r="D178" s="18" t="s">
        <v>300</v>
      </c>
      <c r="E178" s="18" t="s">
        <v>278</v>
      </c>
      <c r="F178" s="4" t="s">
        <v>5</v>
      </c>
      <c r="G178" t="s">
        <v>133</v>
      </c>
      <c r="H178" t="s">
        <v>212</v>
      </c>
      <c r="I178" s="14" t="s">
        <v>6</v>
      </c>
      <c r="J178">
        <v>27.5</v>
      </c>
      <c r="K178">
        <v>27.7</v>
      </c>
      <c r="L178">
        <v>28.2</v>
      </c>
      <c r="M178">
        <v>28.6</v>
      </c>
      <c r="N178">
        <v>29</v>
      </c>
      <c r="O178">
        <v>29.6</v>
      </c>
      <c r="P178">
        <v>30.3</v>
      </c>
      <c r="Q178">
        <v>31.1</v>
      </c>
      <c r="R178">
        <v>31.9</v>
      </c>
      <c r="S178">
        <v>33.1</v>
      </c>
      <c r="T178">
        <v>34.299999999999997</v>
      </c>
      <c r="U178">
        <v>35.299999999999997</v>
      </c>
      <c r="V178">
        <v>36.299999999999997</v>
      </c>
      <c r="W178">
        <v>37.4</v>
      </c>
      <c r="X178">
        <v>38.5</v>
      </c>
      <c r="Y178">
        <v>39.799999999999997</v>
      </c>
      <c r="Z178">
        <v>41</v>
      </c>
      <c r="AA178">
        <v>42.2</v>
      </c>
      <c r="AB178">
        <v>43.5</v>
      </c>
      <c r="AC178">
        <v>44.7</v>
      </c>
      <c r="AD178">
        <v>45.9</v>
      </c>
      <c r="AE178">
        <v>47.1</v>
      </c>
      <c r="AF178">
        <v>48.6</v>
      </c>
      <c r="AG178">
        <v>49.9</v>
      </c>
      <c r="AH178">
        <v>51.3</v>
      </c>
      <c r="AI178">
        <v>52.6</v>
      </c>
      <c r="AJ178">
        <v>53.9</v>
      </c>
      <c r="AK178">
        <v>55.2</v>
      </c>
      <c r="AL178">
        <v>54.7</v>
      </c>
      <c r="AM178">
        <v>54</v>
      </c>
      <c r="AN178">
        <v>53.5</v>
      </c>
      <c r="AO178">
        <v>52.9</v>
      </c>
      <c r="AP178" t="s">
        <v>200</v>
      </c>
      <c r="AQ178">
        <v>2050</v>
      </c>
      <c r="AR178" t="s">
        <v>7</v>
      </c>
      <c r="AS178" t="s">
        <v>213</v>
      </c>
      <c r="AT178">
        <v>6.5</v>
      </c>
      <c r="AU178">
        <v>6.2</v>
      </c>
      <c r="AV178">
        <v>6.4</v>
      </c>
      <c r="AW178">
        <v>6.5</v>
      </c>
      <c r="AX178">
        <v>6.6</v>
      </c>
      <c r="AY178">
        <v>6.7</v>
      </c>
      <c r="AZ178">
        <v>6.8</v>
      </c>
      <c r="BA178">
        <v>6.9</v>
      </c>
      <c r="BB178">
        <v>7</v>
      </c>
      <c r="BC178">
        <v>7.2</v>
      </c>
      <c r="BD178">
        <v>7.3</v>
      </c>
      <c r="BE178">
        <v>7.4</v>
      </c>
      <c r="BF178">
        <v>7.6</v>
      </c>
      <c r="BG178">
        <v>7.7</v>
      </c>
      <c r="BH178">
        <v>7.8</v>
      </c>
      <c r="BI178">
        <v>8</v>
      </c>
      <c r="BJ178">
        <v>8.1</v>
      </c>
      <c r="BK178">
        <v>8.3000000000000007</v>
      </c>
      <c r="BL178">
        <v>8.5</v>
      </c>
      <c r="BM178">
        <v>8.8000000000000007</v>
      </c>
      <c r="BN178">
        <v>8.9</v>
      </c>
      <c r="BO178">
        <v>9.1</v>
      </c>
      <c r="BP178">
        <v>9.3000000000000007</v>
      </c>
      <c r="BQ178">
        <v>9.5</v>
      </c>
      <c r="BR178">
        <v>9.6999999999999993</v>
      </c>
      <c r="BS178">
        <v>9.8000000000000007</v>
      </c>
      <c r="BT178">
        <v>10</v>
      </c>
      <c r="BU178">
        <v>10.1</v>
      </c>
      <c r="BV178">
        <v>10.1</v>
      </c>
      <c r="BW178">
        <v>10</v>
      </c>
      <c r="BX178">
        <v>9.9</v>
      </c>
      <c r="BY178">
        <v>9.8000000000000007</v>
      </c>
    </row>
    <row r="179" spans="4:77" x14ac:dyDescent="0.3">
      <c r="D179" s="18" t="s">
        <v>300</v>
      </c>
      <c r="E179" s="18" t="s">
        <v>278</v>
      </c>
      <c r="F179" s="4" t="s">
        <v>5</v>
      </c>
      <c r="G179" t="s">
        <v>133</v>
      </c>
      <c r="H179" t="s">
        <v>213</v>
      </c>
      <c r="I179" s="14" t="s">
        <v>6</v>
      </c>
      <c r="J179">
        <v>6.5</v>
      </c>
      <c r="K179">
        <v>6.2</v>
      </c>
      <c r="L179">
        <v>6.4</v>
      </c>
      <c r="M179">
        <v>6.5</v>
      </c>
      <c r="N179">
        <v>6.6</v>
      </c>
      <c r="O179">
        <v>6.7</v>
      </c>
      <c r="P179">
        <v>6.8</v>
      </c>
      <c r="Q179">
        <v>6.9</v>
      </c>
      <c r="R179">
        <v>7</v>
      </c>
      <c r="S179">
        <v>7.2</v>
      </c>
      <c r="T179">
        <v>7.3</v>
      </c>
      <c r="U179">
        <v>7.4</v>
      </c>
      <c r="V179">
        <v>7.6</v>
      </c>
      <c r="W179">
        <v>7.7</v>
      </c>
      <c r="X179">
        <v>7.8</v>
      </c>
      <c r="Y179">
        <v>8</v>
      </c>
      <c r="Z179">
        <v>8.1</v>
      </c>
      <c r="AA179">
        <v>8.3000000000000007</v>
      </c>
      <c r="AB179">
        <v>8.5</v>
      </c>
      <c r="AC179">
        <v>8.8000000000000007</v>
      </c>
      <c r="AD179">
        <v>8.9</v>
      </c>
      <c r="AE179">
        <v>9.1</v>
      </c>
      <c r="AF179">
        <v>9.3000000000000007</v>
      </c>
      <c r="AG179">
        <v>9.5</v>
      </c>
      <c r="AH179">
        <v>9.6999999999999993</v>
      </c>
      <c r="AI179">
        <v>9.8000000000000007</v>
      </c>
      <c r="AJ179">
        <v>10</v>
      </c>
      <c r="AK179">
        <v>10.1</v>
      </c>
      <c r="AL179">
        <v>10.1</v>
      </c>
      <c r="AM179">
        <v>10</v>
      </c>
      <c r="AN179">
        <v>9.9</v>
      </c>
      <c r="AO179">
        <v>9.8000000000000007</v>
      </c>
      <c r="AP179" t="s">
        <v>200</v>
      </c>
      <c r="AQ179">
        <v>2050</v>
      </c>
      <c r="AR179" t="s">
        <v>7</v>
      </c>
      <c r="AS179" t="s">
        <v>214</v>
      </c>
      <c r="AT179">
        <v>7.4</v>
      </c>
      <c r="AU179">
        <v>7.4</v>
      </c>
      <c r="AV179">
        <v>7.7</v>
      </c>
      <c r="AW179">
        <v>7.9</v>
      </c>
      <c r="AX179">
        <v>8</v>
      </c>
      <c r="AY179">
        <v>8.1999999999999993</v>
      </c>
      <c r="AZ179">
        <v>8.4</v>
      </c>
      <c r="BA179">
        <v>8.6</v>
      </c>
      <c r="BB179">
        <v>8.9</v>
      </c>
      <c r="BC179">
        <v>9.3000000000000007</v>
      </c>
      <c r="BD179">
        <v>9.6</v>
      </c>
      <c r="BE179">
        <v>9.9</v>
      </c>
      <c r="BF179">
        <v>10.199999999999999</v>
      </c>
      <c r="BG179">
        <v>10.5</v>
      </c>
      <c r="BH179">
        <v>10.9</v>
      </c>
      <c r="BI179">
        <v>11.2</v>
      </c>
      <c r="BJ179">
        <v>11.6</v>
      </c>
      <c r="BK179">
        <v>11.9</v>
      </c>
      <c r="BL179">
        <v>12.3</v>
      </c>
      <c r="BM179">
        <v>12.6</v>
      </c>
      <c r="BN179">
        <v>13</v>
      </c>
      <c r="BO179">
        <v>13.3</v>
      </c>
      <c r="BP179">
        <v>13.8</v>
      </c>
      <c r="BQ179">
        <v>14.2</v>
      </c>
      <c r="BR179">
        <v>14.6</v>
      </c>
      <c r="BS179">
        <v>15</v>
      </c>
      <c r="BT179">
        <v>15.4</v>
      </c>
      <c r="BU179">
        <v>15.8</v>
      </c>
      <c r="BV179">
        <v>15.7</v>
      </c>
      <c r="BW179">
        <v>15.6</v>
      </c>
      <c r="BX179">
        <v>15.4</v>
      </c>
      <c r="BY179">
        <v>15.2</v>
      </c>
    </row>
    <row r="180" spans="4:77" x14ac:dyDescent="0.3">
      <c r="D180" s="18" t="s">
        <v>300</v>
      </c>
      <c r="E180" s="18" t="s">
        <v>278</v>
      </c>
      <c r="F180" s="4" t="s">
        <v>5</v>
      </c>
      <c r="G180" t="s">
        <v>133</v>
      </c>
      <c r="H180" t="s">
        <v>214</v>
      </c>
      <c r="I180" s="14" t="s">
        <v>6</v>
      </c>
      <c r="J180">
        <v>7.4</v>
      </c>
      <c r="K180">
        <v>7.4</v>
      </c>
      <c r="L180">
        <v>7.7</v>
      </c>
      <c r="M180">
        <v>7.9</v>
      </c>
      <c r="N180">
        <v>8</v>
      </c>
      <c r="O180">
        <v>8.1999999999999993</v>
      </c>
      <c r="P180">
        <v>8.4</v>
      </c>
      <c r="Q180">
        <v>8.6</v>
      </c>
      <c r="R180">
        <v>8.9</v>
      </c>
      <c r="S180">
        <v>9.3000000000000007</v>
      </c>
      <c r="T180">
        <v>9.6</v>
      </c>
      <c r="U180">
        <v>9.9</v>
      </c>
      <c r="V180">
        <v>10.199999999999999</v>
      </c>
      <c r="W180">
        <v>10.5</v>
      </c>
      <c r="X180">
        <v>10.9</v>
      </c>
      <c r="Y180">
        <v>11.2</v>
      </c>
      <c r="Z180">
        <v>11.6</v>
      </c>
      <c r="AA180">
        <v>11.9</v>
      </c>
      <c r="AB180">
        <v>12.3</v>
      </c>
      <c r="AC180">
        <v>12.6</v>
      </c>
      <c r="AD180">
        <v>13</v>
      </c>
      <c r="AE180">
        <v>13.3</v>
      </c>
      <c r="AF180">
        <v>13.8</v>
      </c>
      <c r="AG180">
        <v>14.2</v>
      </c>
      <c r="AH180">
        <v>14.6</v>
      </c>
      <c r="AI180">
        <v>15</v>
      </c>
      <c r="AJ180">
        <v>15.4</v>
      </c>
      <c r="AK180">
        <v>15.8</v>
      </c>
      <c r="AL180">
        <v>15.7</v>
      </c>
      <c r="AM180">
        <v>15.6</v>
      </c>
      <c r="AN180">
        <v>15.4</v>
      </c>
      <c r="AO180">
        <v>15.2</v>
      </c>
      <c r="AP180" t="s">
        <v>200</v>
      </c>
      <c r="AQ180">
        <v>2050</v>
      </c>
      <c r="AR180" t="s">
        <v>7</v>
      </c>
      <c r="AS180" t="s">
        <v>215</v>
      </c>
      <c r="AT180">
        <v>113</v>
      </c>
      <c r="AU180">
        <v>109.4</v>
      </c>
      <c r="AV180">
        <v>107.4</v>
      </c>
      <c r="AW180">
        <v>105.7</v>
      </c>
      <c r="AX180">
        <v>102.5</v>
      </c>
      <c r="AY180">
        <v>101.1</v>
      </c>
      <c r="AZ180">
        <v>99.1</v>
      </c>
      <c r="BA180">
        <v>97.2</v>
      </c>
      <c r="BB180">
        <v>96</v>
      </c>
      <c r="BC180">
        <v>94.6</v>
      </c>
      <c r="BD180">
        <v>91.7</v>
      </c>
      <c r="BE180">
        <v>86.9</v>
      </c>
      <c r="BF180">
        <v>83.7</v>
      </c>
      <c r="BG180">
        <v>83.6</v>
      </c>
      <c r="BH180">
        <v>82.8</v>
      </c>
      <c r="BI180">
        <v>82.3</v>
      </c>
      <c r="BJ180">
        <v>81.400000000000006</v>
      </c>
      <c r="BK180">
        <v>81.2</v>
      </c>
      <c r="BL180">
        <v>79.099999999999994</v>
      </c>
      <c r="BM180">
        <v>77.2</v>
      </c>
      <c r="BN180">
        <v>75.2</v>
      </c>
      <c r="BO180">
        <v>73.3</v>
      </c>
      <c r="BP180">
        <v>69.099999999999994</v>
      </c>
      <c r="BQ180">
        <v>64.900000000000006</v>
      </c>
      <c r="BR180">
        <v>60.6</v>
      </c>
      <c r="BS180">
        <v>56.4</v>
      </c>
      <c r="BT180">
        <v>52.2</v>
      </c>
      <c r="BU180">
        <v>44.5</v>
      </c>
      <c r="BV180">
        <v>36.799999999999997</v>
      </c>
      <c r="BW180">
        <v>29</v>
      </c>
      <c r="BX180">
        <v>21.3</v>
      </c>
      <c r="BY180">
        <v>13.6</v>
      </c>
    </row>
    <row r="181" spans="4:77" x14ac:dyDescent="0.3">
      <c r="D181" s="18" t="s">
        <v>300</v>
      </c>
      <c r="E181" s="18" t="s">
        <v>278</v>
      </c>
      <c r="F181" s="4" t="s">
        <v>5</v>
      </c>
      <c r="G181" t="s">
        <v>133</v>
      </c>
      <c r="H181" t="s">
        <v>215</v>
      </c>
      <c r="I181" s="14" t="s">
        <v>6</v>
      </c>
      <c r="J181">
        <v>113</v>
      </c>
      <c r="K181">
        <v>109.4</v>
      </c>
      <c r="L181">
        <v>107.4</v>
      </c>
      <c r="M181">
        <v>105.7</v>
      </c>
      <c r="N181">
        <v>102.5</v>
      </c>
      <c r="O181">
        <v>101.1</v>
      </c>
      <c r="P181">
        <v>99.1</v>
      </c>
      <c r="Q181">
        <v>97.2</v>
      </c>
      <c r="R181">
        <v>96</v>
      </c>
      <c r="S181">
        <v>94.6</v>
      </c>
      <c r="T181">
        <v>91.7</v>
      </c>
      <c r="U181">
        <v>86.9</v>
      </c>
      <c r="V181">
        <v>83.7</v>
      </c>
      <c r="W181">
        <v>83.6</v>
      </c>
      <c r="X181">
        <v>82.8</v>
      </c>
      <c r="Y181">
        <v>82.3</v>
      </c>
      <c r="Z181">
        <v>81.400000000000006</v>
      </c>
      <c r="AA181">
        <v>81.2</v>
      </c>
      <c r="AB181">
        <v>79.099999999999994</v>
      </c>
      <c r="AC181">
        <v>77.2</v>
      </c>
      <c r="AD181">
        <v>75.2</v>
      </c>
      <c r="AE181">
        <v>73.3</v>
      </c>
      <c r="AF181">
        <v>69.099999999999994</v>
      </c>
      <c r="AG181">
        <v>64.900000000000006</v>
      </c>
      <c r="AH181">
        <v>60.6</v>
      </c>
      <c r="AI181">
        <v>56.4</v>
      </c>
      <c r="AJ181">
        <v>52.2</v>
      </c>
      <c r="AK181">
        <v>44.5</v>
      </c>
      <c r="AL181">
        <v>36.799999999999997</v>
      </c>
      <c r="AM181">
        <v>29</v>
      </c>
      <c r="AN181">
        <v>21.3</v>
      </c>
      <c r="AO181">
        <v>13.6</v>
      </c>
      <c r="AP181" t="s">
        <v>200</v>
      </c>
      <c r="AQ181">
        <v>2050</v>
      </c>
      <c r="AR181" t="s">
        <v>7</v>
      </c>
      <c r="AS181" t="s">
        <v>216</v>
      </c>
      <c r="AT181">
        <v>61.1</v>
      </c>
      <c r="AU181">
        <v>61.1</v>
      </c>
      <c r="AV181">
        <v>60.9</v>
      </c>
      <c r="AW181">
        <v>60.9</v>
      </c>
      <c r="AX181">
        <v>60.8</v>
      </c>
      <c r="AY181">
        <v>60.8</v>
      </c>
      <c r="AZ181">
        <v>60.7</v>
      </c>
      <c r="BA181">
        <v>60.6</v>
      </c>
      <c r="BB181">
        <v>60.6</v>
      </c>
      <c r="BC181">
        <v>60.5</v>
      </c>
      <c r="BD181">
        <v>60.5</v>
      </c>
      <c r="BE181">
        <v>60.4</v>
      </c>
      <c r="BF181">
        <v>60.3</v>
      </c>
      <c r="BG181">
        <v>60.3</v>
      </c>
      <c r="BH181">
        <v>60.2</v>
      </c>
      <c r="BI181">
        <v>60.2</v>
      </c>
      <c r="BJ181">
        <v>60.1</v>
      </c>
      <c r="BK181">
        <v>60</v>
      </c>
      <c r="BL181">
        <v>60</v>
      </c>
      <c r="BM181">
        <v>59.9</v>
      </c>
      <c r="BN181">
        <v>59.9</v>
      </c>
      <c r="BO181">
        <v>59.8</v>
      </c>
      <c r="BP181">
        <v>59.7</v>
      </c>
      <c r="BQ181">
        <v>59.7</v>
      </c>
      <c r="BR181">
        <v>59.6</v>
      </c>
      <c r="BS181">
        <v>59.6</v>
      </c>
      <c r="BT181">
        <v>59.5</v>
      </c>
      <c r="BU181">
        <v>59.4</v>
      </c>
      <c r="BV181">
        <v>59.4</v>
      </c>
      <c r="BW181">
        <v>59.3</v>
      </c>
      <c r="BX181">
        <v>59.3</v>
      </c>
      <c r="BY181">
        <v>59.2</v>
      </c>
    </row>
    <row r="182" spans="4:77" x14ac:dyDescent="0.3">
      <c r="D182" s="18" t="s">
        <v>300</v>
      </c>
      <c r="E182" s="18" t="s">
        <v>278</v>
      </c>
      <c r="F182" s="4" t="s">
        <v>5</v>
      </c>
      <c r="G182" t="s">
        <v>133</v>
      </c>
      <c r="H182" t="s">
        <v>216</v>
      </c>
      <c r="I182" s="14" t="s">
        <v>6</v>
      </c>
      <c r="J182">
        <v>61.1</v>
      </c>
      <c r="K182">
        <v>61.1</v>
      </c>
      <c r="L182">
        <v>60.9</v>
      </c>
      <c r="M182">
        <v>60.9</v>
      </c>
      <c r="N182">
        <v>60.8</v>
      </c>
      <c r="O182">
        <v>60.8</v>
      </c>
      <c r="P182">
        <v>60.7</v>
      </c>
      <c r="Q182">
        <v>60.6</v>
      </c>
      <c r="R182">
        <v>60.6</v>
      </c>
      <c r="S182">
        <v>60.5</v>
      </c>
      <c r="T182">
        <v>60.5</v>
      </c>
      <c r="U182">
        <v>60.4</v>
      </c>
      <c r="V182">
        <v>60.3</v>
      </c>
      <c r="W182">
        <v>60.3</v>
      </c>
      <c r="X182">
        <v>60.2</v>
      </c>
      <c r="Y182">
        <v>60.2</v>
      </c>
      <c r="Z182">
        <v>60.1</v>
      </c>
      <c r="AA182">
        <v>60</v>
      </c>
      <c r="AB182">
        <v>60</v>
      </c>
      <c r="AC182">
        <v>59.9</v>
      </c>
      <c r="AD182">
        <v>59.9</v>
      </c>
      <c r="AE182">
        <v>59.8</v>
      </c>
      <c r="AF182">
        <v>59.7</v>
      </c>
      <c r="AG182">
        <v>59.7</v>
      </c>
      <c r="AH182">
        <v>59.6</v>
      </c>
      <c r="AI182">
        <v>59.6</v>
      </c>
      <c r="AJ182">
        <v>59.5</v>
      </c>
      <c r="AK182">
        <v>59.4</v>
      </c>
      <c r="AL182">
        <v>59.4</v>
      </c>
      <c r="AM182">
        <v>59.3</v>
      </c>
      <c r="AN182">
        <v>59.3</v>
      </c>
      <c r="AO182">
        <v>59.2</v>
      </c>
      <c r="AP182" t="s">
        <v>200</v>
      </c>
      <c r="AQ182">
        <v>2050</v>
      </c>
      <c r="AR182" t="s">
        <v>7</v>
      </c>
      <c r="AS182" t="s">
        <v>217</v>
      </c>
      <c r="AT182">
        <v>0.9</v>
      </c>
      <c r="AU182">
        <v>0.8</v>
      </c>
      <c r="AV182">
        <v>0.8</v>
      </c>
      <c r="AW182">
        <v>0.7</v>
      </c>
      <c r="AX182">
        <v>0.7</v>
      </c>
      <c r="AY182">
        <v>0.6</v>
      </c>
      <c r="AZ182">
        <v>0.6</v>
      </c>
      <c r="BA182">
        <v>0.6</v>
      </c>
      <c r="BB182">
        <v>0.5</v>
      </c>
      <c r="BC182">
        <v>0.5</v>
      </c>
      <c r="BD182">
        <v>0.5</v>
      </c>
      <c r="BE182">
        <v>0.5</v>
      </c>
      <c r="BF182">
        <v>0.5</v>
      </c>
      <c r="BG182">
        <v>0.4</v>
      </c>
      <c r="BH182">
        <v>0.4</v>
      </c>
      <c r="BI182">
        <v>0.4</v>
      </c>
      <c r="BJ182">
        <v>0.4</v>
      </c>
      <c r="BK182">
        <v>0.4</v>
      </c>
      <c r="BL182">
        <v>0.3</v>
      </c>
      <c r="BM182">
        <v>0.3</v>
      </c>
      <c r="BN182">
        <v>0.3</v>
      </c>
      <c r="BO182">
        <v>0.3</v>
      </c>
      <c r="BP182">
        <v>0.3</v>
      </c>
      <c r="BQ182">
        <v>0.3</v>
      </c>
      <c r="BR182">
        <v>0.3</v>
      </c>
      <c r="BS182">
        <v>0.2</v>
      </c>
      <c r="BT182">
        <v>0.2</v>
      </c>
      <c r="BU182">
        <v>0.2</v>
      </c>
      <c r="BV182">
        <v>0.2</v>
      </c>
      <c r="BW182">
        <v>0.2</v>
      </c>
      <c r="BX182">
        <v>0.2</v>
      </c>
      <c r="BY182">
        <v>0.2</v>
      </c>
    </row>
    <row r="183" spans="4:77" x14ac:dyDescent="0.3">
      <c r="D183" s="18" t="s">
        <v>300</v>
      </c>
      <c r="E183" s="18" t="s">
        <v>278</v>
      </c>
      <c r="F183" s="4" t="s">
        <v>5</v>
      </c>
      <c r="G183" t="s">
        <v>133</v>
      </c>
      <c r="H183" t="s">
        <v>217</v>
      </c>
      <c r="I183" s="14" t="s">
        <v>6</v>
      </c>
      <c r="J183">
        <v>0.9</v>
      </c>
      <c r="K183">
        <v>0.8</v>
      </c>
      <c r="L183">
        <v>0.8</v>
      </c>
      <c r="M183">
        <v>0.7</v>
      </c>
      <c r="N183">
        <v>0.7</v>
      </c>
      <c r="O183">
        <v>0.6</v>
      </c>
      <c r="P183">
        <v>0.6</v>
      </c>
      <c r="Q183">
        <v>0.6</v>
      </c>
      <c r="R183">
        <v>0.5</v>
      </c>
      <c r="S183">
        <v>0.5</v>
      </c>
      <c r="T183">
        <v>0.5</v>
      </c>
      <c r="U183">
        <v>0.5</v>
      </c>
      <c r="V183">
        <v>0.5</v>
      </c>
      <c r="W183">
        <v>0.4</v>
      </c>
      <c r="X183">
        <v>0.4</v>
      </c>
      <c r="Y183">
        <v>0.4</v>
      </c>
      <c r="Z183">
        <v>0.4</v>
      </c>
      <c r="AA183">
        <v>0.4</v>
      </c>
      <c r="AB183">
        <v>0.3</v>
      </c>
      <c r="AC183">
        <v>0.3</v>
      </c>
      <c r="AD183">
        <v>0.3</v>
      </c>
      <c r="AE183">
        <v>0.3</v>
      </c>
      <c r="AF183">
        <v>0.3</v>
      </c>
      <c r="AG183">
        <v>0.3</v>
      </c>
      <c r="AH183">
        <v>0.3</v>
      </c>
      <c r="AI183">
        <v>0.2</v>
      </c>
      <c r="AJ183">
        <v>0.2</v>
      </c>
      <c r="AK183">
        <v>0.2</v>
      </c>
      <c r="AL183">
        <v>0.2</v>
      </c>
      <c r="AM183">
        <v>0.2</v>
      </c>
      <c r="AN183">
        <v>0.2</v>
      </c>
      <c r="AO183">
        <v>0.2</v>
      </c>
      <c r="AP183" t="s">
        <v>200</v>
      </c>
      <c r="AQ183">
        <v>2050</v>
      </c>
      <c r="AR183" t="s">
        <v>7</v>
      </c>
      <c r="AS183" t="s">
        <v>218</v>
      </c>
      <c r="AT183">
        <v>97.8</v>
      </c>
      <c r="AU183">
        <v>74.099999999999994</v>
      </c>
      <c r="AV183">
        <v>78.099999999999994</v>
      </c>
      <c r="AW183">
        <v>82</v>
      </c>
      <c r="AX183">
        <v>86</v>
      </c>
      <c r="AY183">
        <v>90.1</v>
      </c>
      <c r="AZ183">
        <v>94.2</v>
      </c>
      <c r="BA183">
        <v>94.7</v>
      </c>
      <c r="BB183">
        <v>95.3</v>
      </c>
      <c r="BC183">
        <v>96.1</v>
      </c>
      <c r="BD183">
        <v>96.8</v>
      </c>
      <c r="BE183">
        <v>97.3</v>
      </c>
      <c r="BF183">
        <v>99.3</v>
      </c>
      <c r="BG183">
        <v>101.4</v>
      </c>
      <c r="BH183">
        <v>103.5</v>
      </c>
      <c r="BI183">
        <v>105.6</v>
      </c>
      <c r="BJ183">
        <v>107.8</v>
      </c>
      <c r="BK183">
        <v>110.1</v>
      </c>
      <c r="BL183">
        <v>112.2</v>
      </c>
      <c r="BM183">
        <v>114.3</v>
      </c>
      <c r="BN183">
        <v>116.3</v>
      </c>
      <c r="BO183">
        <v>118.5</v>
      </c>
      <c r="BP183">
        <v>141.19999999999999</v>
      </c>
      <c r="BQ183">
        <v>164.2</v>
      </c>
      <c r="BR183">
        <v>187.5</v>
      </c>
      <c r="BS183">
        <v>210.8</v>
      </c>
      <c r="BT183">
        <v>234.2</v>
      </c>
      <c r="BU183">
        <v>257.5</v>
      </c>
      <c r="BV183">
        <v>280.10000000000002</v>
      </c>
      <c r="BW183">
        <v>302.8</v>
      </c>
      <c r="BX183">
        <v>325.7</v>
      </c>
      <c r="BY183">
        <v>348.6</v>
      </c>
    </row>
    <row r="184" spans="4:77" x14ac:dyDescent="0.3">
      <c r="D184" s="18" t="s">
        <v>300</v>
      </c>
      <c r="E184" s="18" t="s">
        <v>278</v>
      </c>
      <c r="F184" s="4" t="s">
        <v>5</v>
      </c>
      <c r="G184" t="s">
        <v>133</v>
      </c>
      <c r="H184" t="s">
        <v>218</v>
      </c>
      <c r="I184" s="14" t="s">
        <v>6</v>
      </c>
      <c r="J184">
        <v>97.8</v>
      </c>
      <c r="K184">
        <v>74.099999999999994</v>
      </c>
      <c r="L184">
        <v>78.099999999999994</v>
      </c>
      <c r="M184">
        <v>82</v>
      </c>
      <c r="N184">
        <v>86</v>
      </c>
      <c r="O184">
        <v>90.1</v>
      </c>
      <c r="P184">
        <v>94.2</v>
      </c>
      <c r="Q184">
        <v>94.7</v>
      </c>
      <c r="R184">
        <v>95.3</v>
      </c>
      <c r="S184">
        <v>96.1</v>
      </c>
      <c r="T184">
        <v>96.8</v>
      </c>
      <c r="U184">
        <v>97.3</v>
      </c>
      <c r="V184">
        <v>99.3</v>
      </c>
      <c r="W184">
        <v>101.4</v>
      </c>
      <c r="X184">
        <v>103.5</v>
      </c>
      <c r="Y184">
        <v>105.6</v>
      </c>
      <c r="Z184">
        <v>107.8</v>
      </c>
      <c r="AA184">
        <v>110.1</v>
      </c>
      <c r="AB184">
        <v>112.2</v>
      </c>
      <c r="AC184">
        <v>114.3</v>
      </c>
      <c r="AD184">
        <v>116.3</v>
      </c>
      <c r="AE184">
        <v>118.5</v>
      </c>
      <c r="AF184">
        <v>141.19999999999999</v>
      </c>
      <c r="AG184">
        <v>164.2</v>
      </c>
      <c r="AH184">
        <v>187.5</v>
      </c>
      <c r="AI184">
        <v>210.8</v>
      </c>
      <c r="AJ184">
        <v>234.2</v>
      </c>
      <c r="AK184">
        <v>257.5</v>
      </c>
      <c r="AL184">
        <v>280.10000000000002</v>
      </c>
      <c r="AM184">
        <v>302.8</v>
      </c>
      <c r="AN184">
        <v>325.7</v>
      </c>
      <c r="AO184">
        <v>348.6</v>
      </c>
      <c r="AP184" t="s">
        <v>200</v>
      </c>
      <c r="AQ184">
        <v>2050</v>
      </c>
      <c r="AR184" t="s">
        <v>7</v>
      </c>
      <c r="AS184" t="s">
        <v>219</v>
      </c>
      <c r="AT184">
        <v>78.2</v>
      </c>
      <c r="AU184">
        <v>72.8</v>
      </c>
      <c r="AV184">
        <v>76.3</v>
      </c>
      <c r="AW184">
        <v>78.2</v>
      </c>
      <c r="AX184">
        <v>80.2</v>
      </c>
      <c r="AY184">
        <v>82.1</v>
      </c>
      <c r="AZ184">
        <v>84.4</v>
      </c>
      <c r="BA184">
        <v>87</v>
      </c>
      <c r="BB184">
        <v>89.8</v>
      </c>
      <c r="BC184">
        <v>95.6</v>
      </c>
      <c r="BD184">
        <v>99.7</v>
      </c>
      <c r="BE184">
        <v>102.9</v>
      </c>
      <c r="BF184">
        <v>106.2</v>
      </c>
      <c r="BG184">
        <v>109.3</v>
      </c>
      <c r="BH184">
        <v>112.5</v>
      </c>
      <c r="BI184">
        <v>116</v>
      </c>
      <c r="BJ184">
        <v>118.9</v>
      </c>
      <c r="BK184">
        <v>122</v>
      </c>
      <c r="BL184">
        <v>125.5</v>
      </c>
      <c r="BM184">
        <v>128.4</v>
      </c>
      <c r="BN184">
        <v>130.9</v>
      </c>
      <c r="BO184">
        <v>133.6</v>
      </c>
      <c r="BP184">
        <v>137.19999999999999</v>
      </c>
      <c r="BQ184">
        <v>139.9</v>
      </c>
      <c r="BR184">
        <v>142.19999999999999</v>
      </c>
      <c r="BS184">
        <v>144.30000000000001</v>
      </c>
      <c r="BT184">
        <v>146.30000000000001</v>
      </c>
      <c r="BU184">
        <v>147.9</v>
      </c>
      <c r="BV184">
        <v>146.5</v>
      </c>
      <c r="BW184">
        <v>143.30000000000001</v>
      </c>
      <c r="BX184">
        <v>140.1</v>
      </c>
      <c r="BY184">
        <v>136.19999999999999</v>
      </c>
    </row>
    <row r="185" spans="4:77" x14ac:dyDescent="0.3">
      <c r="D185" s="18" t="s">
        <v>300</v>
      </c>
      <c r="E185" s="18" t="s">
        <v>278</v>
      </c>
      <c r="F185" s="4" t="s">
        <v>5</v>
      </c>
      <c r="G185" t="s">
        <v>133</v>
      </c>
      <c r="H185" t="s">
        <v>219</v>
      </c>
      <c r="I185" s="14" t="s">
        <v>6</v>
      </c>
      <c r="J185">
        <v>78.2</v>
      </c>
      <c r="K185">
        <v>72.8</v>
      </c>
      <c r="L185">
        <v>76.3</v>
      </c>
      <c r="M185">
        <v>78.2</v>
      </c>
      <c r="N185">
        <v>80.2</v>
      </c>
      <c r="O185">
        <v>82.1</v>
      </c>
      <c r="P185">
        <v>84.4</v>
      </c>
      <c r="Q185">
        <v>87</v>
      </c>
      <c r="R185">
        <v>89.8</v>
      </c>
      <c r="S185">
        <v>95.6</v>
      </c>
      <c r="T185">
        <v>99.7</v>
      </c>
      <c r="U185">
        <v>102.9</v>
      </c>
      <c r="V185">
        <v>106.2</v>
      </c>
      <c r="W185">
        <v>109.3</v>
      </c>
      <c r="X185">
        <v>112.5</v>
      </c>
      <c r="Y185">
        <v>116</v>
      </c>
      <c r="Z185">
        <v>118.9</v>
      </c>
      <c r="AA185">
        <v>122</v>
      </c>
      <c r="AB185">
        <v>125.5</v>
      </c>
      <c r="AC185">
        <v>128.4</v>
      </c>
      <c r="AD185">
        <v>130.9</v>
      </c>
      <c r="AE185">
        <v>133.6</v>
      </c>
      <c r="AF185">
        <v>137.19999999999999</v>
      </c>
      <c r="AG185">
        <v>139.9</v>
      </c>
      <c r="AH185">
        <v>142.19999999999999</v>
      </c>
      <c r="AI185">
        <v>144.30000000000001</v>
      </c>
      <c r="AJ185">
        <v>146.30000000000001</v>
      </c>
      <c r="AK185">
        <v>147.9</v>
      </c>
      <c r="AL185">
        <v>146.5</v>
      </c>
      <c r="AM185">
        <v>143.30000000000001</v>
      </c>
      <c r="AN185">
        <v>140.1</v>
      </c>
      <c r="AO185">
        <v>136.19999999999999</v>
      </c>
      <c r="AP185" t="s">
        <v>200</v>
      </c>
      <c r="AQ185">
        <v>2050</v>
      </c>
      <c r="AR185" t="s">
        <v>7</v>
      </c>
      <c r="AS185" t="s">
        <v>220</v>
      </c>
      <c r="AT185">
        <v>57</v>
      </c>
      <c r="AU185">
        <v>53.2</v>
      </c>
      <c r="AV185">
        <v>55.2</v>
      </c>
      <c r="AW185">
        <v>56.4</v>
      </c>
      <c r="AX185">
        <v>57.7</v>
      </c>
      <c r="AY185">
        <v>59</v>
      </c>
      <c r="AZ185">
        <v>60.5</v>
      </c>
      <c r="BA185">
        <v>62.3</v>
      </c>
      <c r="BB185">
        <v>64</v>
      </c>
      <c r="BC185">
        <v>66.7</v>
      </c>
      <c r="BD185">
        <v>68.7</v>
      </c>
      <c r="BE185">
        <v>70.5</v>
      </c>
      <c r="BF185">
        <v>72.5</v>
      </c>
      <c r="BG185">
        <v>74.5</v>
      </c>
      <c r="BH185">
        <v>76.599999999999994</v>
      </c>
      <c r="BI185">
        <v>78.900000000000006</v>
      </c>
      <c r="BJ185">
        <v>81</v>
      </c>
      <c r="BK185">
        <v>83.3</v>
      </c>
      <c r="BL185">
        <v>86.2</v>
      </c>
      <c r="BM185">
        <v>88.7</v>
      </c>
      <c r="BN185">
        <v>91.3</v>
      </c>
      <c r="BO185">
        <v>93.9</v>
      </c>
      <c r="BP185">
        <v>96.7</v>
      </c>
      <c r="BQ185">
        <v>99</v>
      </c>
      <c r="BR185">
        <v>101.1</v>
      </c>
      <c r="BS185">
        <v>103.3</v>
      </c>
      <c r="BT185">
        <v>105.7</v>
      </c>
      <c r="BU185">
        <v>108.2</v>
      </c>
      <c r="BV185">
        <v>107.8</v>
      </c>
      <c r="BW185">
        <v>106.7</v>
      </c>
      <c r="BX185">
        <v>105.8</v>
      </c>
      <c r="BY185">
        <v>104.8</v>
      </c>
    </row>
    <row r="186" spans="4:77" x14ac:dyDescent="0.3">
      <c r="D186" s="18" t="s">
        <v>300</v>
      </c>
      <c r="E186" s="18" t="s">
        <v>278</v>
      </c>
      <c r="F186" s="4" t="s">
        <v>5</v>
      </c>
      <c r="G186" t="s">
        <v>133</v>
      </c>
      <c r="H186" t="s">
        <v>220</v>
      </c>
      <c r="I186" s="14" t="s">
        <v>6</v>
      </c>
      <c r="J186">
        <v>57</v>
      </c>
      <c r="K186">
        <v>53.2</v>
      </c>
      <c r="L186">
        <v>55.2</v>
      </c>
      <c r="M186">
        <v>56.4</v>
      </c>
      <c r="N186">
        <v>57.7</v>
      </c>
      <c r="O186">
        <v>59</v>
      </c>
      <c r="P186">
        <v>60.5</v>
      </c>
      <c r="Q186">
        <v>62.3</v>
      </c>
      <c r="R186">
        <v>64</v>
      </c>
      <c r="S186">
        <v>66.7</v>
      </c>
      <c r="T186">
        <v>68.7</v>
      </c>
      <c r="U186">
        <v>70.5</v>
      </c>
      <c r="V186">
        <v>72.5</v>
      </c>
      <c r="W186">
        <v>74.5</v>
      </c>
      <c r="X186">
        <v>76.599999999999994</v>
      </c>
      <c r="Y186">
        <v>78.900000000000006</v>
      </c>
      <c r="Z186">
        <v>81</v>
      </c>
      <c r="AA186">
        <v>83.3</v>
      </c>
      <c r="AB186">
        <v>86.2</v>
      </c>
      <c r="AC186">
        <v>88.7</v>
      </c>
      <c r="AD186">
        <v>91.3</v>
      </c>
      <c r="AE186">
        <v>93.9</v>
      </c>
      <c r="AF186">
        <v>96.7</v>
      </c>
      <c r="AG186">
        <v>99</v>
      </c>
      <c r="AH186">
        <v>101.1</v>
      </c>
      <c r="AI186">
        <v>103.3</v>
      </c>
      <c r="AJ186">
        <v>105.7</v>
      </c>
      <c r="AK186">
        <v>108.2</v>
      </c>
      <c r="AL186">
        <v>107.8</v>
      </c>
      <c r="AM186">
        <v>106.7</v>
      </c>
      <c r="AN186">
        <v>105.8</v>
      </c>
      <c r="AO186">
        <v>104.8</v>
      </c>
      <c r="AP186" t="s">
        <v>200</v>
      </c>
      <c r="AQ186">
        <v>2050</v>
      </c>
      <c r="AR186" t="s">
        <v>7</v>
      </c>
      <c r="AS186" t="s">
        <v>221</v>
      </c>
      <c r="AT186">
        <v>14.3</v>
      </c>
      <c r="AU186">
        <v>14.3</v>
      </c>
      <c r="AV186">
        <v>14.7</v>
      </c>
      <c r="AW186">
        <v>14.9</v>
      </c>
      <c r="AX186">
        <v>15.2</v>
      </c>
      <c r="AY186">
        <v>15.5</v>
      </c>
      <c r="AZ186">
        <v>15.8</v>
      </c>
      <c r="BA186">
        <v>16.2</v>
      </c>
      <c r="BB186">
        <v>16.5</v>
      </c>
      <c r="BC186">
        <v>17.100000000000001</v>
      </c>
      <c r="BD186">
        <v>17.5</v>
      </c>
      <c r="BE186">
        <v>17.899999999999999</v>
      </c>
      <c r="BF186">
        <v>18.399999999999999</v>
      </c>
      <c r="BG186">
        <v>18.899999999999999</v>
      </c>
      <c r="BH186">
        <v>19.399999999999999</v>
      </c>
      <c r="BI186">
        <v>20</v>
      </c>
      <c r="BJ186">
        <v>20.5</v>
      </c>
      <c r="BK186">
        <v>21</v>
      </c>
      <c r="BL186">
        <v>21.5</v>
      </c>
      <c r="BM186">
        <v>22</v>
      </c>
      <c r="BN186">
        <v>22.5</v>
      </c>
      <c r="BO186">
        <v>23</v>
      </c>
      <c r="BP186">
        <v>23.5</v>
      </c>
      <c r="BQ186">
        <v>24.1</v>
      </c>
      <c r="BR186">
        <v>24.5</v>
      </c>
      <c r="BS186">
        <v>25</v>
      </c>
      <c r="BT186">
        <v>25.5</v>
      </c>
      <c r="BU186">
        <v>26</v>
      </c>
      <c r="BV186">
        <v>25.8</v>
      </c>
      <c r="BW186">
        <v>25.6</v>
      </c>
      <c r="BX186">
        <v>25.4</v>
      </c>
      <c r="BY186">
        <v>25.2</v>
      </c>
    </row>
    <row r="187" spans="4:77" x14ac:dyDescent="0.3">
      <c r="D187" s="18" t="s">
        <v>300</v>
      </c>
      <c r="E187" s="18" t="s">
        <v>278</v>
      </c>
      <c r="F187" s="4" t="s">
        <v>5</v>
      </c>
      <c r="G187" t="s">
        <v>133</v>
      </c>
      <c r="H187" t="s">
        <v>221</v>
      </c>
      <c r="I187" s="14" t="s">
        <v>6</v>
      </c>
      <c r="J187">
        <v>14.3</v>
      </c>
      <c r="K187">
        <v>14.3</v>
      </c>
      <c r="L187">
        <v>14.7</v>
      </c>
      <c r="M187">
        <v>14.9</v>
      </c>
      <c r="N187">
        <v>15.2</v>
      </c>
      <c r="O187">
        <v>15.5</v>
      </c>
      <c r="P187">
        <v>15.8</v>
      </c>
      <c r="Q187">
        <v>16.2</v>
      </c>
      <c r="R187">
        <v>16.5</v>
      </c>
      <c r="S187">
        <v>17.100000000000001</v>
      </c>
      <c r="T187">
        <v>17.5</v>
      </c>
      <c r="U187">
        <v>17.899999999999999</v>
      </c>
      <c r="V187">
        <v>18.399999999999999</v>
      </c>
      <c r="W187">
        <v>18.899999999999999</v>
      </c>
      <c r="X187">
        <v>19.399999999999999</v>
      </c>
      <c r="Y187">
        <v>20</v>
      </c>
      <c r="Z187">
        <v>20.5</v>
      </c>
      <c r="AA187">
        <v>21</v>
      </c>
      <c r="AB187">
        <v>21.5</v>
      </c>
      <c r="AC187">
        <v>22</v>
      </c>
      <c r="AD187">
        <v>22.5</v>
      </c>
      <c r="AE187">
        <v>23</v>
      </c>
      <c r="AF187">
        <v>23.5</v>
      </c>
      <c r="AG187">
        <v>24.1</v>
      </c>
      <c r="AH187">
        <v>24.5</v>
      </c>
      <c r="AI187">
        <v>25</v>
      </c>
      <c r="AJ187">
        <v>25.5</v>
      </c>
      <c r="AK187">
        <v>26</v>
      </c>
      <c r="AL187">
        <v>25.8</v>
      </c>
      <c r="AM187">
        <v>25.6</v>
      </c>
      <c r="AN187">
        <v>25.4</v>
      </c>
      <c r="AO187">
        <v>25.2</v>
      </c>
      <c r="AP187" t="s">
        <v>200</v>
      </c>
      <c r="AQ187">
        <v>2050</v>
      </c>
      <c r="AR187" t="s">
        <v>7</v>
      </c>
      <c r="AS187" t="s">
        <v>222</v>
      </c>
      <c r="AT187">
        <v>6.3</v>
      </c>
      <c r="AU187">
        <v>6.2</v>
      </c>
      <c r="AV187">
        <v>6.5</v>
      </c>
      <c r="AW187">
        <v>6.6</v>
      </c>
      <c r="AX187">
        <v>6.7</v>
      </c>
      <c r="AY187">
        <v>6.9</v>
      </c>
      <c r="AZ187">
        <v>7</v>
      </c>
      <c r="BA187">
        <v>7.2</v>
      </c>
      <c r="BB187">
        <v>7.3</v>
      </c>
      <c r="BC187">
        <v>7.7</v>
      </c>
      <c r="BD187">
        <v>7.9</v>
      </c>
      <c r="BE187">
        <v>8.1</v>
      </c>
      <c r="BF187">
        <v>8.3000000000000007</v>
      </c>
      <c r="BG187">
        <v>8.5</v>
      </c>
      <c r="BH187">
        <v>8.8000000000000007</v>
      </c>
      <c r="BI187">
        <v>9</v>
      </c>
      <c r="BJ187">
        <v>9.1999999999999993</v>
      </c>
      <c r="BK187">
        <v>9.5</v>
      </c>
      <c r="BL187">
        <v>9.8000000000000007</v>
      </c>
      <c r="BM187">
        <v>10</v>
      </c>
      <c r="BN187">
        <v>10.199999999999999</v>
      </c>
      <c r="BO187">
        <v>10.5</v>
      </c>
      <c r="BP187">
        <v>10.8</v>
      </c>
      <c r="BQ187">
        <v>11.1</v>
      </c>
      <c r="BR187">
        <v>11.3</v>
      </c>
      <c r="BS187">
        <v>11.6</v>
      </c>
      <c r="BT187">
        <v>11.9</v>
      </c>
      <c r="BU187">
        <v>12.1</v>
      </c>
      <c r="BV187">
        <v>12.1</v>
      </c>
      <c r="BW187">
        <v>12</v>
      </c>
      <c r="BX187">
        <v>11.9</v>
      </c>
      <c r="BY187">
        <v>11.8</v>
      </c>
    </row>
    <row r="188" spans="4:77" x14ac:dyDescent="0.3">
      <c r="D188" s="18" t="s">
        <v>300</v>
      </c>
      <c r="E188" s="18" t="s">
        <v>278</v>
      </c>
      <c r="F188" s="4" t="s">
        <v>5</v>
      </c>
      <c r="G188" t="s">
        <v>133</v>
      </c>
      <c r="H188" t="s">
        <v>222</v>
      </c>
      <c r="I188" s="14" t="s">
        <v>6</v>
      </c>
      <c r="J188">
        <v>6.3</v>
      </c>
      <c r="K188">
        <v>6.2</v>
      </c>
      <c r="L188">
        <v>6.5</v>
      </c>
      <c r="M188">
        <v>6.6</v>
      </c>
      <c r="N188">
        <v>6.7</v>
      </c>
      <c r="O188">
        <v>6.9</v>
      </c>
      <c r="P188">
        <v>7</v>
      </c>
      <c r="Q188">
        <v>7.2</v>
      </c>
      <c r="R188">
        <v>7.3</v>
      </c>
      <c r="S188">
        <v>7.7</v>
      </c>
      <c r="T188">
        <v>7.9</v>
      </c>
      <c r="U188">
        <v>8.1</v>
      </c>
      <c r="V188">
        <v>8.3000000000000007</v>
      </c>
      <c r="W188">
        <v>8.5</v>
      </c>
      <c r="X188">
        <v>8.8000000000000007</v>
      </c>
      <c r="Y188">
        <v>9</v>
      </c>
      <c r="Z188">
        <v>9.1999999999999993</v>
      </c>
      <c r="AA188">
        <v>9.5</v>
      </c>
      <c r="AB188">
        <v>9.8000000000000007</v>
      </c>
      <c r="AC188">
        <v>10</v>
      </c>
      <c r="AD188">
        <v>10.199999999999999</v>
      </c>
      <c r="AE188">
        <v>10.5</v>
      </c>
      <c r="AF188">
        <v>10.8</v>
      </c>
      <c r="AG188">
        <v>11.1</v>
      </c>
      <c r="AH188">
        <v>11.3</v>
      </c>
      <c r="AI188">
        <v>11.6</v>
      </c>
      <c r="AJ188">
        <v>11.9</v>
      </c>
      <c r="AK188">
        <v>12.1</v>
      </c>
      <c r="AL188">
        <v>12.1</v>
      </c>
      <c r="AM188">
        <v>12</v>
      </c>
      <c r="AN188">
        <v>11.9</v>
      </c>
      <c r="AO188">
        <v>11.8</v>
      </c>
      <c r="AP188" t="s">
        <v>200</v>
      </c>
      <c r="AQ188">
        <v>2050</v>
      </c>
      <c r="AR188" t="s">
        <v>7</v>
      </c>
      <c r="AS188" t="s">
        <v>223</v>
      </c>
      <c r="AT188">
        <v>11</v>
      </c>
      <c r="AU188">
        <v>10.6</v>
      </c>
      <c r="AV188">
        <v>11</v>
      </c>
      <c r="AW188">
        <v>11.3</v>
      </c>
      <c r="AX188">
        <v>11.5</v>
      </c>
      <c r="AY188">
        <v>11.8</v>
      </c>
      <c r="AZ188">
        <v>12</v>
      </c>
      <c r="BA188">
        <v>12.3</v>
      </c>
      <c r="BB188">
        <v>12.6</v>
      </c>
      <c r="BC188">
        <v>13.3</v>
      </c>
      <c r="BD188">
        <v>13.7</v>
      </c>
      <c r="BE188">
        <v>14.1</v>
      </c>
      <c r="BF188">
        <v>14.5</v>
      </c>
      <c r="BG188">
        <v>14.9</v>
      </c>
      <c r="BH188">
        <v>15.3</v>
      </c>
      <c r="BI188">
        <v>15.7</v>
      </c>
      <c r="BJ188">
        <v>16.100000000000001</v>
      </c>
      <c r="BK188">
        <v>16.600000000000001</v>
      </c>
      <c r="BL188">
        <v>17.100000000000001</v>
      </c>
      <c r="BM188">
        <v>17.5</v>
      </c>
      <c r="BN188">
        <v>17.899999999999999</v>
      </c>
      <c r="BO188">
        <v>18.399999999999999</v>
      </c>
      <c r="BP188">
        <v>19</v>
      </c>
      <c r="BQ188">
        <v>19.600000000000001</v>
      </c>
      <c r="BR188">
        <v>20</v>
      </c>
      <c r="BS188">
        <v>20.5</v>
      </c>
      <c r="BT188">
        <v>20.9</v>
      </c>
      <c r="BU188">
        <v>21.4</v>
      </c>
      <c r="BV188">
        <v>21.4</v>
      </c>
      <c r="BW188">
        <v>21.3</v>
      </c>
      <c r="BX188">
        <v>21.2</v>
      </c>
      <c r="BY188">
        <v>21</v>
      </c>
    </row>
    <row r="189" spans="4:77" x14ac:dyDescent="0.3">
      <c r="D189" s="18" t="s">
        <v>300</v>
      </c>
      <c r="E189" s="18" t="s">
        <v>278</v>
      </c>
      <c r="F189" s="4" t="s">
        <v>5</v>
      </c>
      <c r="G189" t="s">
        <v>133</v>
      </c>
      <c r="H189" t="s">
        <v>223</v>
      </c>
      <c r="I189" s="14" t="s">
        <v>6</v>
      </c>
      <c r="J189">
        <v>11</v>
      </c>
      <c r="K189">
        <v>10.6</v>
      </c>
      <c r="L189">
        <v>11</v>
      </c>
      <c r="M189">
        <v>11.3</v>
      </c>
      <c r="N189">
        <v>11.5</v>
      </c>
      <c r="O189">
        <v>11.8</v>
      </c>
      <c r="P189">
        <v>12</v>
      </c>
      <c r="Q189">
        <v>12.3</v>
      </c>
      <c r="R189">
        <v>12.6</v>
      </c>
      <c r="S189">
        <v>13.3</v>
      </c>
      <c r="T189">
        <v>13.7</v>
      </c>
      <c r="U189">
        <v>14.1</v>
      </c>
      <c r="V189">
        <v>14.5</v>
      </c>
      <c r="W189">
        <v>14.9</v>
      </c>
      <c r="X189">
        <v>15.3</v>
      </c>
      <c r="Y189">
        <v>15.7</v>
      </c>
      <c r="Z189">
        <v>16.100000000000001</v>
      </c>
      <c r="AA189">
        <v>16.600000000000001</v>
      </c>
      <c r="AB189">
        <v>17.100000000000001</v>
      </c>
      <c r="AC189">
        <v>17.5</v>
      </c>
      <c r="AD189">
        <v>17.899999999999999</v>
      </c>
      <c r="AE189">
        <v>18.399999999999999</v>
      </c>
      <c r="AF189">
        <v>19</v>
      </c>
      <c r="AG189">
        <v>19.600000000000001</v>
      </c>
      <c r="AH189">
        <v>20</v>
      </c>
      <c r="AI189">
        <v>20.5</v>
      </c>
      <c r="AJ189">
        <v>20.9</v>
      </c>
      <c r="AK189">
        <v>21.4</v>
      </c>
      <c r="AL189">
        <v>21.4</v>
      </c>
      <c r="AM189">
        <v>21.3</v>
      </c>
      <c r="AN189">
        <v>21.2</v>
      </c>
      <c r="AO189">
        <v>21</v>
      </c>
      <c r="AP189" t="s">
        <v>200</v>
      </c>
      <c r="AQ189">
        <v>2050</v>
      </c>
      <c r="AR189" t="s">
        <v>7</v>
      </c>
      <c r="AS189" t="s">
        <v>224</v>
      </c>
      <c r="AT189">
        <v>3.5</v>
      </c>
      <c r="AU189">
        <v>3.6</v>
      </c>
      <c r="AV189">
        <v>3.7</v>
      </c>
      <c r="AW189">
        <v>3.8</v>
      </c>
      <c r="AX189">
        <v>3.9</v>
      </c>
      <c r="AY189">
        <v>4</v>
      </c>
      <c r="AZ189">
        <v>4.0999999999999996</v>
      </c>
      <c r="BA189">
        <v>4.2</v>
      </c>
      <c r="BB189">
        <v>4.3</v>
      </c>
      <c r="BC189">
        <v>4.5</v>
      </c>
      <c r="BD189">
        <v>4.7</v>
      </c>
      <c r="BE189">
        <v>4.8</v>
      </c>
      <c r="BF189">
        <v>5</v>
      </c>
      <c r="BG189">
        <v>5.0999999999999996</v>
      </c>
      <c r="BH189">
        <v>5.2</v>
      </c>
      <c r="BI189">
        <v>5.4</v>
      </c>
      <c r="BJ189">
        <v>5.5</v>
      </c>
      <c r="BK189">
        <v>5.6</v>
      </c>
      <c r="BL189">
        <v>5.7</v>
      </c>
      <c r="BM189">
        <v>5.8</v>
      </c>
      <c r="BN189">
        <v>5.9</v>
      </c>
      <c r="BO189">
        <v>6</v>
      </c>
      <c r="BP189">
        <v>6.2</v>
      </c>
      <c r="BQ189">
        <v>6.3</v>
      </c>
      <c r="BR189">
        <v>6.5</v>
      </c>
      <c r="BS189">
        <v>6.6</v>
      </c>
      <c r="BT189">
        <v>6.7</v>
      </c>
      <c r="BU189">
        <v>6.7</v>
      </c>
      <c r="BV189">
        <v>6.7</v>
      </c>
      <c r="BW189">
        <v>6.5</v>
      </c>
      <c r="BX189">
        <v>6.4</v>
      </c>
      <c r="BY189">
        <v>6.3</v>
      </c>
    </row>
    <row r="190" spans="4:77" x14ac:dyDescent="0.3">
      <c r="D190" s="18" t="s">
        <v>300</v>
      </c>
      <c r="E190" s="18" t="s">
        <v>278</v>
      </c>
      <c r="F190" s="4" t="s">
        <v>5</v>
      </c>
      <c r="G190" t="s">
        <v>133</v>
      </c>
      <c r="H190" t="s">
        <v>224</v>
      </c>
      <c r="I190" s="14" t="s">
        <v>6</v>
      </c>
      <c r="J190">
        <v>3.5</v>
      </c>
      <c r="K190">
        <v>3.6</v>
      </c>
      <c r="L190">
        <v>3.7</v>
      </c>
      <c r="M190">
        <v>3.8</v>
      </c>
      <c r="N190">
        <v>3.9</v>
      </c>
      <c r="O190">
        <v>4</v>
      </c>
      <c r="P190">
        <v>4.0999999999999996</v>
      </c>
      <c r="Q190">
        <v>4.2</v>
      </c>
      <c r="R190">
        <v>4.3</v>
      </c>
      <c r="S190">
        <v>4.5</v>
      </c>
      <c r="T190">
        <v>4.7</v>
      </c>
      <c r="U190">
        <v>4.8</v>
      </c>
      <c r="V190">
        <v>5</v>
      </c>
      <c r="W190">
        <v>5.0999999999999996</v>
      </c>
      <c r="X190">
        <v>5.2</v>
      </c>
      <c r="Y190">
        <v>5.4</v>
      </c>
      <c r="Z190">
        <v>5.5</v>
      </c>
      <c r="AA190">
        <v>5.6</v>
      </c>
      <c r="AB190">
        <v>5.7</v>
      </c>
      <c r="AC190">
        <v>5.8</v>
      </c>
      <c r="AD190">
        <v>5.9</v>
      </c>
      <c r="AE190">
        <v>6</v>
      </c>
      <c r="AF190">
        <v>6.2</v>
      </c>
      <c r="AG190">
        <v>6.3</v>
      </c>
      <c r="AH190">
        <v>6.5</v>
      </c>
      <c r="AI190">
        <v>6.6</v>
      </c>
      <c r="AJ190">
        <v>6.7</v>
      </c>
      <c r="AK190">
        <v>6.7</v>
      </c>
      <c r="AL190">
        <v>6.7</v>
      </c>
      <c r="AM190">
        <v>6.5</v>
      </c>
      <c r="AN190">
        <v>6.4</v>
      </c>
      <c r="AO190">
        <v>6.3</v>
      </c>
      <c r="AP190" t="s">
        <v>200</v>
      </c>
      <c r="AQ190">
        <v>2050</v>
      </c>
      <c r="AR190" t="s">
        <v>7</v>
      </c>
      <c r="AS190" t="s">
        <v>225</v>
      </c>
      <c r="AT190">
        <v>10.6</v>
      </c>
      <c r="AU190">
        <v>10.3</v>
      </c>
      <c r="AV190">
        <v>10.6</v>
      </c>
      <c r="AW190">
        <v>10.8</v>
      </c>
      <c r="AX190">
        <v>11</v>
      </c>
      <c r="AY190">
        <v>11.2</v>
      </c>
      <c r="AZ190">
        <v>11.5</v>
      </c>
      <c r="BA190">
        <v>11.7</v>
      </c>
      <c r="BB190">
        <v>12</v>
      </c>
      <c r="BC190">
        <v>12.5</v>
      </c>
      <c r="BD190">
        <v>12.9</v>
      </c>
      <c r="BE190">
        <v>13.1</v>
      </c>
      <c r="BF190">
        <v>13.5</v>
      </c>
      <c r="BG190">
        <v>13.8</v>
      </c>
      <c r="BH190">
        <v>14.2</v>
      </c>
      <c r="BI190">
        <v>14.6</v>
      </c>
      <c r="BJ190">
        <v>14.9</v>
      </c>
      <c r="BK190">
        <v>15.3</v>
      </c>
      <c r="BL190">
        <v>15.8</v>
      </c>
      <c r="BM190">
        <v>16.100000000000001</v>
      </c>
      <c r="BN190">
        <v>16.5</v>
      </c>
      <c r="BO190">
        <v>16.899999999999999</v>
      </c>
      <c r="BP190">
        <v>17.5</v>
      </c>
      <c r="BQ190">
        <v>17.899999999999999</v>
      </c>
      <c r="BR190">
        <v>18.3</v>
      </c>
      <c r="BS190">
        <v>18.7</v>
      </c>
      <c r="BT190">
        <v>19.100000000000001</v>
      </c>
      <c r="BU190">
        <v>19.5</v>
      </c>
      <c r="BV190">
        <v>19.5</v>
      </c>
      <c r="BW190">
        <v>19.399999999999999</v>
      </c>
      <c r="BX190">
        <v>19.3</v>
      </c>
      <c r="BY190">
        <v>19.2</v>
      </c>
    </row>
    <row r="191" spans="4:77" x14ac:dyDescent="0.3">
      <c r="D191" s="18" t="s">
        <v>300</v>
      </c>
      <c r="E191" s="18" t="s">
        <v>278</v>
      </c>
      <c r="F191" s="4" t="s">
        <v>5</v>
      </c>
      <c r="G191" t="s">
        <v>133</v>
      </c>
      <c r="H191" t="s">
        <v>225</v>
      </c>
      <c r="I191" s="14" t="s">
        <v>6</v>
      </c>
      <c r="J191">
        <v>10.6</v>
      </c>
      <c r="K191">
        <v>10.3</v>
      </c>
      <c r="L191">
        <v>10.6</v>
      </c>
      <c r="M191">
        <v>10.8</v>
      </c>
      <c r="N191">
        <v>11</v>
      </c>
      <c r="O191">
        <v>11.2</v>
      </c>
      <c r="P191">
        <v>11.5</v>
      </c>
      <c r="Q191">
        <v>11.7</v>
      </c>
      <c r="R191">
        <v>12</v>
      </c>
      <c r="S191">
        <v>12.5</v>
      </c>
      <c r="T191">
        <v>12.9</v>
      </c>
      <c r="U191">
        <v>13.1</v>
      </c>
      <c r="V191">
        <v>13.5</v>
      </c>
      <c r="W191">
        <v>13.8</v>
      </c>
      <c r="X191">
        <v>14.2</v>
      </c>
      <c r="Y191">
        <v>14.6</v>
      </c>
      <c r="Z191">
        <v>14.9</v>
      </c>
      <c r="AA191">
        <v>15.3</v>
      </c>
      <c r="AB191">
        <v>15.8</v>
      </c>
      <c r="AC191">
        <v>16.100000000000001</v>
      </c>
      <c r="AD191">
        <v>16.5</v>
      </c>
      <c r="AE191">
        <v>16.899999999999999</v>
      </c>
      <c r="AF191">
        <v>17.5</v>
      </c>
      <c r="AG191">
        <v>17.899999999999999</v>
      </c>
      <c r="AH191">
        <v>18.3</v>
      </c>
      <c r="AI191">
        <v>18.7</v>
      </c>
      <c r="AJ191">
        <v>19.100000000000001</v>
      </c>
      <c r="AK191">
        <v>19.5</v>
      </c>
      <c r="AL191">
        <v>19.5</v>
      </c>
      <c r="AM191">
        <v>19.399999999999999</v>
      </c>
      <c r="AN191">
        <v>19.3</v>
      </c>
      <c r="AO191">
        <v>19.2</v>
      </c>
      <c r="AP191" t="s">
        <v>200</v>
      </c>
      <c r="AQ191">
        <v>2050</v>
      </c>
      <c r="AR191" t="s">
        <v>7</v>
      </c>
      <c r="AS191" t="s">
        <v>226</v>
      </c>
      <c r="AT191">
        <v>8.6</v>
      </c>
      <c r="AU191">
        <v>8.4</v>
      </c>
      <c r="AV191">
        <v>8.6</v>
      </c>
      <c r="AW191">
        <v>8.6999999999999993</v>
      </c>
      <c r="AX191">
        <v>8.9</v>
      </c>
      <c r="AY191">
        <v>9</v>
      </c>
      <c r="AZ191">
        <v>9</v>
      </c>
      <c r="BA191">
        <v>9.1</v>
      </c>
      <c r="BB191">
        <v>9.1999999999999993</v>
      </c>
      <c r="BC191">
        <v>9.4</v>
      </c>
      <c r="BD191">
        <v>9.5</v>
      </c>
      <c r="BE191">
        <v>9.5</v>
      </c>
      <c r="BF191">
        <v>9.6</v>
      </c>
      <c r="BG191">
        <v>9.6999999999999993</v>
      </c>
      <c r="BH191">
        <v>9.6999999999999993</v>
      </c>
      <c r="BI191">
        <v>9.8000000000000007</v>
      </c>
      <c r="BJ191">
        <v>9.8000000000000007</v>
      </c>
      <c r="BK191">
        <v>9.9</v>
      </c>
      <c r="BL191">
        <v>9.9</v>
      </c>
      <c r="BM191">
        <v>10</v>
      </c>
      <c r="BN191">
        <v>10</v>
      </c>
      <c r="BO191">
        <v>10.1</v>
      </c>
      <c r="BP191">
        <v>10.199999999999999</v>
      </c>
      <c r="BQ191">
        <v>10.3</v>
      </c>
      <c r="BR191">
        <v>10.3</v>
      </c>
      <c r="BS191">
        <v>10.4</v>
      </c>
      <c r="BT191">
        <v>10.5</v>
      </c>
      <c r="BU191">
        <v>10.5</v>
      </c>
      <c r="BV191">
        <v>10.4</v>
      </c>
      <c r="BW191">
        <v>10.3</v>
      </c>
      <c r="BX191">
        <v>10.3</v>
      </c>
      <c r="BY191">
        <v>10.199999999999999</v>
      </c>
    </row>
    <row r="192" spans="4:77" x14ac:dyDescent="0.3">
      <c r="D192" s="18" t="s">
        <v>300</v>
      </c>
      <c r="E192" s="18" t="s">
        <v>278</v>
      </c>
      <c r="F192" s="4" t="s">
        <v>5</v>
      </c>
      <c r="G192" t="s">
        <v>133</v>
      </c>
      <c r="H192" t="s">
        <v>226</v>
      </c>
      <c r="I192" s="14" t="s">
        <v>6</v>
      </c>
      <c r="J192">
        <v>8.6</v>
      </c>
      <c r="K192">
        <v>8.4</v>
      </c>
      <c r="L192">
        <v>8.6</v>
      </c>
      <c r="M192">
        <v>8.6999999999999993</v>
      </c>
      <c r="N192">
        <v>8.9</v>
      </c>
      <c r="O192">
        <v>9</v>
      </c>
      <c r="P192">
        <v>9</v>
      </c>
      <c r="Q192">
        <v>9.1</v>
      </c>
      <c r="R192">
        <v>9.1999999999999993</v>
      </c>
      <c r="S192">
        <v>9.4</v>
      </c>
      <c r="T192">
        <v>9.5</v>
      </c>
      <c r="U192">
        <v>9.5</v>
      </c>
      <c r="V192">
        <v>9.6</v>
      </c>
      <c r="W192">
        <v>9.6999999999999993</v>
      </c>
      <c r="X192">
        <v>9.6999999999999993</v>
      </c>
      <c r="Y192">
        <v>9.8000000000000007</v>
      </c>
      <c r="Z192">
        <v>9.8000000000000007</v>
      </c>
      <c r="AA192">
        <v>9.9</v>
      </c>
      <c r="AB192">
        <v>9.9</v>
      </c>
      <c r="AC192">
        <v>10</v>
      </c>
      <c r="AD192">
        <v>10</v>
      </c>
      <c r="AE192">
        <v>10.1</v>
      </c>
      <c r="AF192">
        <v>10.199999999999999</v>
      </c>
      <c r="AG192">
        <v>10.3</v>
      </c>
      <c r="AH192">
        <v>10.3</v>
      </c>
      <c r="AI192">
        <v>10.4</v>
      </c>
      <c r="AJ192">
        <v>10.5</v>
      </c>
      <c r="AK192">
        <v>10.5</v>
      </c>
      <c r="AL192">
        <v>10.4</v>
      </c>
      <c r="AM192">
        <v>10.3</v>
      </c>
      <c r="AN192">
        <v>10.3</v>
      </c>
      <c r="AO192">
        <v>10.199999999999999</v>
      </c>
      <c r="AP192" t="s">
        <v>200</v>
      </c>
      <c r="AQ192">
        <v>2050</v>
      </c>
      <c r="AR192" t="s">
        <v>7</v>
      </c>
      <c r="AS192" t="s">
        <v>227</v>
      </c>
      <c r="AT192">
        <v>7.3</v>
      </c>
      <c r="AU192">
        <v>7.2</v>
      </c>
      <c r="AV192">
        <v>7.4</v>
      </c>
      <c r="AW192">
        <v>7.5</v>
      </c>
      <c r="AX192">
        <v>7.6</v>
      </c>
      <c r="AY192">
        <v>7.7</v>
      </c>
      <c r="AZ192">
        <v>7.8</v>
      </c>
      <c r="BA192">
        <v>7.9</v>
      </c>
      <c r="BB192">
        <v>8</v>
      </c>
      <c r="BC192">
        <v>8.1</v>
      </c>
      <c r="BD192">
        <v>8.1999999999999993</v>
      </c>
      <c r="BE192">
        <v>8.3000000000000007</v>
      </c>
      <c r="BF192">
        <v>8.4</v>
      </c>
      <c r="BG192">
        <v>8.4</v>
      </c>
      <c r="BH192">
        <v>8.5</v>
      </c>
      <c r="BI192">
        <v>8.5</v>
      </c>
      <c r="BJ192">
        <v>8.6</v>
      </c>
      <c r="BK192">
        <v>8.6</v>
      </c>
      <c r="BL192">
        <v>8.6</v>
      </c>
      <c r="BM192">
        <v>8.6</v>
      </c>
      <c r="BN192">
        <v>8.6999999999999993</v>
      </c>
      <c r="BO192">
        <v>8.6999999999999993</v>
      </c>
      <c r="BP192">
        <v>8.8000000000000007</v>
      </c>
      <c r="BQ192">
        <v>8.8000000000000007</v>
      </c>
      <c r="BR192">
        <v>8.8000000000000007</v>
      </c>
      <c r="BS192">
        <v>8.8000000000000007</v>
      </c>
      <c r="BT192">
        <v>8.9</v>
      </c>
      <c r="BU192">
        <v>8.6999999999999993</v>
      </c>
      <c r="BV192">
        <v>8.5</v>
      </c>
      <c r="BW192">
        <v>8.1999999999999993</v>
      </c>
      <c r="BX192">
        <v>7.9</v>
      </c>
      <c r="BY192">
        <v>7.7</v>
      </c>
    </row>
    <row r="193" spans="4:77" x14ac:dyDescent="0.3">
      <c r="D193" s="18" t="s">
        <v>300</v>
      </c>
      <c r="E193" s="18" t="s">
        <v>278</v>
      </c>
      <c r="F193" s="4" t="s">
        <v>5</v>
      </c>
      <c r="G193" t="s">
        <v>133</v>
      </c>
      <c r="H193" t="s">
        <v>227</v>
      </c>
      <c r="I193" s="14" t="s">
        <v>6</v>
      </c>
      <c r="J193">
        <v>7.3</v>
      </c>
      <c r="K193">
        <v>7.2</v>
      </c>
      <c r="L193">
        <v>7.4</v>
      </c>
      <c r="M193">
        <v>7.5</v>
      </c>
      <c r="N193">
        <v>7.6</v>
      </c>
      <c r="O193">
        <v>7.7</v>
      </c>
      <c r="P193">
        <v>7.8</v>
      </c>
      <c r="Q193">
        <v>7.9</v>
      </c>
      <c r="R193">
        <v>8</v>
      </c>
      <c r="S193">
        <v>8.1</v>
      </c>
      <c r="T193">
        <v>8.1999999999999993</v>
      </c>
      <c r="U193">
        <v>8.3000000000000007</v>
      </c>
      <c r="V193">
        <v>8.4</v>
      </c>
      <c r="W193">
        <v>8.4</v>
      </c>
      <c r="X193">
        <v>8.5</v>
      </c>
      <c r="Y193">
        <v>8.5</v>
      </c>
      <c r="Z193">
        <v>8.6</v>
      </c>
      <c r="AA193">
        <v>8.6</v>
      </c>
      <c r="AB193">
        <v>8.6</v>
      </c>
      <c r="AC193">
        <v>8.6</v>
      </c>
      <c r="AD193">
        <v>8.6999999999999993</v>
      </c>
      <c r="AE193">
        <v>8.6999999999999993</v>
      </c>
      <c r="AF193">
        <v>8.8000000000000007</v>
      </c>
      <c r="AG193">
        <v>8.8000000000000007</v>
      </c>
      <c r="AH193">
        <v>8.8000000000000007</v>
      </c>
      <c r="AI193">
        <v>8.8000000000000007</v>
      </c>
      <c r="AJ193">
        <v>8.9</v>
      </c>
      <c r="AK193">
        <v>8.6999999999999993</v>
      </c>
      <c r="AL193">
        <v>8.5</v>
      </c>
      <c r="AM193">
        <v>8.1999999999999993</v>
      </c>
      <c r="AN193">
        <v>7.9</v>
      </c>
      <c r="AO193">
        <v>7.7</v>
      </c>
      <c r="AP193" t="s">
        <v>200</v>
      </c>
      <c r="AQ193">
        <v>2050</v>
      </c>
      <c r="AR193" t="s">
        <v>7</v>
      </c>
      <c r="AS193" t="s">
        <v>228</v>
      </c>
      <c r="AT193">
        <v>6.5</v>
      </c>
      <c r="AU193">
        <v>6.5</v>
      </c>
      <c r="AV193">
        <v>6.6</v>
      </c>
      <c r="AW193">
        <v>6.7</v>
      </c>
      <c r="AX193">
        <v>6.8</v>
      </c>
      <c r="AY193">
        <v>7</v>
      </c>
      <c r="AZ193">
        <v>7.1</v>
      </c>
      <c r="BA193">
        <v>7.3</v>
      </c>
      <c r="BB193">
        <v>7.5</v>
      </c>
      <c r="BC193">
        <v>7.8</v>
      </c>
      <c r="BD193">
        <v>8.1</v>
      </c>
      <c r="BE193">
        <v>8.3000000000000007</v>
      </c>
      <c r="BF193">
        <v>8.6</v>
      </c>
      <c r="BG193">
        <v>8.9</v>
      </c>
      <c r="BH193">
        <v>9.1999999999999993</v>
      </c>
      <c r="BI193">
        <v>9.5</v>
      </c>
      <c r="BJ193">
        <v>9.8000000000000007</v>
      </c>
      <c r="BK193">
        <v>10.199999999999999</v>
      </c>
      <c r="BL193">
        <v>10.6</v>
      </c>
      <c r="BM193">
        <v>10.9</v>
      </c>
      <c r="BN193">
        <v>11.3</v>
      </c>
      <c r="BO193">
        <v>11.7</v>
      </c>
      <c r="BP193">
        <v>12.1</v>
      </c>
      <c r="BQ193">
        <v>12.5</v>
      </c>
      <c r="BR193">
        <v>12.9</v>
      </c>
      <c r="BS193">
        <v>13.3</v>
      </c>
      <c r="BT193">
        <v>13.7</v>
      </c>
      <c r="BU193">
        <v>14.1</v>
      </c>
      <c r="BV193">
        <v>14</v>
      </c>
      <c r="BW193">
        <v>13.9</v>
      </c>
      <c r="BX193">
        <v>13.9</v>
      </c>
      <c r="BY193">
        <v>13.8</v>
      </c>
    </row>
    <row r="194" spans="4:77" x14ac:dyDescent="0.3">
      <c r="D194" s="18" t="s">
        <v>300</v>
      </c>
      <c r="E194" s="18" t="s">
        <v>278</v>
      </c>
      <c r="F194" s="4" t="s">
        <v>5</v>
      </c>
      <c r="G194" t="s">
        <v>133</v>
      </c>
      <c r="H194" t="s">
        <v>228</v>
      </c>
      <c r="I194" s="14" t="s">
        <v>6</v>
      </c>
      <c r="J194">
        <v>6.5</v>
      </c>
      <c r="K194">
        <v>6.5</v>
      </c>
      <c r="L194">
        <v>6.6</v>
      </c>
      <c r="M194">
        <v>6.7</v>
      </c>
      <c r="N194">
        <v>6.8</v>
      </c>
      <c r="O194">
        <v>7</v>
      </c>
      <c r="P194">
        <v>7.1</v>
      </c>
      <c r="Q194">
        <v>7.3</v>
      </c>
      <c r="R194">
        <v>7.5</v>
      </c>
      <c r="S194">
        <v>7.8</v>
      </c>
      <c r="T194">
        <v>8.1</v>
      </c>
      <c r="U194">
        <v>8.3000000000000007</v>
      </c>
      <c r="V194">
        <v>8.6</v>
      </c>
      <c r="W194">
        <v>8.9</v>
      </c>
      <c r="X194">
        <v>9.1999999999999993</v>
      </c>
      <c r="Y194">
        <v>9.5</v>
      </c>
      <c r="Z194">
        <v>9.8000000000000007</v>
      </c>
      <c r="AA194">
        <v>10.199999999999999</v>
      </c>
      <c r="AB194">
        <v>10.6</v>
      </c>
      <c r="AC194">
        <v>10.9</v>
      </c>
      <c r="AD194">
        <v>11.3</v>
      </c>
      <c r="AE194">
        <v>11.7</v>
      </c>
      <c r="AF194">
        <v>12.1</v>
      </c>
      <c r="AG194">
        <v>12.5</v>
      </c>
      <c r="AH194">
        <v>12.9</v>
      </c>
      <c r="AI194">
        <v>13.3</v>
      </c>
      <c r="AJ194">
        <v>13.7</v>
      </c>
      <c r="AK194">
        <v>14.1</v>
      </c>
      <c r="AL194">
        <v>14</v>
      </c>
      <c r="AM194">
        <v>13.9</v>
      </c>
      <c r="AN194">
        <v>13.9</v>
      </c>
      <c r="AO194">
        <v>13.8</v>
      </c>
      <c r="AP194" t="s">
        <v>200</v>
      </c>
      <c r="AQ194">
        <v>2050</v>
      </c>
      <c r="AR194" t="s">
        <v>7</v>
      </c>
      <c r="AS194" t="s">
        <v>229</v>
      </c>
      <c r="AT194">
        <v>22.3</v>
      </c>
      <c r="AU194">
        <v>21.4</v>
      </c>
      <c r="AV194">
        <v>21.9</v>
      </c>
      <c r="AW194">
        <v>22.4</v>
      </c>
      <c r="AX194">
        <v>22.9</v>
      </c>
      <c r="AY194">
        <v>23.2</v>
      </c>
      <c r="AZ194">
        <v>23.6</v>
      </c>
      <c r="BA194">
        <v>24</v>
      </c>
      <c r="BB194">
        <v>24.4</v>
      </c>
      <c r="BC194">
        <v>25.1</v>
      </c>
      <c r="BD194">
        <v>25.6</v>
      </c>
      <c r="BE194">
        <v>26</v>
      </c>
      <c r="BF194">
        <v>26.5</v>
      </c>
      <c r="BG194">
        <v>27.1</v>
      </c>
      <c r="BH194">
        <v>27.6</v>
      </c>
      <c r="BI194">
        <v>28.2</v>
      </c>
      <c r="BJ194">
        <v>28.7</v>
      </c>
      <c r="BK194">
        <v>29.2</v>
      </c>
      <c r="BL194">
        <v>29.8</v>
      </c>
      <c r="BM194">
        <v>30.3</v>
      </c>
      <c r="BN194">
        <v>30.9</v>
      </c>
      <c r="BO194">
        <v>31.4</v>
      </c>
      <c r="BP194">
        <v>32.1</v>
      </c>
      <c r="BQ194">
        <v>32.6</v>
      </c>
      <c r="BR194">
        <v>33.200000000000003</v>
      </c>
      <c r="BS194">
        <v>33.700000000000003</v>
      </c>
      <c r="BT194">
        <v>34.299999999999997</v>
      </c>
      <c r="BU194">
        <v>34.700000000000003</v>
      </c>
      <c r="BV194">
        <v>34.6</v>
      </c>
      <c r="BW194">
        <v>34.5</v>
      </c>
      <c r="BX194">
        <v>34.4</v>
      </c>
      <c r="BY194">
        <v>34.299999999999997</v>
      </c>
    </row>
    <row r="195" spans="4:77" x14ac:dyDescent="0.3">
      <c r="D195" s="18" t="s">
        <v>300</v>
      </c>
      <c r="E195" s="18" t="s">
        <v>278</v>
      </c>
      <c r="F195" s="4" t="s">
        <v>5</v>
      </c>
      <c r="G195" t="s">
        <v>133</v>
      </c>
      <c r="H195" t="s">
        <v>229</v>
      </c>
      <c r="I195" s="14" t="s">
        <v>6</v>
      </c>
      <c r="J195">
        <v>22.3</v>
      </c>
      <c r="K195">
        <v>21.4</v>
      </c>
      <c r="L195">
        <v>21.9</v>
      </c>
      <c r="M195">
        <v>22.4</v>
      </c>
      <c r="N195">
        <v>22.9</v>
      </c>
      <c r="O195">
        <v>23.2</v>
      </c>
      <c r="P195">
        <v>23.6</v>
      </c>
      <c r="Q195">
        <v>24</v>
      </c>
      <c r="R195">
        <v>24.4</v>
      </c>
      <c r="S195">
        <v>25.1</v>
      </c>
      <c r="T195">
        <v>25.6</v>
      </c>
      <c r="U195">
        <v>26</v>
      </c>
      <c r="V195">
        <v>26.5</v>
      </c>
      <c r="W195">
        <v>27.1</v>
      </c>
      <c r="X195">
        <v>27.6</v>
      </c>
      <c r="Y195">
        <v>28.2</v>
      </c>
      <c r="Z195">
        <v>28.7</v>
      </c>
      <c r="AA195">
        <v>29.2</v>
      </c>
      <c r="AB195">
        <v>29.8</v>
      </c>
      <c r="AC195">
        <v>30.3</v>
      </c>
      <c r="AD195">
        <v>30.9</v>
      </c>
      <c r="AE195">
        <v>31.4</v>
      </c>
      <c r="AF195">
        <v>32.1</v>
      </c>
      <c r="AG195">
        <v>32.6</v>
      </c>
      <c r="AH195">
        <v>33.200000000000003</v>
      </c>
      <c r="AI195">
        <v>33.700000000000003</v>
      </c>
      <c r="AJ195">
        <v>34.299999999999997</v>
      </c>
      <c r="AK195">
        <v>34.700000000000003</v>
      </c>
      <c r="AL195">
        <v>34.6</v>
      </c>
      <c r="AM195">
        <v>34.5</v>
      </c>
      <c r="AN195">
        <v>34.4</v>
      </c>
      <c r="AO195">
        <v>34.299999999999997</v>
      </c>
      <c r="AP195" t="s">
        <v>200</v>
      </c>
      <c r="AQ195">
        <v>2050</v>
      </c>
      <c r="AR195" t="s">
        <v>7</v>
      </c>
      <c r="AS195" t="s">
        <v>230</v>
      </c>
      <c r="AT195">
        <v>8.5</v>
      </c>
      <c r="AU195">
        <v>8.3000000000000007</v>
      </c>
      <c r="AV195">
        <v>8.5</v>
      </c>
      <c r="AW195">
        <v>8.6999999999999993</v>
      </c>
      <c r="AX195">
        <v>8.9</v>
      </c>
      <c r="AY195">
        <v>9</v>
      </c>
      <c r="AZ195">
        <v>9.1</v>
      </c>
      <c r="BA195">
        <v>9.1999999999999993</v>
      </c>
      <c r="BB195">
        <v>9.4</v>
      </c>
      <c r="BC195">
        <v>9.6999999999999993</v>
      </c>
      <c r="BD195">
        <v>9.8000000000000007</v>
      </c>
      <c r="BE195">
        <v>9.9</v>
      </c>
      <c r="BF195">
        <v>10</v>
      </c>
      <c r="BG195">
        <v>10.199999999999999</v>
      </c>
      <c r="BH195">
        <v>10.3</v>
      </c>
      <c r="BI195">
        <v>10.5</v>
      </c>
      <c r="BJ195">
        <v>10.6</v>
      </c>
      <c r="BK195">
        <v>10.7</v>
      </c>
      <c r="BL195">
        <v>10.8</v>
      </c>
      <c r="BM195">
        <v>10.9</v>
      </c>
      <c r="BN195">
        <v>11.1</v>
      </c>
      <c r="BO195">
        <v>11.2</v>
      </c>
      <c r="BP195">
        <v>11.4</v>
      </c>
      <c r="BQ195">
        <v>11.5</v>
      </c>
      <c r="BR195">
        <v>11.6</v>
      </c>
      <c r="BS195">
        <v>11.7</v>
      </c>
      <c r="BT195">
        <v>11.8</v>
      </c>
      <c r="BU195">
        <v>12</v>
      </c>
      <c r="BV195">
        <v>12</v>
      </c>
      <c r="BW195">
        <v>12</v>
      </c>
      <c r="BX195">
        <v>12</v>
      </c>
      <c r="BY195">
        <v>11.9</v>
      </c>
    </row>
    <row r="196" spans="4:77" x14ac:dyDescent="0.3">
      <c r="D196" s="18" t="s">
        <v>300</v>
      </c>
      <c r="E196" s="18" t="s">
        <v>278</v>
      </c>
      <c r="F196" s="4" t="s">
        <v>5</v>
      </c>
      <c r="G196" t="s">
        <v>133</v>
      </c>
      <c r="H196" t="s">
        <v>230</v>
      </c>
      <c r="I196" s="14" t="s">
        <v>6</v>
      </c>
      <c r="J196">
        <v>8.5</v>
      </c>
      <c r="K196">
        <v>8.3000000000000007</v>
      </c>
      <c r="L196">
        <v>8.5</v>
      </c>
      <c r="M196">
        <v>8.6999999999999993</v>
      </c>
      <c r="N196">
        <v>8.9</v>
      </c>
      <c r="O196">
        <v>9</v>
      </c>
      <c r="P196">
        <v>9.1</v>
      </c>
      <c r="Q196">
        <v>9.1999999999999993</v>
      </c>
      <c r="R196">
        <v>9.4</v>
      </c>
      <c r="S196">
        <v>9.6999999999999993</v>
      </c>
      <c r="T196">
        <v>9.8000000000000007</v>
      </c>
      <c r="U196">
        <v>9.9</v>
      </c>
      <c r="V196">
        <v>10</v>
      </c>
      <c r="W196">
        <v>10.199999999999999</v>
      </c>
      <c r="X196">
        <v>10.3</v>
      </c>
      <c r="Y196">
        <v>10.5</v>
      </c>
      <c r="Z196">
        <v>10.6</v>
      </c>
      <c r="AA196">
        <v>10.7</v>
      </c>
      <c r="AB196">
        <v>10.8</v>
      </c>
      <c r="AC196">
        <v>10.9</v>
      </c>
      <c r="AD196">
        <v>11.1</v>
      </c>
      <c r="AE196">
        <v>11.2</v>
      </c>
      <c r="AF196">
        <v>11.4</v>
      </c>
      <c r="AG196">
        <v>11.5</v>
      </c>
      <c r="AH196">
        <v>11.6</v>
      </c>
      <c r="AI196">
        <v>11.7</v>
      </c>
      <c r="AJ196">
        <v>11.8</v>
      </c>
      <c r="AK196">
        <v>12</v>
      </c>
      <c r="AL196">
        <v>12</v>
      </c>
      <c r="AM196">
        <v>12</v>
      </c>
      <c r="AN196">
        <v>12</v>
      </c>
      <c r="AO196">
        <v>11.9</v>
      </c>
      <c r="AP196" t="s">
        <v>200</v>
      </c>
      <c r="AQ196">
        <v>2050</v>
      </c>
      <c r="AR196" t="s">
        <v>7</v>
      </c>
      <c r="AS196" t="s">
        <v>231</v>
      </c>
      <c r="AT196">
        <v>2.5</v>
      </c>
      <c r="AU196">
        <v>2.4</v>
      </c>
      <c r="AV196">
        <v>2.5</v>
      </c>
      <c r="AW196">
        <v>2.5</v>
      </c>
      <c r="AX196">
        <v>2.6</v>
      </c>
      <c r="AY196">
        <v>2.6</v>
      </c>
      <c r="AZ196">
        <v>2.7</v>
      </c>
      <c r="BA196">
        <v>2.8</v>
      </c>
      <c r="BB196">
        <v>2.9</v>
      </c>
      <c r="BC196">
        <v>3</v>
      </c>
      <c r="BD196">
        <v>3.1</v>
      </c>
      <c r="BE196">
        <v>3.2</v>
      </c>
      <c r="BF196">
        <v>3.3</v>
      </c>
      <c r="BG196">
        <v>3.4</v>
      </c>
      <c r="BH196">
        <v>3.6</v>
      </c>
      <c r="BI196">
        <v>3.7</v>
      </c>
      <c r="BJ196">
        <v>3.9</v>
      </c>
      <c r="BK196">
        <v>4</v>
      </c>
      <c r="BL196">
        <v>4.2</v>
      </c>
      <c r="BM196">
        <v>4.3</v>
      </c>
      <c r="BN196">
        <v>4.4000000000000004</v>
      </c>
      <c r="BO196">
        <v>4.5999999999999996</v>
      </c>
      <c r="BP196">
        <v>4.8</v>
      </c>
      <c r="BQ196">
        <v>5</v>
      </c>
      <c r="BR196">
        <v>5.0999999999999996</v>
      </c>
      <c r="BS196">
        <v>5.3</v>
      </c>
      <c r="BT196">
        <v>5.5</v>
      </c>
      <c r="BU196">
        <v>5.6</v>
      </c>
      <c r="BV196">
        <v>5.7</v>
      </c>
      <c r="BW196">
        <v>5.7</v>
      </c>
      <c r="BX196">
        <v>5.6</v>
      </c>
      <c r="BY196">
        <v>5.6</v>
      </c>
    </row>
    <row r="197" spans="4:77" x14ac:dyDescent="0.3">
      <c r="D197" s="18" t="s">
        <v>300</v>
      </c>
      <c r="E197" s="18" t="s">
        <v>278</v>
      </c>
      <c r="F197" s="4" t="s">
        <v>5</v>
      </c>
      <c r="G197" t="s">
        <v>133</v>
      </c>
      <c r="H197" t="s">
        <v>231</v>
      </c>
      <c r="I197" s="14" t="s">
        <v>6</v>
      </c>
      <c r="J197">
        <v>2.5</v>
      </c>
      <c r="K197">
        <v>2.4</v>
      </c>
      <c r="L197">
        <v>2.5</v>
      </c>
      <c r="M197">
        <v>2.5</v>
      </c>
      <c r="N197">
        <v>2.6</v>
      </c>
      <c r="O197">
        <v>2.6</v>
      </c>
      <c r="P197">
        <v>2.7</v>
      </c>
      <c r="Q197">
        <v>2.8</v>
      </c>
      <c r="R197">
        <v>2.9</v>
      </c>
      <c r="S197">
        <v>3</v>
      </c>
      <c r="T197">
        <v>3.1</v>
      </c>
      <c r="U197">
        <v>3.2</v>
      </c>
      <c r="V197">
        <v>3.3</v>
      </c>
      <c r="W197">
        <v>3.4</v>
      </c>
      <c r="X197">
        <v>3.6</v>
      </c>
      <c r="Y197">
        <v>3.7</v>
      </c>
      <c r="Z197">
        <v>3.9</v>
      </c>
      <c r="AA197">
        <v>4</v>
      </c>
      <c r="AB197">
        <v>4.2</v>
      </c>
      <c r="AC197">
        <v>4.3</v>
      </c>
      <c r="AD197">
        <v>4.4000000000000004</v>
      </c>
      <c r="AE197">
        <v>4.5999999999999996</v>
      </c>
      <c r="AF197">
        <v>4.8</v>
      </c>
      <c r="AG197">
        <v>5</v>
      </c>
      <c r="AH197">
        <v>5.0999999999999996</v>
      </c>
      <c r="AI197">
        <v>5.3</v>
      </c>
      <c r="AJ197">
        <v>5.5</v>
      </c>
      <c r="AK197">
        <v>5.6</v>
      </c>
      <c r="AL197">
        <v>5.7</v>
      </c>
      <c r="AM197">
        <v>5.7</v>
      </c>
      <c r="AN197">
        <v>5.6</v>
      </c>
      <c r="AO197">
        <v>5.6</v>
      </c>
      <c r="AP197" t="s">
        <v>200</v>
      </c>
      <c r="AQ197">
        <v>2050</v>
      </c>
      <c r="AR197" t="s">
        <v>7</v>
      </c>
      <c r="AS197" t="s">
        <v>232</v>
      </c>
      <c r="AT197">
        <v>0.6</v>
      </c>
      <c r="AU197">
        <v>0.7</v>
      </c>
      <c r="AV197">
        <v>0.7</v>
      </c>
      <c r="AW197">
        <v>0.7</v>
      </c>
      <c r="AX197">
        <v>0.7</v>
      </c>
      <c r="AY197">
        <v>0.7</v>
      </c>
      <c r="AZ197">
        <v>0.8</v>
      </c>
      <c r="BA197">
        <v>0.8</v>
      </c>
      <c r="BB197">
        <v>0.8</v>
      </c>
      <c r="BC197">
        <v>0.8</v>
      </c>
      <c r="BD197">
        <v>0.9</v>
      </c>
      <c r="BE197">
        <v>0.9</v>
      </c>
      <c r="BF197">
        <v>0.9</v>
      </c>
      <c r="BG197">
        <v>1</v>
      </c>
      <c r="BH197">
        <v>1</v>
      </c>
      <c r="BI197">
        <v>1</v>
      </c>
      <c r="BJ197">
        <v>1.1000000000000001</v>
      </c>
      <c r="BK197">
        <v>1.1000000000000001</v>
      </c>
      <c r="BL197">
        <v>1.2</v>
      </c>
      <c r="BM197">
        <v>1.2</v>
      </c>
      <c r="BN197">
        <v>1.2</v>
      </c>
      <c r="BO197">
        <v>1.3</v>
      </c>
      <c r="BP197">
        <v>1.3</v>
      </c>
      <c r="BQ197">
        <v>1.3</v>
      </c>
      <c r="BR197">
        <v>1.4</v>
      </c>
      <c r="BS197">
        <v>1.4</v>
      </c>
      <c r="BT197">
        <v>1.4</v>
      </c>
      <c r="BU197">
        <v>1.5</v>
      </c>
      <c r="BV197">
        <v>1.5</v>
      </c>
      <c r="BW197">
        <v>1.4</v>
      </c>
      <c r="BX197">
        <v>1.4</v>
      </c>
      <c r="BY197">
        <v>1.4</v>
      </c>
    </row>
    <row r="198" spans="4:77" x14ac:dyDescent="0.3">
      <c r="D198" s="18" t="s">
        <v>300</v>
      </c>
      <c r="E198" s="18" t="s">
        <v>278</v>
      </c>
      <c r="F198" s="4" t="s">
        <v>5</v>
      </c>
      <c r="G198" t="s">
        <v>133</v>
      </c>
      <c r="H198" t="s">
        <v>232</v>
      </c>
      <c r="I198" s="14" t="s">
        <v>6</v>
      </c>
      <c r="J198">
        <v>0.6</v>
      </c>
      <c r="K198">
        <v>0.7</v>
      </c>
      <c r="L198">
        <v>0.7</v>
      </c>
      <c r="M198">
        <v>0.7</v>
      </c>
      <c r="N198">
        <v>0.7</v>
      </c>
      <c r="O198">
        <v>0.7</v>
      </c>
      <c r="P198">
        <v>0.8</v>
      </c>
      <c r="Q198">
        <v>0.8</v>
      </c>
      <c r="R198">
        <v>0.8</v>
      </c>
      <c r="S198">
        <v>0.8</v>
      </c>
      <c r="T198">
        <v>0.9</v>
      </c>
      <c r="U198">
        <v>0.9</v>
      </c>
      <c r="V198">
        <v>0.9</v>
      </c>
      <c r="W198">
        <v>1</v>
      </c>
      <c r="X198">
        <v>1</v>
      </c>
      <c r="Y198">
        <v>1</v>
      </c>
      <c r="Z198">
        <v>1.1000000000000001</v>
      </c>
      <c r="AA198">
        <v>1.1000000000000001</v>
      </c>
      <c r="AB198">
        <v>1.2</v>
      </c>
      <c r="AC198">
        <v>1.2</v>
      </c>
      <c r="AD198">
        <v>1.2</v>
      </c>
      <c r="AE198">
        <v>1.3</v>
      </c>
      <c r="AF198">
        <v>1.3</v>
      </c>
      <c r="AG198">
        <v>1.3</v>
      </c>
      <c r="AH198">
        <v>1.4</v>
      </c>
      <c r="AI198">
        <v>1.4</v>
      </c>
      <c r="AJ198">
        <v>1.4</v>
      </c>
      <c r="AK198">
        <v>1.5</v>
      </c>
      <c r="AL198">
        <v>1.5</v>
      </c>
      <c r="AM198">
        <v>1.4</v>
      </c>
      <c r="AN198">
        <v>1.4</v>
      </c>
      <c r="AO198">
        <v>1.4</v>
      </c>
      <c r="AP198" t="s">
        <v>200</v>
      </c>
      <c r="AQ198">
        <v>2050</v>
      </c>
      <c r="AR198" t="s">
        <v>7</v>
      </c>
      <c r="AS198" t="s">
        <v>233</v>
      </c>
      <c r="AT198">
        <v>12.4</v>
      </c>
      <c r="AU198">
        <v>12.1</v>
      </c>
      <c r="AV198">
        <v>12.5</v>
      </c>
      <c r="AW198">
        <v>12.8</v>
      </c>
      <c r="AX198">
        <v>13</v>
      </c>
      <c r="AY198">
        <v>13.3</v>
      </c>
      <c r="AZ198">
        <v>13.6</v>
      </c>
      <c r="BA198">
        <v>13.9</v>
      </c>
      <c r="BB198">
        <v>14.3</v>
      </c>
      <c r="BC198">
        <v>15</v>
      </c>
      <c r="BD198">
        <v>15.5</v>
      </c>
      <c r="BE198">
        <v>15.8</v>
      </c>
      <c r="BF198">
        <v>16.2</v>
      </c>
      <c r="BG198">
        <v>16.600000000000001</v>
      </c>
      <c r="BH198">
        <v>17.100000000000001</v>
      </c>
      <c r="BI198">
        <v>17.600000000000001</v>
      </c>
      <c r="BJ198">
        <v>18</v>
      </c>
      <c r="BK198">
        <v>18.5</v>
      </c>
      <c r="BL198">
        <v>19</v>
      </c>
      <c r="BM198">
        <v>19.5</v>
      </c>
      <c r="BN198">
        <v>19.899999999999999</v>
      </c>
      <c r="BO198">
        <v>20.399999999999999</v>
      </c>
      <c r="BP198">
        <v>21.1</v>
      </c>
      <c r="BQ198">
        <v>21.6</v>
      </c>
      <c r="BR198">
        <v>22</v>
      </c>
      <c r="BS198">
        <v>22.5</v>
      </c>
      <c r="BT198">
        <v>23</v>
      </c>
      <c r="BU198">
        <v>23.4</v>
      </c>
      <c r="BV198">
        <v>23.4</v>
      </c>
      <c r="BW198">
        <v>23.3</v>
      </c>
      <c r="BX198">
        <v>23.2</v>
      </c>
      <c r="BY198">
        <v>23</v>
      </c>
    </row>
    <row r="199" spans="4:77" x14ac:dyDescent="0.3">
      <c r="D199" s="18" t="s">
        <v>300</v>
      </c>
      <c r="E199" s="18" t="s">
        <v>278</v>
      </c>
      <c r="F199" s="4" t="s">
        <v>5</v>
      </c>
      <c r="G199" t="s">
        <v>133</v>
      </c>
      <c r="H199" t="s">
        <v>233</v>
      </c>
      <c r="I199" s="14" t="s">
        <v>6</v>
      </c>
      <c r="J199">
        <v>12.4</v>
      </c>
      <c r="K199">
        <v>12.1</v>
      </c>
      <c r="L199">
        <v>12.5</v>
      </c>
      <c r="M199">
        <v>12.8</v>
      </c>
      <c r="N199">
        <v>13</v>
      </c>
      <c r="O199">
        <v>13.3</v>
      </c>
      <c r="P199">
        <v>13.6</v>
      </c>
      <c r="Q199">
        <v>13.9</v>
      </c>
      <c r="R199">
        <v>14.3</v>
      </c>
      <c r="S199">
        <v>15</v>
      </c>
      <c r="T199">
        <v>15.5</v>
      </c>
      <c r="U199">
        <v>15.8</v>
      </c>
      <c r="V199">
        <v>16.2</v>
      </c>
      <c r="W199">
        <v>16.600000000000001</v>
      </c>
      <c r="X199">
        <v>17.100000000000001</v>
      </c>
      <c r="Y199">
        <v>17.600000000000001</v>
      </c>
      <c r="Z199">
        <v>18</v>
      </c>
      <c r="AA199">
        <v>18.5</v>
      </c>
      <c r="AB199">
        <v>19</v>
      </c>
      <c r="AC199">
        <v>19.5</v>
      </c>
      <c r="AD199">
        <v>19.899999999999999</v>
      </c>
      <c r="AE199">
        <v>20.399999999999999</v>
      </c>
      <c r="AF199">
        <v>21.1</v>
      </c>
      <c r="AG199">
        <v>21.6</v>
      </c>
      <c r="AH199">
        <v>22</v>
      </c>
      <c r="AI199">
        <v>22.5</v>
      </c>
      <c r="AJ199">
        <v>23</v>
      </c>
      <c r="AK199">
        <v>23.4</v>
      </c>
      <c r="AL199">
        <v>23.4</v>
      </c>
      <c r="AM199">
        <v>23.3</v>
      </c>
      <c r="AN199">
        <v>23.2</v>
      </c>
      <c r="AO199">
        <v>23</v>
      </c>
      <c r="AP199" t="s">
        <v>200</v>
      </c>
      <c r="AQ199">
        <v>2050</v>
      </c>
      <c r="AR199" t="s">
        <v>7</v>
      </c>
      <c r="AS199" t="s">
        <v>234</v>
      </c>
      <c r="AT199">
        <v>40.799999999999997</v>
      </c>
      <c r="AU199">
        <v>40.1</v>
      </c>
      <c r="AV199">
        <v>42.2</v>
      </c>
      <c r="AW199">
        <v>43.2</v>
      </c>
      <c r="AX199">
        <v>44.4</v>
      </c>
      <c r="AY199">
        <v>45.7</v>
      </c>
      <c r="AZ199">
        <v>47.1</v>
      </c>
      <c r="BA199">
        <v>48.5</v>
      </c>
      <c r="BB199">
        <v>49.9</v>
      </c>
      <c r="BC199">
        <v>53.8</v>
      </c>
      <c r="BD199">
        <v>55.9</v>
      </c>
      <c r="BE199">
        <v>57.5</v>
      </c>
      <c r="BF199">
        <v>59.3</v>
      </c>
      <c r="BG199">
        <v>61.1</v>
      </c>
      <c r="BH199">
        <v>63.1</v>
      </c>
      <c r="BI199">
        <v>65.3</v>
      </c>
      <c r="BJ199">
        <v>67.099999999999994</v>
      </c>
      <c r="BK199">
        <v>69.099999999999994</v>
      </c>
      <c r="BL199">
        <v>71.5</v>
      </c>
      <c r="BM199">
        <v>73.3</v>
      </c>
      <c r="BN199">
        <v>75.099999999999994</v>
      </c>
      <c r="BO199">
        <v>77.099999999999994</v>
      </c>
      <c r="BP199">
        <v>80.400000000000006</v>
      </c>
      <c r="BQ199">
        <v>83</v>
      </c>
      <c r="BR199">
        <v>85.1</v>
      </c>
      <c r="BS199">
        <v>87.1</v>
      </c>
      <c r="BT199">
        <v>89.1</v>
      </c>
      <c r="BU199">
        <v>91.1</v>
      </c>
      <c r="BV199">
        <v>91.7</v>
      </c>
      <c r="BW199">
        <v>91.4</v>
      </c>
      <c r="BX199">
        <v>90.9</v>
      </c>
      <c r="BY199">
        <v>90.3</v>
      </c>
    </row>
    <row r="200" spans="4:77" x14ac:dyDescent="0.3">
      <c r="D200" s="18" t="s">
        <v>300</v>
      </c>
      <c r="E200" s="18" t="s">
        <v>278</v>
      </c>
      <c r="F200" s="4" t="s">
        <v>5</v>
      </c>
      <c r="G200" t="s">
        <v>133</v>
      </c>
      <c r="H200" t="s">
        <v>234</v>
      </c>
      <c r="I200" s="14" t="s">
        <v>6</v>
      </c>
      <c r="J200">
        <v>40.799999999999997</v>
      </c>
      <c r="K200">
        <v>40.1</v>
      </c>
      <c r="L200">
        <v>42.2</v>
      </c>
      <c r="M200">
        <v>43.2</v>
      </c>
      <c r="N200">
        <v>44.4</v>
      </c>
      <c r="O200">
        <v>45.7</v>
      </c>
      <c r="P200">
        <v>47.1</v>
      </c>
      <c r="Q200">
        <v>48.5</v>
      </c>
      <c r="R200">
        <v>49.9</v>
      </c>
      <c r="S200">
        <v>53.8</v>
      </c>
      <c r="T200">
        <v>55.9</v>
      </c>
      <c r="U200">
        <v>57.5</v>
      </c>
      <c r="V200">
        <v>59.3</v>
      </c>
      <c r="W200">
        <v>61.1</v>
      </c>
      <c r="X200">
        <v>63.1</v>
      </c>
      <c r="Y200">
        <v>65.3</v>
      </c>
      <c r="Z200">
        <v>67.099999999999994</v>
      </c>
      <c r="AA200">
        <v>69.099999999999994</v>
      </c>
      <c r="AB200">
        <v>71.5</v>
      </c>
      <c r="AC200">
        <v>73.3</v>
      </c>
      <c r="AD200">
        <v>75.099999999999994</v>
      </c>
      <c r="AE200">
        <v>77.099999999999994</v>
      </c>
      <c r="AF200">
        <v>80.400000000000006</v>
      </c>
      <c r="AG200">
        <v>83</v>
      </c>
      <c r="AH200">
        <v>85.1</v>
      </c>
      <c r="AI200">
        <v>87.1</v>
      </c>
      <c r="AJ200">
        <v>89.1</v>
      </c>
      <c r="AK200">
        <v>91.1</v>
      </c>
      <c r="AL200">
        <v>91.7</v>
      </c>
      <c r="AM200">
        <v>91.4</v>
      </c>
      <c r="AN200">
        <v>90.9</v>
      </c>
      <c r="AO200">
        <v>90.3</v>
      </c>
      <c r="AP200" t="s">
        <v>200</v>
      </c>
      <c r="AQ200">
        <v>2050</v>
      </c>
      <c r="AR200" t="s">
        <v>7</v>
      </c>
      <c r="AS200" t="s">
        <v>235</v>
      </c>
      <c r="AT200">
        <v>6.6</v>
      </c>
      <c r="AU200">
        <v>6.1</v>
      </c>
      <c r="AV200">
        <v>6.3</v>
      </c>
      <c r="AW200">
        <v>6.4</v>
      </c>
      <c r="AX200">
        <v>6.5</v>
      </c>
      <c r="AY200">
        <v>6.6</v>
      </c>
      <c r="AZ200">
        <v>6.8</v>
      </c>
      <c r="BA200">
        <v>7</v>
      </c>
      <c r="BB200">
        <v>7.2</v>
      </c>
      <c r="BC200">
        <v>7.6</v>
      </c>
      <c r="BD200">
        <v>7.8</v>
      </c>
      <c r="BE200">
        <v>8</v>
      </c>
      <c r="BF200">
        <v>8.1999999999999993</v>
      </c>
      <c r="BG200">
        <v>8.4</v>
      </c>
      <c r="BH200">
        <v>8.6999999999999993</v>
      </c>
      <c r="BI200">
        <v>9</v>
      </c>
      <c r="BJ200">
        <v>9.1999999999999993</v>
      </c>
      <c r="BK200">
        <v>9.5</v>
      </c>
      <c r="BL200">
        <v>9.8000000000000007</v>
      </c>
      <c r="BM200">
        <v>10.1</v>
      </c>
      <c r="BN200">
        <v>10.4</v>
      </c>
      <c r="BO200">
        <v>10.7</v>
      </c>
      <c r="BP200">
        <v>11</v>
      </c>
      <c r="BQ200">
        <v>11.3</v>
      </c>
      <c r="BR200">
        <v>11.6</v>
      </c>
      <c r="BS200">
        <v>11.9</v>
      </c>
      <c r="BT200">
        <v>12.2</v>
      </c>
      <c r="BU200">
        <v>12.5</v>
      </c>
      <c r="BV200">
        <v>12.6</v>
      </c>
      <c r="BW200">
        <v>12.6</v>
      </c>
      <c r="BX200">
        <v>12.6</v>
      </c>
      <c r="BY200">
        <v>12.5</v>
      </c>
    </row>
    <row r="201" spans="4:77" x14ac:dyDescent="0.3">
      <c r="D201" s="18" t="s">
        <v>300</v>
      </c>
      <c r="E201" s="18" t="s">
        <v>278</v>
      </c>
      <c r="F201" s="4" t="s">
        <v>5</v>
      </c>
      <c r="G201" t="s">
        <v>133</v>
      </c>
      <c r="H201" t="s">
        <v>235</v>
      </c>
      <c r="I201" s="14" t="s">
        <v>6</v>
      </c>
      <c r="J201">
        <v>6.6</v>
      </c>
      <c r="K201">
        <v>6.1</v>
      </c>
      <c r="L201">
        <v>6.3</v>
      </c>
      <c r="M201">
        <v>6.4</v>
      </c>
      <c r="N201">
        <v>6.5</v>
      </c>
      <c r="O201">
        <v>6.6</v>
      </c>
      <c r="P201">
        <v>6.8</v>
      </c>
      <c r="Q201">
        <v>7</v>
      </c>
      <c r="R201">
        <v>7.2</v>
      </c>
      <c r="S201">
        <v>7.6</v>
      </c>
      <c r="T201">
        <v>7.8</v>
      </c>
      <c r="U201">
        <v>8</v>
      </c>
      <c r="V201">
        <v>8.1999999999999993</v>
      </c>
      <c r="W201">
        <v>8.4</v>
      </c>
      <c r="X201">
        <v>8.6999999999999993</v>
      </c>
      <c r="Y201">
        <v>9</v>
      </c>
      <c r="Z201">
        <v>9.1999999999999993</v>
      </c>
      <c r="AA201">
        <v>9.5</v>
      </c>
      <c r="AB201">
        <v>9.8000000000000007</v>
      </c>
      <c r="AC201">
        <v>10.1</v>
      </c>
      <c r="AD201">
        <v>10.4</v>
      </c>
      <c r="AE201">
        <v>10.7</v>
      </c>
      <c r="AF201">
        <v>11</v>
      </c>
      <c r="AG201">
        <v>11.3</v>
      </c>
      <c r="AH201">
        <v>11.6</v>
      </c>
      <c r="AI201">
        <v>11.9</v>
      </c>
      <c r="AJ201">
        <v>12.2</v>
      </c>
      <c r="AK201">
        <v>12.5</v>
      </c>
      <c r="AL201">
        <v>12.6</v>
      </c>
      <c r="AM201">
        <v>12.6</v>
      </c>
      <c r="AN201">
        <v>12.6</v>
      </c>
      <c r="AO201">
        <v>12.5</v>
      </c>
      <c r="AP201" t="s">
        <v>200</v>
      </c>
      <c r="AQ201">
        <v>2050</v>
      </c>
      <c r="AR201" t="s">
        <v>7</v>
      </c>
      <c r="AS201" t="s">
        <v>236</v>
      </c>
      <c r="AT201">
        <v>6.8</v>
      </c>
      <c r="AU201">
        <v>6.2</v>
      </c>
      <c r="AV201">
        <v>6.4</v>
      </c>
      <c r="AW201">
        <v>6.5</v>
      </c>
      <c r="AX201">
        <v>6.7</v>
      </c>
      <c r="AY201">
        <v>6.8</v>
      </c>
      <c r="AZ201">
        <v>7</v>
      </c>
      <c r="BA201">
        <v>7.1</v>
      </c>
      <c r="BB201">
        <v>7.3</v>
      </c>
      <c r="BC201">
        <v>7.6</v>
      </c>
      <c r="BD201">
        <v>7.8</v>
      </c>
      <c r="BE201">
        <v>8</v>
      </c>
      <c r="BF201">
        <v>8.1999999999999993</v>
      </c>
      <c r="BG201">
        <v>8.4</v>
      </c>
      <c r="BH201">
        <v>8.6</v>
      </c>
      <c r="BI201">
        <v>8.8000000000000007</v>
      </c>
      <c r="BJ201">
        <v>9.1</v>
      </c>
      <c r="BK201">
        <v>9.3000000000000007</v>
      </c>
      <c r="BL201">
        <v>9.6</v>
      </c>
      <c r="BM201">
        <v>9.8000000000000007</v>
      </c>
      <c r="BN201">
        <v>10</v>
      </c>
      <c r="BO201">
        <v>10.3</v>
      </c>
      <c r="BP201">
        <v>10.6</v>
      </c>
      <c r="BQ201">
        <v>10.9</v>
      </c>
      <c r="BR201">
        <v>11.1</v>
      </c>
      <c r="BS201">
        <v>11.3</v>
      </c>
      <c r="BT201">
        <v>11.6</v>
      </c>
      <c r="BU201">
        <v>11.9</v>
      </c>
      <c r="BV201">
        <v>11.9</v>
      </c>
      <c r="BW201">
        <v>12</v>
      </c>
      <c r="BX201">
        <v>12</v>
      </c>
      <c r="BY201">
        <v>12</v>
      </c>
    </row>
    <row r="202" spans="4:77" x14ac:dyDescent="0.3">
      <c r="D202" s="18" t="s">
        <v>300</v>
      </c>
      <c r="E202" s="18" t="s">
        <v>278</v>
      </c>
      <c r="F202" s="4" t="s">
        <v>5</v>
      </c>
      <c r="G202" t="s">
        <v>133</v>
      </c>
      <c r="H202" t="s">
        <v>236</v>
      </c>
      <c r="I202" s="14" t="s">
        <v>6</v>
      </c>
      <c r="J202">
        <v>6.8</v>
      </c>
      <c r="K202">
        <v>6.2</v>
      </c>
      <c r="L202">
        <v>6.4</v>
      </c>
      <c r="M202">
        <v>6.5</v>
      </c>
      <c r="N202">
        <v>6.7</v>
      </c>
      <c r="O202">
        <v>6.8</v>
      </c>
      <c r="P202">
        <v>7</v>
      </c>
      <c r="Q202">
        <v>7.1</v>
      </c>
      <c r="R202">
        <v>7.3</v>
      </c>
      <c r="S202">
        <v>7.6</v>
      </c>
      <c r="T202">
        <v>7.8</v>
      </c>
      <c r="U202">
        <v>8</v>
      </c>
      <c r="V202">
        <v>8.1999999999999993</v>
      </c>
      <c r="W202">
        <v>8.4</v>
      </c>
      <c r="X202">
        <v>8.6</v>
      </c>
      <c r="Y202">
        <v>8.8000000000000007</v>
      </c>
      <c r="Z202">
        <v>9.1</v>
      </c>
      <c r="AA202">
        <v>9.3000000000000007</v>
      </c>
      <c r="AB202">
        <v>9.6</v>
      </c>
      <c r="AC202">
        <v>9.8000000000000007</v>
      </c>
      <c r="AD202">
        <v>10</v>
      </c>
      <c r="AE202">
        <v>10.3</v>
      </c>
      <c r="AF202">
        <v>10.6</v>
      </c>
      <c r="AG202">
        <v>10.9</v>
      </c>
      <c r="AH202">
        <v>11.1</v>
      </c>
      <c r="AI202">
        <v>11.3</v>
      </c>
      <c r="AJ202">
        <v>11.6</v>
      </c>
      <c r="AK202">
        <v>11.9</v>
      </c>
      <c r="AL202">
        <v>11.9</v>
      </c>
      <c r="AM202">
        <v>12</v>
      </c>
      <c r="AN202">
        <v>12</v>
      </c>
      <c r="AO202">
        <v>12</v>
      </c>
      <c r="AP202" t="s">
        <v>200</v>
      </c>
      <c r="AQ202">
        <v>2050</v>
      </c>
      <c r="AR202" t="s">
        <v>7</v>
      </c>
      <c r="AS202" t="s">
        <v>237</v>
      </c>
      <c r="AT202">
        <v>2.4</v>
      </c>
      <c r="AU202">
        <v>2.4</v>
      </c>
      <c r="AV202">
        <v>2.6</v>
      </c>
      <c r="AW202">
        <v>2.6</v>
      </c>
      <c r="AX202">
        <v>2.7</v>
      </c>
      <c r="AY202">
        <v>2.7</v>
      </c>
      <c r="AZ202">
        <v>2.8</v>
      </c>
      <c r="BA202">
        <v>2.9</v>
      </c>
      <c r="BB202">
        <v>3</v>
      </c>
      <c r="BC202">
        <v>3.3</v>
      </c>
      <c r="BD202">
        <v>3.5</v>
      </c>
      <c r="BE202">
        <v>3.7</v>
      </c>
      <c r="BF202">
        <v>3.8</v>
      </c>
      <c r="BG202">
        <v>4</v>
      </c>
      <c r="BH202">
        <v>4.0999999999999996</v>
      </c>
      <c r="BI202">
        <v>4.3</v>
      </c>
      <c r="BJ202">
        <v>4.4000000000000004</v>
      </c>
      <c r="BK202">
        <v>4.5999999999999996</v>
      </c>
      <c r="BL202">
        <v>4.7</v>
      </c>
      <c r="BM202">
        <v>4.9000000000000004</v>
      </c>
      <c r="BN202">
        <v>5</v>
      </c>
      <c r="BO202">
        <v>5.0999999999999996</v>
      </c>
      <c r="BP202">
        <v>5.3</v>
      </c>
      <c r="BQ202">
        <v>5.5</v>
      </c>
      <c r="BR202">
        <v>5.7</v>
      </c>
      <c r="BS202">
        <v>5.8</v>
      </c>
      <c r="BT202">
        <v>6</v>
      </c>
      <c r="BU202">
        <v>6.1</v>
      </c>
      <c r="BV202">
        <v>6</v>
      </c>
      <c r="BW202">
        <v>5.9</v>
      </c>
      <c r="BX202">
        <v>5.7</v>
      </c>
      <c r="BY202">
        <v>5.6</v>
      </c>
    </row>
    <row r="203" spans="4:77" x14ac:dyDescent="0.3">
      <c r="D203" s="18" t="s">
        <v>300</v>
      </c>
      <c r="E203" s="18" t="s">
        <v>278</v>
      </c>
      <c r="F203" s="4" t="s">
        <v>5</v>
      </c>
      <c r="G203" t="s">
        <v>133</v>
      </c>
      <c r="H203" t="s">
        <v>237</v>
      </c>
      <c r="I203" s="14" t="s">
        <v>6</v>
      </c>
      <c r="J203">
        <v>2.4</v>
      </c>
      <c r="K203">
        <v>2.4</v>
      </c>
      <c r="L203">
        <v>2.6</v>
      </c>
      <c r="M203">
        <v>2.6</v>
      </c>
      <c r="N203">
        <v>2.7</v>
      </c>
      <c r="O203">
        <v>2.7</v>
      </c>
      <c r="P203">
        <v>2.8</v>
      </c>
      <c r="Q203">
        <v>2.9</v>
      </c>
      <c r="R203">
        <v>3</v>
      </c>
      <c r="S203">
        <v>3.3</v>
      </c>
      <c r="T203">
        <v>3.5</v>
      </c>
      <c r="U203">
        <v>3.7</v>
      </c>
      <c r="V203">
        <v>3.8</v>
      </c>
      <c r="W203">
        <v>4</v>
      </c>
      <c r="X203">
        <v>4.0999999999999996</v>
      </c>
      <c r="Y203">
        <v>4.3</v>
      </c>
      <c r="Z203">
        <v>4.4000000000000004</v>
      </c>
      <c r="AA203">
        <v>4.5999999999999996</v>
      </c>
      <c r="AB203">
        <v>4.7</v>
      </c>
      <c r="AC203">
        <v>4.9000000000000004</v>
      </c>
      <c r="AD203">
        <v>5</v>
      </c>
      <c r="AE203">
        <v>5.0999999999999996</v>
      </c>
      <c r="AF203">
        <v>5.3</v>
      </c>
      <c r="AG203">
        <v>5.5</v>
      </c>
      <c r="AH203">
        <v>5.7</v>
      </c>
      <c r="AI203">
        <v>5.8</v>
      </c>
      <c r="AJ203">
        <v>6</v>
      </c>
      <c r="AK203">
        <v>6.1</v>
      </c>
      <c r="AL203">
        <v>6</v>
      </c>
      <c r="AM203">
        <v>5.9</v>
      </c>
      <c r="AN203">
        <v>5.7</v>
      </c>
      <c r="AO203">
        <v>5.6</v>
      </c>
      <c r="AP203" t="s">
        <v>200</v>
      </c>
      <c r="AQ203">
        <v>2050</v>
      </c>
      <c r="AR203" t="s">
        <v>7</v>
      </c>
      <c r="AS203" t="s">
        <v>238</v>
      </c>
      <c r="AT203">
        <v>1.9</v>
      </c>
      <c r="AU203">
        <v>1.8</v>
      </c>
      <c r="AV203">
        <v>1.9</v>
      </c>
      <c r="AW203">
        <v>1.9</v>
      </c>
      <c r="AX203">
        <v>2</v>
      </c>
      <c r="AY203">
        <v>2</v>
      </c>
      <c r="AZ203">
        <v>2</v>
      </c>
      <c r="BA203">
        <v>2.1</v>
      </c>
      <c r="BB203">
        <v>2.1</v>
      </c>
      <c r="BC203">
        <v>2.2000000000000002</v>
      </c>
      <c r="BD203">
        <v>2.2999999999999998</v>
      </c>
      <c r="BE203">
        <v>2.4</v>
      </c>
      <c r="BF203">
        <v>2.4</v>
      </c>
      <c r="BG203">
        <v>2.5</v>
      </c>
      <c r="BH203">
        <v>2.5</v>
      </c>
      <c r="BI203">
        <v>2.6</v>
      </c>
      <c r="BJ203">
        <v>2.7</v>
      </c>
      <c r="BK203">
        <v>2.8</v>
      </c>
      <c r="BL203">
        <v>2.8</v>
      </c>
      <c r="BM203">
        <v>2.9</v>
      </c>
      <c r="BN203">
        <v>3</v>
      </c>
      <c r="BO203">
        <v>3</v>
      </c>
      <c r="BP203">
        <v>3.2</v>
      </c>
      <c r="BQ203">
        <v>3.2</v>
      </c>
      <c r="BR203">
        <v>3.3</v>
      </c>
      <c r="BS203">
        <v>3.4</v>
      </c>
      <c r="BT203">
        <v>3.5</v>
      </c>
      <c r="BU203">
        <v>3.6</v>
      </c>
      <c r="BV203">
        <v>3.6</v>
      </c>
      <c r="BW203">
        <v>3.6</v>
      </c>
      <c r="BX203">
        <v>3.6</v>
      </c>
      <c r="BY203">
        <v>3.6</v>
      </c>
    </row>
    <row r="204" spans="4:77" x14ac:dyDescent="0.3">
      <c r="D204" s="18" t="s">
        <v>300</v>
      </c>
      <c r="E204" s="18" t="s">
        <v>278</v>
      </c>
      <c r="F204" s="4" t="s">
        <v>5</v>
      </c>
      <c r="G204" t="s">
        <v>133</v>
      </c>
      <c r="H204" t="s">
        <v>238</v>
      </c>
      <c r="I204" s="14" t="s">
        <v>6</v>
      </c>
      <c r="J204">
        <v>1.9</v>
      </c>
      <c r="K204">
        <v>1.8</v>
      </c>
      <c r="L204">
        <v>1.9</v>
      </c>
      <c r="M204">
        <v>1.9</v>
      </c>
      <c r="N204">
        <v>2</v>
      </c>
      <c r="O204">
        <v>2</v>
      </c>
      <c r="P204">
        <v>2</v>
      </c>
      <c r="Q204">
        <v>2.1</v>
      </c>
      <c r="R204">
        <v>2.1</v>
      </c>
      <c r="S204">
        <v>2.2000000000000002</v>
      </c>
      <c r="T204">
        <v>2.2999999999999998</v>
      </c>
      <c r="U204">
        <v>2.4</v>
      </c>
      <c r="V204">
        <v>2.4</v>
      </c>
      <c r="W204">
        <v>2.5</v>
      </c>
      <c r="X204">
        <v>2.5</v>
      </c>
      <c r="Y204">
        <v>2.6</v>
      </c>
      <c r="Z204">
        <v>2.7</v>
      </c>
      <c r="AA204">
        <v>2.8</v>
      </c>
      <c r="AB204">
        <v>2.8</v>
      </c>
      <c r="AC204">
        <v>2.9</v>
      </c>
      <c r="AD204">
        <v>3</v>
      </c>
      <c r="AE204">
        <v>3</v>
      </c>
      <c r="AF204">
        <v>3.2</v>
      </c>
      <c r="AG204">
        <v>3.2</v>
      </c>
      <c r="AH204">
        <v>3.3</v>
      </c>
      <c r="AI204">
        <v>3.4</v>
      </c>
      <c r="AJ204">
        <v>3.5</v>
      </c>
      <c r="AK204">
        <v>3.6</v>
      </c>
      <c r="AL204">
        <v>3.6</v>
      </c>
      <c r="AM204">
        <v>3.6</v>
      </c>
      <c r="AN204">
        <v>3.6</v>
      </c>
      <c r="AO204">
        <v>3.6</v>
      </c>
      <c r="AP204" t="s">
        <v>200</v>
      </c>
      <c r="AQ204">
        <v>2050</v>
      </c>
      <c r="AR204" t="s">
        <v>7</v>
      </c>
      <c r="AS204" t="s">
        <v>239</v>
      </c>
      <c r="AT204">
        <v>23.7</v>
      </c>
      <c r="AU204">
        <v>22.1</v>
      </c>
      <c r="AV204">
        <v>22.8</v>
      </c>
      <c r="AW204">
        <v>23.3</v>
      </c>
      <c r="AX204">
        <v>23.8</v>
      </c>
      <c r="AY204">
        <v>24.2</v>
      </c>
      <c r="AZ204">
        <v>24.8</v>
      </c>
      <c r="BA204">
        <v>25.4</v>
      </c>
      <c r="BB204">
        <v>26</v>
      </c>
      <c r="BC204">
        <v>27</v>
      </c>
      <c r="BD204">
        <v>27.7</v>
      </c>
      <c r="BE204">
        <v>28.4</v>
      </c>
      <c r="BF204">
        <v>29.2</v>
      </c>
      <c r="BG204">
        <v>29.9</v>
      </c>
      <c r="BH204">
        <v>30.8</v>
      </c>
      <c r="BI204">
        <v>31.7</v>
      </c>
      <c r="BJ204">
        <v>32.6</v>
      </c>
      <c r="BK204">
        <v>33.6</v>
      </c>
      <c r="BL204">
        <v>34.700000000000003</v>
      </c>
      <c r="BM204">
        <v>35.700000000000003</v>
      </c>
      <c r="BN204">
        <v>36.6</v>
      </c>
      <c r="BO204">
        <v>37.6</v>
      </c>
      <c r="BP204">
        <v>38.700000000000003</v>
      </c>
      <c r="BQ204">
        <v>39.6</v>
      </c>
      <c r="BR204">
        <v>40.5</v>
      </c>
      <c r="BS204">
        <v>41.4</v>
      </c>
      <c r="BT204">
        <v>42.4</v>
      </c>
      <c r="BU204">
        <v>43.3</v>
      </c>
      <c r="BV204">
        <v>43.3</v>
      </c>
      <c r="BW204">
        <v>43</v>
      </c>
      <c r="BX204">
        <v>42.7</v>
      </c>
      <c r="BY204">
        <v>42.4</v>
      </c>
    </row>
    <row r="205" spans="4:77" x14ac:dyDescent="0.3">
      <c r="D205" s="18" t="s">
        <v>300</v>
      </c>
      <c r="E205" s="18" t="s">
        <v>278</v>
      </c>
      <c r="F205" s="4" t="s">
        <v>5</v>
      </c>
      <c r="G205" t="s">
        <v>133</v>
      </c>
      <c r="H205" t="s">
        <v>239</v>
      </c>
      <c r="I205" s="14" t="s">
        <v>6</v>
      </c>
      <c r="J205">
        <v>23.7</v>
      </c>
      <c r="K205">
        <v>22.1</v>
      </c>
      <c r="L205">
        <v>22.8</v>
      </c>
      <c r="M205">
        <v>23.3</v>
      </c>
      <c r="N205">
        <v>23.8</v>
      </c>
      <c r="O205">
        <v>24.2</v>
      </c>
      <c r="P205">
        <v>24.8</v>
      </c>
      <c r="Q205">
        <v>25.4</v>
      </c>
      <c r="R205">
        <v>26</v>
      </c>
      <c r="S205">
        <v>27</v>
      </c>
      <c r="T205">
        <v>27.7</v>
      </c>
      <c r="U205">
        <v>28.4</v>
      </c>
      <c r="V205">
        <v>29.2</v>
      </c>
      <c r="W205">
        <v>29.9</v>
      </c>
      <c r="X205">
        <v>30.8</v>
      </c>
      <c r="Y205">
        <v>31.7</v>
      </c>
      <c r="Z205">
        <v>32.6</v>
      </c>
      <c r="AA205">
        <v>33.6</v>
      </c>
      <c r="AB205">
        <v>34.700000000000003</v>
      </c>
      <c r="AC205">
        <v>35.700000000000003</v>
      </c>
      <c r="AD205">
        <v>36.6</v>
      </c>
      <c r="AE205">
        <v>37.6</v>
      </c>
      <c r="AF205">
        <v>38.700000000000003</v>
      </c>
      <c r="AG205">
        <v>39.6</v>
      </c>
      <c r="AH205">
        <v>40.5</v>
      </c>
      <c r="AI205">
        <v>41.4</v>
      </c>
      <c r="AJ205">
        <v>42.4</v>
      </c>
      <c r="AK205">
        <v>43.3</v>
      </c>
      <c r="AL205">
        <v>43.3</v>
      </c>
      <c r="AM205">
        <v>43</v>
      </c>
      <c r="AN205">
        <v>42.7</v>
      </c>
      <c r="AO205">
        <v>42.4</v>
      </c>
      <c r="AP205" t="s">
        <v>200</v>
      </c>
      <c r="AQ205">
        <v>2050</v>
      </c>
      <c r="AR205" t="s">
        <v>7</v>
      </c>
      <c r="AS205" t="s">
        <v>240</v>
      </c>
      <c r="AT205">
        <v>24</v>
      </c>
      <c r="AU205">
        <v>22.8</v>
      </c>
      <c r="AV205">
        <v>23.7</v>
      </c>
      <c r="AW205">
        <v>24.2</v>
      </c>
      <c r="AX205">
        <v>24.7</v>
      </c>
      <c r="AY205">
        <v>25.3</v>
      </c>
      <c r="AZ205">
        <v>25.9</v>
      </c>
      <c r="BA205">
        <v>26.3</v>
      </c>
      <c r="BB205">
        <v>27</v>
      </c>
      <c r="BC205">
        <v>28.1</v>
      </c>
      <c r="BD205">
        <v>28.8</v>
      </c>
      <c r="BE205">
        <v>29.5</v>
      </c>
      <c r="BF205">
        <v>30.7</v>
      </c>
      <c r="BG205">
        <v>31.6</v>
      </c>
      <c r="BH205">
        <v>32.5</v>
      </c>
      <c r="BI205">
        <v>33.5</v>
      </c>
      <c r="BJ205">
        <v>34.4</v>
      </c>
      <c r="BK205">
        <v>35.4</v>
      </c>
      <c r="BL205">
        <v>36.5</v>
      </c>
      <c r="BM205">
        <v>37.6</v>
      </c>
      <c r="BN205">
        <v>38.6</v>
      </c>
      <c r="BO205">
        <v>39.6</v>
      </c>
      <c r="BP205">
        <v>40.799999999999997</v>
      </c>
      <c r="BQ205">
        <v>41.7</v>
      </c>
      <c r="BR205">
        <v>42.6</v>
      </c>
      <c r="BS205">
        <v>43.5</v>
      </c>
      <c r="BT205">
        <v>44.5</v>
      </c>
      <c r="BU205">
        <v>45.5</v>
      </c>
      <c r="BV205">
        <v>45.4</v>
      </c>
      <c r="BW205">
        <v>45.1</v>
      </c>
      <c r="BX205">
        <v>44.8</v>
      </c>
      <c r="BY205">
        <v>44.5</v>
      </c>
    </row>
    <row r="206" spans="4:77" x14ac:dyDescent="0.3">
      <c r="D206" s="18" t="s">
        <v>300</v>
      </c>
      <c r="E206" s="18" t="s">
        <v>278</v>
      </c>
      <c r="F206" s="4" t="s">
        <v>5</v>
      </c>
      <c r="G206" t="s">
        <v>133</v>
      </c>
      <c r="H206" t="s">
        <v>240</v>
      </c>
      <c r="I206" s="14" t="s">
        <v>6</v>
      </c>
      <c r="J206">
        <v>24</v>
      </c>
      <c r="K206">
        <v>22.8</v>
      </c>
      <c r="L206">
        <v>23.7</v>
      </c>
      <c r="M206">
        <v>24.2</v>
      </c>
      <c r="N206">
        <v>24.7</v>
      </c>
      <c r="O206">
        <v>25.3</v>
      </c>
      <c r="P206">
        <v>25.9</v>
      </c>
      <c r="Q206">
        <v>26.3</v>
      </c>
      <c r="R206">
        <v>27</v>
      </c>
      <c r="S206">
        <v>28.1</v>
      </c>
      <c r="T206">
        <v>28.8</v>
      </c>
      <c r="U206">
        <v>29.5</v>
      </c>
      <c r="V206">
        <v>30.7</v>
      </c>
      <c r="W206">
        <v>31.6</v>
      </c>
      <c r="X206">
        <v>32.5</v>
      </c>
      <c r="Y206">
        <v>33.5</v>
      </c>
      <c r="Z206">
        <v>34.4</v>
      </c>
      <c r="AA206">
        <v>35.4</v>
      </c>
      <c r="AB206">
        <v>36.5</v>
      </c>
      <c r="AC206">
        <v>37.6</v>
      </c>
      <c r="AD206">
        <v>38.6</v>
      </c>
      <c r="AE206">
        <v>39.6</v>
      </c>
      <c r="AF206">
        <v>40.799999999999997</v>
      </c>
      <c r="AG206">
        <v>41.7</v>
      </c>
      <c r="AH206">
        <v>42.6</v>
      </c>
      <c r="AI206">
        <v>43.5</v>
      </c>
      <c r="AJ206">
        <v>44.5</v>
      </c>
      <c r="AK206">
        <v>45.5</v>
      </c>
      <c r="AL206">
        <v>45.4</v>
      </c>
      <c r="AM206">
        <v>45.1</v>
      </c>
      <c r="AN206">
        <v>44.8</v>
      </c>
      <c r="AO206">
        <v>44.5</v>
      </c>
      <c r="AP206" t="s">
        <v>200</v>
      </c>
      <c r="AQ206">
        <v>2050</v>
      </c>
      <c r="AR206" t="s">
        <v>7</v>
      </c>
      <c r="AS206" t="s">
        <v>241</v>
      </c>
      <c r="AT206">
        <v>16.8</v>
      </c>
      <c r="AU206">
        <v>15.7</v>
      </c>
      <c r="AV206">
        <v>16.2</v>
      </c>
      <c r="AW206">
        <v>16.5</v>
      </c>
      <c r="AX206">
        <v>16.899999999999999</v>
      </c>
      <c r="AY206">
        <v>17.2</v>
      </c>
      <c r="AZ206">
        <v>17.600000000000001</v>
      </c>
      <c r="BA206">
        <v>18.100000000000001</v>
      </c>
      <c r="BB206">
        <v>18.5</v>
      </c>
      <c r="BC206">
        <v>19</v>
      </c>
      <c r="BD206">
        <v>19.5</v>
      </c>
      <c r="BE206">
        <v>20</v>
      </c>
      <c r="BF206">
        <v>20.6</v>
      </c>
      <c r="BG206">
        <v>21.2</v>
      </c>
      <c r="BH206">
        <v>21.9</v>
      </c>
      <c r="BI206">
        <v>22.7</v>
      </c>
      <c r="BJ206">
        <v>23.4</v>
      </c>
      <c r="BK206">
        <v>24.2</v>
      </c>
      <c r="BL206">
        <v>25.1</v>
      </c>
      <c r="BM206">
        <v>25.9</v>
      </c>
      <c r="BN206">
        <v>26.7</v>
      </c>
      <c r="BO206">
        <v>27.5</v>
      </c>
      <c r="BP206">
        <v>28.2</v>
      </c>
      <c r="BQ206">
        <v>29</v>
      </c>
      <c r="BR206">
        <v>29.7</v>
      </c>
      <c r="BS206">
        <v>30.5</v>
      </c>
      <c r="BT206">
        <v>31.3</v>
      </c>
      <c r="BU206">
        <v>32.200000000000003</v>
      </c>
      <c r="BV206">
        <v>32.200000000000003</v>
      </c>
      <c r="BW206">
        <v>32.1</v>
      </c>
      <c r="BX206">
        <v>31.9</v>
      </c>
      <c r="BY206">
        <v>31.8</v>
      </c>
    </row>
    <row r="207" spans="4:77" x14ac:dyDescent="0.3">
      <c r="D207" s="18" t="s">
        <v>300</v>
      </c>
      <c r="E207" s="18" t="s">
        <v>278</v>
      </c>
      <c r="F207" s="4" t="s">
        <v>5</v>
      </c>
      <c r="G207" t="s">
        <v>133</v>
      </c>
      <c r="H207" t="s">
        <v>241</v>
      </c>
      <c r="I207" s="14" t="s">
        <v>6</v>
      </c>
      <c r="J207">
        <v>16.8</v>
      </c>
      <c r="K207">
        <v>15.7</v>
      </c>
      <c r="L207">
        <v>16.2</v>
      </c>
      <c r="M207">
        <v>16.5</v>
      </c>
      <c r="N207">
        <v>16.899999999999999</v>
      </c>
      <c r="O207">
        <v>17.2</v>
      </c>
      <c r="P207">
        <v>17.600000000000001</v>
      </c>
      <c r="Q207">
        <v>18.100000000000001</v>
      </c>
      <c r="R207">
        <v>18.5</v>
      </c>
      <c r="S207">
        <v>19</v>
      </c>
      <c r="T207">
        <v>19.5</v>
      </c>
      <c r="U207">
        <v>20</v>
      </c>
      <c r="V207">
        <v>20.6</v>
      </c>
      <c r="W207">
        <v>21.2</v>
      </c>
      <c r="X207">
        <v>21.9</v>
      </c>
      <c r="Y207">
        <v>22.7</v>
      </c>
      <c r="Z207">
        <v>23.4</v>
      </c>
      <c r="AA207">
        <v>24.2</v>
      </c>
      <c r="AB207">
        <v>25.1</v>
      </c>
      <c r="AC207">
        <v>25.9</v>
      </c>
      <c r="AD207">
        <v>26.7</v>
      </c>
      <c r="AE207">
        <v>27.5</v>
      </c>
      <c r="AF207">
        <v>28.2</v>
      </c>
      <c r="AG207">
        <v>29</v>
      </c>
      <c r="AH207">
        <v>29.7</v>
      </c>
      <c r="AI207">
        <v>30.5</v>
      </c>
      <c r="AJ207">
        <v>31.3</v>
      </c>
      <c r="AK207">
        <v>32.200000000000003</v>
      </c>
      <c r="AL207">
        <v>32.200000000000003</v>
      </c>
      <c r="AM207">
        <v>32.1</v>
      </c>
      <c r="AN207">
        <v>31.9</v>
      </c>
      <c r="AO207">
        <v>31.8</v>
      </c>
      <c r="AP207" t="s">
        <v>200</v>
      </c>
      <c r="AQ207">
        <v>2050</v>
      </c>
      <c r="AR207" t="s">
        <v>7</v>
      </c>
      <c r="AS207" t="s">
        <v>242</v>
      </c>
      <c r="AT207">
        <v>46.3</v>
      </c>
      <c r="AU207">
        <v>28.8</v>
      </c>
      <c r="AV207">
        <v>33.299999999999997</v>
      </c>
      <c r="AW207">
        <v>38.299999999999997</v>
      </c>
      <c r="AX207">
        <v>38.299999999999997</v>
      </c>
      <c r="AY207">
        <v>38.299999999999997</v>
      </c>
      <c r="AZ207">
        <v>38.299999999999997</v>
      </c>
      <c r="BA207">
        <v>38.299999999999997</v>
      </c>
      <c r="BB207">
        <v>38.299999999999997</v>
      </c>
      <c r="BC207">
        <v>16.7</v>
      </c>
      <c r="BD207">
        <v>10.7</v>
      </c>
      <c r="BE207">
        <v>10.6</v>
      </c>
      <c r="BF207">
        <v>10.6</v>
      </c>
      <c r="BG207">
        <v>10.6</v>
      </c>
      <c r="BH207">
        <v>10.6</v>
      </c>
      <c r="BI207">
        <v>10.6</v>
      </c>
      <c r="BJ207">
        <v>10.5</v>
      </c>
      <c r="BK207">
        <v>10.5</v>
      </c>
      <c r="BL207">
        <v>10.6</v>
      </c>
      <c r="BM207">
        <v>10.5</v>
      </c>
      <c r="BN207">
        <v>10.4</v>
      </c>
      <c r="BO207">
        <v>10.4</v>
      </c>
      <c r="BP207">
        <v>9.4</v>
      </c>
      <c r="BQ207">
        <v>8.5</v>
      </c>
      <c r="BR207">
        <v>7.6</v>
      </c>
      <c r="BS207">
        <v>6.7</v>
      </c>
      <c r="BT207">
        <v>5.8</v>
      </c>
      <c r="BU207">
        <v>4.8</v>
      </c>
      <c r="BV207">
        <v>3.9</v>
      </c>
      <c r="BW207">
        <v>2.9</v>
      </c>
      <c r="BX207">
        <v>1.9</v>
      </c>
      <c r="BY207">
        <v>1</v>
      </c>
    </row>
    <row r="208" spans="4:77" x14ac:dyDescent="0.3">
      <c r="D208" s="18" t="s">
        <v>300</v>
      </c>
      <c r="E208" s="18" t="s">
        <v>278</v>
      </c>
      <c r="F208" s="4" t="s">
        <v>5</v>
      </c>
      <c r="G208" t="s">
        <v>133</v>
      </c>
      <c r="H208" t="s">
        <v>242</v>
      </c>
      <c r="I208" s="14" t="s">
        <v>6</v>
      </c>
      <c r="J208">
        <v>46.3</v>
      </c>
      <c r="K208">
        <v>28.8</v>
      </c>
      <c r="L208">
        <v>33.299999999999997</v>
      </c>
      <c r="M208">
        <v>38.299999999999997</v>
      </c>
      <c r="N208">
        <v>38.299999999999997</v>
      </c>
      <c r="O208">
        <v>38.299999999999997</v>
      </c>
      <c r="P208">
        <v>38.299999999999997</v>
      </c>
      <c r="Q208">
        <v>38.299999999999997</v>
      </c>
      <c r="R208">
        <v>38.299999999999997</v>
      </c>
      <c r="S208">
        <v>16.7</v>
      </c>
      <c r="T208">
        <v>10.7</v>
      </c>
      <c r="U208">
        <v>10.6</v>
      </c>
      <c r="V208">
        <v>10.6</v>
      </c>
      <c r="W208">
        <v>10.6</v>
      </c>
      <c r="X208">
        <v>10.6</v>
      </c>
      <c r="Y208">
        <v>10.6</v>
      </c>
      <c r="Z208">
        <v>10.5</v>
      </c>
      <c r="AA208">
        <v>10.5</v>
      </c>
      <c r="AB208">
        <v>10.6</v>
      </c>
      <c r="AC208">
        <v>10.5</v>
      </c>
      <c r="AD208">
        <v>10.4</v>
      </c>
      <c r="AE208">
        <v>10.4</v>
      </c>
      <c r="AF208">
        <v>9.4</v>
      </c>
      <c r="AG208">
        <v>8.5</v>
      </c>
      <c r="AH208">
        <v>7.6</v>
      </c>
      <c r="AI208">
        <v>6.7</v>
      </c>
      <c r="AJ208">
        <v>5.8</v>
      </c>
      <c r="AK208">
        <v>4.8</v>
      </c>
      <c r="AL208">
        <v>3.9</v>
      </c>
      <c r="AM208">
        <v>2.9</v>
      </c>
      <c r="AN208">
        <v>1.9</v>
      </c>
      <c r="AO208">
        <v>1</v>
      </c>
      <c r="AP208" t="s">
        <v>200</v>
      </c>
      <c r="AQ208">
        <v>2050</v>
      </c>
      <c r="AR208" t="s">
        <v>7</v>
      </c>
      <c r="AS208" t="s">
        <v>243</v>
      </c>
      <c r="AT208">
        <v>0.1</v>
      </c>
      <c r="AU208">
        <v>0.1</v>
      </c>
      <c r="AV208">
        <v>0.3</v>
      </c>
      <c r="AW208">
        <v>0.7</v>
      </c>
      <c r="AX208">
        <v>0.7</v>
      </c>
      <c r="AY208">
        <v>0.7</v>
      </c>
      <c r="AZ208">
        <v>0.7</v>
      </c>
      <c r="BA208">
        <v>0.7</v>
      </c>
      <c r="BB208">
        <v>0.7</v>
      </c>
      <c r="BC208">
        <v>0.7</v>
      </c>
      <c r="BD208">
        <v>0.7</v>
      </c>
      <c r="BE208">
        <v>0.7</v>
      </c>
      <c r="BF208">
        <v>0.7</v>
      </c>
      <c r="BG208">
        <v>0.7</v>
      </c>
      <c r="BH208">
        <v>0.7</v>
      </c>
      <c r="BI208">
        <v>0.7</v>
      </c>
      <c r="BJ208">
        <v>0.7</v>
      </c>
      <c r="BK208">
        <v>0.7</v>
      </c>
      <c r="BL208">
        <v>2.4</v>
      </c>
      <c r="BM208">
        <v>3.6</v>
      </c>
      <c r="BN208">
        <v>4.8</v>
      </c>
      <c r="BO208">
        <v>6</v>
      </c>
      <c r="BP208">
        <v>6.5</v>
      </c>
      <c r="BQ208">
        <v>7</v>
      </c>
      <c r="BR208">
        <v>7.4</v>
      </c>
      <c r="BS208">
        <v>7.9</v>
      </c>
      <c r="BT208">
        <v>8.4</v>
      </c>
      <c r="BU208">
        <v>9.5</v>
      </c>
      <c r="BV208">
        <v>10.6</v>
      </c>
      <c r="BW208">
        <v>11.6</v>
      </c>
      <c r="BX208">
        <v>12.7</v>
      </c>
      <c r="BY208">
        <v>13.8</v>
      </c>
    </row>
    <row r="209" spans="4:77" x14ac:dyDescent="0.3">
      <c r="D209" s="18" t="s">
        <v>300</v>
      </c>
      <c r="E209" s="18" t="s">
        <v>278</v>
      </c>
      <c r="F209" s="4" t="s">
        <v>5</v>
      </c>
      <c r="G209" t="s">
        <v>133</v>
      </c>
      <c r="H209" t="s">
        <v>243</v>
      </c>
      <c r="I209" s="14" t="s">
        <v>6</v>
      </c>
      <c r="J209">
        <v>0.1</v>
      </c>
      <c r="K209">
        <v>0.1</v>
      </c>
      <c r="L209">
        <v>0.3</v>
      </c>
      <c r="M209">
        <v>0.7</v>
      </c>
      <c r="N209">
        <v>0.7</v>
      </c>
      <c r="O209">
        <v>0.7</v>
      </c>
      <c r="P209">
        <v>0.7</v>
      </c>
      <c r="Q209">
        <v>0.7</v>
      </c>
      <c r="R209">
        <v>0.7</v>
      </c>
      <c r="S209">
        <v>0.7</v>
      </c>
      <c r="T209">
        <v>0.7</v>
      </c>
      <c r="U209">
        <v>0.7</v>
      </c>
      <c r="V209">
        <v>0.7</v>
      </c>
      <c r="W209">
        <v>0.7</v>
      </c>
      <c r="X209">
        <v>0.7</v>
      </c>
      <c r="Y209">
        <v>0.7</v>
      </c>
      <c r="Z209">
        <v>0.7</v>
      </c>
      <c r="AA209">
        <v>0.7</v>
      </c>
      <c r="AB209">
        <v>2.4</v>
      </c>
      <c r="AC209">
        <v>3.6</v>
      </c>
      <c r="AD209">
        <v>4.8</v>
      </c>
      <c r="AE209">
        <v>6</v>
      </c>
      <c r="AF209">
        <v>6.5</v>
      </c>
      <c r="AG209">
        <v>7</v>
      </c>
      <c r="AH209">
        <v>7.4</v>
      </c>
      <c r="AI209">
        <v>7.9</v>
      </c>
      <c r="AJ209">
        <v>8.4</v>
      </c>
      <c r="AK209">
        <v>9.5</v>
      </c>
      <c r="AL209">
        <v>10.6</v>
      </c>
      <c r="AM209">
        <v>11.6</v>
      </c>
      <c r="AN209">
        <v>12.7</v>
      </c>
      <c r="AO209">
        <v>13.8</v>
      </c>
      <c r="AP209" t="s">
        <v>200</v>
      </c>
      <c r="AQ209">
        <v>2050</v>
      </c>
      <c r="AR209" t="s">
        <v>7</v>
      </c>
      <c r="AS209" t="s">
        <v>244</v>
      </c>
      <c r="AT209">
        <v>2.5</v>
      </c>
      <c r="AU209">
        <v>2.2999999999999998</v>
      </c>
      <c r="AV209">
        <v>2.4</v>
      </c>
      <c r="AW209">
        <v>2.4</v>
      </c>
      <c r="AX209">
        <v>2.4</v>
      </c>
      <c r="AY209">
        <v>2.4</v>
      </c>
      <c r="AZ209">
        <v>2.5</v>
      </c>
      <c r="BA209">
        <v>2.5</v>
      </c>
      <c r="BB209">
        <v>2.5</v>
      </c>
      <c r="BC209">
        <v>2.5</v>
      </c>
      <c r="BD209">
        <v>2.5</v>
      </c>
      <c r="BE209">
        <v>2.6</v>
      </c>
      <c r="BF209">
        <v>2.6</v>
      </c>
      <c r="BG209">
        <v>2.6</v>
      </c>
      <c r="BH209">
        <v>2.7</v>
      </c>
      <c r="BI209">
        <v>2.7</v>
      </c>
      <c r="BJ209">
        <v>2.8</v>
      </c>
      <c r="BK209">
        <v>2.9</v>
      </c>
      <c r="BL209">
        <v>2.9</v>
      </c>
      <c r="BM209">
        <v>3</v>
      </c>
      <c r="BN209">
        <v>3</v>
      </c>
      <c r="BO209">
        <v>3.1</v>
      </c>
      <c r="BP209">
        <v>3</v>
      </c>
      <c r="BQ209">
        <v>2.9</v>
      </c>
      <c r="BR209">
        <v>2.8</v>
      </c>
      <c r="BS209">
        <v>2.8</v>
      </c>
      <c r="BT209">
        <v>2.7</v>
      </c>
      <c r="BU209">
        <v>2.7</v>
      </c>
      <c r="BV209">
        <v>2.6</v>
      </c>
      <c r="BW209">
        <v>2.5</v>
      </c>
      <c r="BX209">
        <v>2.4</v>
      </c>
      <c r="BY209">
        <v>2.2999999999999998</v>
      </c>
    </row>
    <row r="210" spans="4:77" x14ac:dyDescent="0.3">
      <c r="D210" s="18" t="s">
        <v>300</v>
      </c>
      <c r="E210" s="18" t="s">
        <v>278</v>
      </c>
      <c r="F210" s="4" t="s">
        <v>5</v>
      </c>
      <c r="G210" t="s">
        <v>133</v>
      </c>
      <c r="H210" t="s">
        <v>244</v>
      </c>
      <c r="I210" s="14" t="s">
        <v>6</v>
      </c>
      <c r="J210">
        <v>2.5</v>
      </c>
      <c r="K210">
        <v>2.2999999999999998</v>
      </c>
      <c r="L210">
        <v>2.4</v>
      </c>
      <c r="M210">
        <v>2.4</v>
      </c>
      <c r="N210">
        <v>2.4</v>
      </c>
      <c r="O210">
        <v>2.4</v>
      </c>
      <c r="P210">
        <v>2.5</v>
      </c>
      <c r="Q210">
        <v>2.5</v>
      </c>
      <c r="R210">
        <v>2.5</v>
      </c>
      <c r="S210">
        <v>2.5</v>
      </c>
      <c r="T210">
        <v>2.5</v>
      </c>
      <c r="U210">
        <v>2.6</v>
      </c>
      <c r="V210">
        <v>2.6</v>
      </c>
      <c r="W210">
        <v>2.6</v>
      </c>
      <c r="X210">
        <v>2.7</v>
      </c>
      <c r="Y210">
        <v>2.7</v>
      </c>
      <c r="Z210">
        <v>2.8</v>
      </c>
      <c r="AA210">
        <v>2.9</v>
      </c>
      <c r="AB210">
        <v>2.9</v>
      </c>
      <c r="AC210">
        <v>3</v>
      </c>
      <c r="AD210">
        <v>3</v>
      </c>
      <c r="AE210">
        <v>3.1</v>
      </c>
      <c r="AF210">
        <v>3</v>
      </c>
      <c r="AG210">
        <v>2.9</v>
      </c>
      <c r="AH210">
        <v>2.8</v>
      </c>
      <c r="AI210">
        <v>2.8</v>
      </c>
      <c r="AJ210">
        <v>2.7</v>
      </c>
      <c r="AK210">
        <v>2.7</v>
      </c>
      <c r="AL210">
        <v>2.6</v>
      </c>
      <c r="AM210">
        <v>2.5</v>
      </c>
      <c r="AN210">
        <v>2.4</v>
      </c>
      <c r="AO210">
        <v>2.2999999999999998</v>
      </c>
      <c r="AP210" t="s">
        <v>200</v>
      </c>
      <c r="AQ210">
        <v>2050</v>
      </c>
      <c r="AR210" t="s">
        <v>7</v>
      </c>
      <c r="AS210" t="s">
        <v>245</v>
      </c>
      <c r="AT210">
        <v>22.4</v>
      </c>
      <c r="AU210">
        <v>22.4</v>
      </c>
      <c r="AV210">
        <v>21.8</v>
      </c>
      <c r="AW210">
        <v>21.8</v>
      </c>
      <c r="AX210">
        <v>21.9</v>
      </c>
      <c r="AY210">
        <v>22</v>
      </c>
      <c r="AZ210">
        <v>22</v>
      </c>
      <c r="BA210">
        <v>22.1</v>
      </c>
      <c r="BB210">
        <v>22.1</v>
      </c>
      <c r="BC210">
        <v>22.3</v>
      </c>
      <c r="BD210">
        <v>22.3</v>
      </c>
      <c r="BE210">
        <v>22.2</v>
      </c>
      <c r="BF210">
        <v>22.3</v>
      </c>
      <c r="BG210">
        <v>22.4</v>
      </c>
      <c r="BH210">
        <v>22.5</v>
      </c>
      <c r="BI210">
        <v>22.6</v>
      </c>
      <c r="BJ210">
        <v>22.7</v>
      </c>
      <c r="BK210">
        <v>22.8</v>
      </c>
      <c r="BL210">
        <v>23</v>
      </c>
      <c r="BM210">
        <v>23.2</v>
      </c>
      <c r="BN210">
        <v>23.3</v>
      </c>
      <c r="BO210">
        <v>23</v>
      </c>
      <c r="BP210">
        <v>21.6</v>
      </c>
      <c r="BQ210">
        <v>19.899999999999999</v>
      </c>
      <c r="BR210">
        <v>18.399999999999999</v>
      </c>
      <c r="BS210">
        <v>17</v>
      </c>
      <c r="BT210">
        <v>15.7</v>
      </c>
      <c r="BU210">
        <v>14.5</v>
      </c>
      <c r="BV210">
        <v>13.4</v>
      </c>
      <c r="BW210">
        <v>12</v>
      </c>
      <c r="BX210">
        <v>10.8</v>
      </c>
      <c r="BY210">
        <v>9.6</v>
      </c>
    </row>
    <row r="211" spans="4:77" x14ac:dyDescent="0.3">
      <c r="D211" s="18" t="s">
        <v>300</v>
      </c>
      <c r="E211" s="18" t="s">
        <v>278</v>
      </c>
      <c r="F211" s="4" t="s">
        <v>5</v>
      </c>
      <c r="G211" t="s">
        <v>133</v>
      </c>
      <c r="H211" t="s">
        <v>245</v>
      </c>
      <c r="I211" s="14" t="s">
        <v>6</v>
      </c>
      <c r="J211">
        <v>22.4</v>
      </c>
      <c r="K211">
        <v>22.4</v>
      </c>
      <c r="L211">
        <v>21.8</v>
      </c>
      <c r="M211">
        <v>21.8</v>
      </c>
      <c r="N211">
        <v>21.9</v>
      </c>
      <c r="O211">
        <v>22</v>
      </c>
      <c r="P211">
        <v>22</v>
      </c>
      <c r="Q211">
        <v>22.1</v>
      </c>
      <c r="R211">
        <v>22.1</v>
      </c>
      <c r="S211">
        <v>22.3</v>
      </c>
      <c r="T211">
        <v>22.3</v>
      </c>
      <c r="U211">
        <v>22.2</v>
      </c>
      <c r="V211">
        <v>22.3</v>
      </c>
      <c r="W211">
        <v>22.4</v>
      </c>
      <c r="X211">
        <v>22.5</v>
      </c>
      <c r="Y211">
        <v>22.6</v>
      </c>
      <c r="Z211">
        <v>22.7</v>
      </c>
      <c r="AA211">
        <v>22.8</v>
      </c>
      <c r="AB211">
        <v>23</v>
      </c>
      <c r="AC211">
        <v>23.2</v>
      </c>
      <c r="AD211">
        <v>23.3</v>
      </c>
      <c r="AE211">
        <v>23</v>
      </c>
      <c r="AF211">
        <v>21.6</v>
      </c>
      <c r="AG211">
        <v>19.899999999999999</v>
      </c>
      <c r="AH211">
        <v>18.399999999999999</v>
      </c>
      <c r="AI211">
        <v>17</v>
      </c>
      <c r="AJ211">
        <v>15.7</v>
      </c>
      <c r="AK211">
        <v>14.5</v>
      </c>
      <c r="AL211">
        <v>13.4</v>
      </c>
      <c r="AM211">
        <v>12</v>
      </c>
      <c r="AN211">
        <v>10.8</v>
      </c>
      <c r="AO211">
        <v>9.6</v>
      </c>
      <c r="AP211" t="s">
        <v>200</v>
      </c>
      <c r="AQ211">
        <v>2050</v>
      </c>
      <c r="AR211" t="s">
        <v>7</v>
      </c>
      <c r="AS211" t="s">
        <v>246</v>
      </c>
      <c r="AT211">
        <v>34.200000000000003</v>
      </c>
      <c r="AU211">
        <v>34.200000000000003</v>
      </c>
      <c r="AV211">
        <v>33.299999999999997</v>
      </c>
      <c r="AW211">
        <v>33.4</v>
      </c>
      <c r="AX211">
        <v>33.6</v>
      </c>
      <c r="AY211">
        <v>33.6</v>
      </c>
      <c r="AZ211">
        <v>33.700000000000003</v>
      </c>
      <c r="BA211">
        <v>33.799999999999997</v>
      </c>
      <c r="BB211">
        <v>33.9</v>
      </c>
      <c r="BC211">
        <v>34.1</v>
      </c>
      <c r="BD211">
        <v>34.1</v>
      </c>
      <c r="BE211">
        <v>34</v>
      </c>
      <c r="BF211">
        <v>34.1</v>
      </c>
      <c r="BG211">
        <v>34.299999999999997</v>
      </c>
      <c r="BH211">
        <v>34.4</v>
      </c>
      <c r="BI211">
        <v>34.6</v>
      </c>
      <c r="BJ211">
        <v>34.700000000000003</v>
      </c>
      <c r="BK211">
        <v>34.9</v>
      </c>
      <c r="BL211">
        <v>35.200000000000003</v>
      </c>
      <c r="BM211">
        <v>35.5</v>
      </c>
      <c r="BN211">
        <v>35.6</v>
      </c>
      <c r="BO211">
        <v>35.200000000000003</v>
      </c>
      <c r="BP211">
        <v>33</v>
      </c>
      <c r="BQ211">
        <v>30.5</v>
      </c>
      <c r="BR211">
        <v>28.1</v>
      </c>
      <c r="BS211">
        <v>25.9</v>
      </c>
      <c r="BT211">
        <v>24</v>
      </c>
      <c r="BU211">
        <v>22.2</v>
      </c>
      <c r="BV211">
        <v>20.5</v>
      </c>
      <c r="BW211">
        <v>18.399999999999999</v>
      </c>
      <c r="BX211">
        <v>16.5</v>
      </c>
      <c r="BY211">
        <v>14.8</v>
      </c>
    </row>
    <row r="212" spans="4:77" x14ac:dyDescent="0.3">
      <c r="D212" s="18" t="s">
        <v>300</v>
      </c>
      <c r="E212" s="18" t="s">
        <v>278</v>
      </c>
      <c r="F212" s="4" t="s">
        <v>5</v>
      </c>
      <c r="G212" t="s">
        <v>133</v>
      </c>
      <c r="H212" t="s">
        <v>246</v>
      </c>
      <c r="I212" s="14" t="s">
        <v>6</v>
      </c>
      <c r="J212">
        <v>34.200000000000003</v>
      </c>
      <c r="K212">
        <v>34.200000000000003</v>
      </c>
      <c r="L212">
        <v>33.299999999999997</v>
      </c>
      <c r="M212">
        <v>33.4</v>
      </c>
      <c r="N212">
        <v>33.6</v>
      </c>
      <c r="O212">
        <v>33.6</v>
      </c>
      <c r="P212">
        <v>33.700000000000003</v>
      </c>
      <c r="Q212">
        <v>33.799999999999997</v>
      </c>
      <c r="R212">
        <v>33.9</v>
      </c>
      <c r="S212">
        <v>34.1</v>
      </c>
      <c r="T212">
        <v>34.1</v>
      </c>
      <c r="U212">
        <v>34</v>
      </c>
      <c r="V212">
        <v>34.1</v>
      </c>
      <c r="W212">
        <v>34.299999999999997</v>
      </c>
      <c r="X212">
        <v>34.4</v>
      </c>
      <c r="Y212">
        <v>34.6</v>
      </c>
      <c r="Z212">
        <v>34.700000000000003</v>
      </c>
      <c r="AA212">
        <v>34.9</v>
      </c>
      <c r="AB212">
        <v>35.200000000000003</v>
      </c>
      <c r="AC212">
        <v>35.5</v>
      </c>
      <c r="AD212">
        <v>35.6</v>
      </c>
      <c r="AE212">
        <v>35.200000000000003</v>
      </c>
      <c r="AF212">
        <v>33</v>
      </c>
      <c r="AG212">
        <v>30.5</v>
      </c>
      <c r="AH212">
        <v>28.1</v>
      </c>
      <c r="AI212">
        <v>25.9</v>
      </c>
      <c r="AJ212">
        <v>24</v>
      </c>
      <c r="AK212">
        <v>22.2</v>
      </c>
      <c r="AL212">
        <v>20.5</v>
      </c>
      <c r="AM212">
        <v>18.399999999999999</v>
      </c>
      <c r="AN212">
        <v>16.5</v>
      </c>
      <c r="AO212">
        <v>14.8</v>
      </c>
      <c r="AP212" t="s">
        <v>200</v>
      </c>
      <c r="AQ212">
        <v>2050</v>
      </c>
      <c r="AR212" t="s">
        <v>7</v>
      </c>
      <c r="AS212" t="s">
        <v>247</v>
      </c>
      <c r="AT212">
        <v>6.8</v>
      </c>
      <c r="AU212">
        <v>6.4</v>
      </c>
      <c r="AV212">
        <v>6.7</v>
      </c>
      <c r="AW212">
        <v>6.8</v>
      </c>
      <c r="AX212">
        <v>7</v>
      </c>
      <c r="AY212">
        <v>7.1</v>
      </c>
      <c r="AZ212">
        <v>7.3</v>
      </c>
      <c r="BA212">
        <v>7.5</v>
      </c>
      <c r="BB212">
        <v>7.7</v>
      </c>
      <c r="BC212">
        <v>8.1999999999999993</v>
      </c>
      <c r="BD212">
        <v>8.5</v>
      </c>
      <c r="BE212">
        <v>8.6999999999999993</v>
      </c>
      <c r="BF212">
        <v>9</v>
      </c>
      <c r="BG212">
        <v>9.1999999999999993</v>
      </c>
      <c r="BH212">
        <v>9.5</v>
      </c>
      <c r="BI212">
        <v>9.9</v>
      </c>
      <c r="BJ212">
        <v>10.199999999999999</v>
      </c>
      <c r="BK212">
        <v>10.5</v>
      </c>
      <c r="BL212">
        <v>10.9</v>
      </c>
      <c r="BM212">
        <v>11.2</v>
      </c>
      <c r="BN212">
        <v>11.5</v>
      </c>
      <c r="BO212">
        <v>11.8</v>
      </c>
      <c r="BP212">
        <v>12.3</v>
      </c>
      <c r="BQ212">
        <v>12.8</v>
      </c>
      <c r="BR212">
        <v>13.2</v>
      </c>
      <c r="BS212">
        <v>13.6</v>
      </c>
      <c r="BT212">
        <v>14.1</v>
      </c>
      <c r="BU212">
        <v>14.5</v>
      </c>
      <c r="BV212">
        <v>14.7</v>
      </c>
      <c r="BW212">
        <v>14.7</v>
      </c>
      <c r="BX212">
        <v>14.8</v>
      </c>
      <c r="BY212">
        <v>14.7</v>
      </c>
    </row>
    <row r="213" spans="4:77" x14ac:dyDescent="0.3">
      <c r="D213" s="18" t="s">
        <v>300</v>
      </c>
      <c r="E213" s="18" t="s">
        <v>278</v>
      </c>
      <c r="F213" s="4" t="s">
        <v>5</v>
      </c>
      <c r="G213" t="s">
        <v>133</v>
      </c>
      <c r="H213" t="s">
        <v>247</v>
      </c>
      <c r="I213" s="14" t="s">
        <v>6</v>
      </c>
      <c r="J213">
        <v>6.8</v>
      </c>
      <c r="K213">
        <v>6.4</v>
      </c>
      <c r="L213">
        <v>6.7</v>
      </c>
      <c r="M213">
        <v>6.8</v>
      </c>
      <c r="N213">
        <v>7</v>
      </c>
      <c r="O213">
        <v>7.1</v>
      </c>
      <c r="P213">
        <v>7.3</v>
      </c>
      <c r="Q213">
        <v>7.5</v>
      </c>
      <c r="R213">
        <v>7.7</v>
      </c>
      <c r="S213">
        <v>8.1999999999999993</v>
      </c>
      <c r="T213">
        <v>8.5</v>
      </c>
      <c r="U213">
        <v>8.6999999999999993</v>
      </c>
      <c r="V213">
        <v>9</v>
      </c>
      <c r="W213">
        <v>9.1999999999999993</v>
      </c>
      <c r="X213">
        <v>9.5</v>
      </c>
      <c r="Y213">
        <v>9.9</v>
      </c>
      <c r="Z213">
        <v>10.199999999999999</v>
      </c>
      <c r="AA213">
        <v>10.5</v>
      </c>
      <c r="AB213">
        <v>10.9</v>
      </c>
      <c r="AC213">
        <v>11.2</v>
      </c>
      <c r="AD213">
        <v>11.5</v>
      </c>
      <c r="AE213">
        <v>11.8</v>
      </c>
      <c r="AF213">
        <v>12.3</v>
      </c>
      <c r="AG213">
        <v>12.8</v>
      </c>
      <c r="AH213">
        <v>13.2</v>
      </c>
      <c r="AI213">
        <v>13.6</v>
      </c>
      <c r="AJ213">
        <v>14.1</v>
      </c>
      <c r="AK213">
        <v>14.5</v>
      </c>
      <c r="AL213">
        <v>14.7</v>
      </c>
      <c r="AM213">
        <v>14.7</v>
      </c>
      <c r="AN213">
        <v>14.8</v>
      </c>
      <c r="AO213">
        <v>14.7</v>
      </c>
      <c r="AP213" t="s">
        <v>200</v>
      </c>
      <c r="AQ213">
        <v>2050</v>
      </c>
      <c r="AR213" t="s">
        <v>7</v>
      </c>
      <c r="AS213" t="s">
        <v>248</v>
      </c>
      <c r="AT213">
        <v>15.4</v>
      </c>
      <c r="AU213">
        <v>14.5</v>
      </c>
      <c r="AV213">
        <v>14.9</v>
      </c>
      <c r="AW213">
        <v>15.2</v>
      </c>
      <c r="AX213">
        <v>15.5</v>
      </c>
      <c r="AY213">
        <v>15.8</v>
      </c>
      <c r="AZ213">
        <v>16.2</v>
      </c>
      <c r="BA213">
        <v>16.5</v>
      </c>
      <c r="BB213">
        <v>16.899999999999999</v>
      </c>
      <c r="BC213">
        <v>17.600000000000001</v>
      </c>
      <c r="BD213">
        <v>18.100000000000001</v>
      </c>
      <c r="BE213">
        <v>18.5</v>
      </c>
      <c r="BF213">
        <v>19</v>
      </c>
      <c r="BG213">
        <v>19.5</v>
      </c>
      <c r="BH213">
        <v>20.100000000000001</v>
      </c>
      <c r="BI213">
        <v>20.7</v>
      </c>
      <c r="BJ213">
        <v>21.3</v>
      </c>
      <c r="BK213">
        <v>21.9</v>
      </c>
      <c r="BL213">
        <v>22.6</v>
      </c>
      <c r="BM213">
        <v>23.2</v>
      </c>
      <c r="BN213">
        <v>23.9</v>
      </c>
      <c r="BO213">
        <v>24.5</v>
      </c>
      <c r="BP213">
        <v>25.1</v>
      </c>
      <c r="BQ213">
        <v>25.6</v>
      </c>
      <c r="BR213">
        <v>26.2</v>
      </c>
      <c r="BS213">
        <v>26.7</v>
      </c>
      <c r="BT213">
        <v>27.3</v>
      </c>
      <c r="BU213">
        <v>27.9</v>
      </c>
      <c r="BV213">
        <v>27.8</v>
      </c>
      <c r="BW213">
        <v>27.7</v>
      </c>
      <c r="BX213">
        <v>27.4</v>
      </c>
      <c r="BY213">
        <v>27.2</v>
      </c>
    </row>
    <row r="214" spans="4:77" x14ac:dyDescent="0.3">
      <c r="D214" s="18" t="s">
        <v>300</v>
      </c>
      <c r="E214" s="18" t="s">
        <v>278</v>
      </c>
      <c r="F214" s="4" t="s">
        <v>5</v>
      </c>
      <c r="G214" t="s">
        <v>133</v>
      </c>
      <c r="H214" t="s">
        <v>248</v>
      </c>
      <c r="I214" s="14" t="s">
        <v>6</v>
      </c>
      <c r="J214">
        <v>15.4</v>
      </c>
      <c r="K214">
        <v>14.5</v>
      </c>
      <c r="L214">
        <v>14.9</v>
      </c>
      <c r="M214">
        <v>15.2</v>
      </c>
      <c r="N214">
        <v>15.5</v>
      </c>
      <c r="O214">
        <v>15.8</v>
      </c>
      <c r="P214">
        <v>16.2</v>
      </c>
      <c r="Q214">
        <v>16.5</v>
      </c>
      <c r="R214">
        <v>16.899999999999999</v>
      </c>
      <c r="S214">
        <v>17.600000000000001</v>
      </c>
      <c r="T214">
        <v>18.100000000000001</v>
      </c>
      <c r="U214">
        <v>18.5</v>
      </c>
      <c r="V214">
        <v>19</v>
      </c>
      <c r="W214">
        <v>19.5</v>
      </c>
      <c r="X214">
        <v>20.100000000000001</v>
      </c>
      <c r="Y214">
        <v>20.7</v>
      </c>
      <c r="Z214">
        <v>21.3</v>
      </c>
      <c r="AA214">
        <v>21.9</v>
      </c>
      <c r="AB214">
        <v>22.6</v>
      </c>
      <c r="AC214">
        <v>23.2</v>
      </c>
      <c r="AD214">
        <v>23.9</v>
      </c>
      <c r="AE214">
        <v>24.5</v>
      </c>
      <c r="AF214">
        <v>25.1</v>
      </c>
      <c r="AG214">
        <v>25.6</v>
      </c>
      <c r="AH214">
        <v>26.2</v>
      </c>
      <c r="AI214">
        <v>26.7</v>
      </c>
      <c r="AJ214">
        <v>27.3</v>
      </c>
      <c r="AK214">
        <v>27.9</v>
      </c>
      <c r="AL214">
        <v>27.8</v>
      </c>
      <c r="AM214">
        <v>27.7</v>
      </c>
      <c r="AN214">
        <v>27.4</v>
      </c>
      <c r="AO214">
        <v>27.2</v>
      </c>
      <c r="AP214" t="s">
        <v>200</v>
      </c>
      <c r="AQ214">
        <v>2050</v>
      </c>
      <c r="AR214" t="s">
        <v>7</v>
      </c>
      <c r="AS214" t="s">
        <v>249</v>
      </c>
      <c r="AT214">
        <v>17.600000000000001</v>
      </c>
      <c r="AU214">
        <v>16.3</v>
      </c>
      <c r="AV214">
        <v>16.899999999999999</v>
      </c>
      <c r="AW214">
        <v>17.2</v>
      </c>
      <c r="AX214">
        <v>17.600000000000001</v>
      </c>
      <c r="AY214">
        <v>18</v>
      </c>
      <c r="AZ214">
        <v>18.399999999999999</v>
      </c>
      <c r="BA214">
        <v>18.899999999999999</v>
      </c>
      <c r="BB214">
        <v>19.5</v>
      </c>
      <c r="BC214">
        <v>20.3</v>
      </c>
      <c r="BD214">
        <v>21</v>
      </c>
      <c r="BE214">
        <v>21.6</v>
      </c>
      <c r="BF214">
        <v>22.2</v>
      </c>
      <c r="BG214">
        <v>22.9</v>
      </c>
      <c r="BH214">
        <v>23.6</v>
      </c>
      <c r="BI214">
        <v>24.4</v>
      </c>
      <c r="BJ214">
        <v>25.3</v>
      </c>
      <c r="BK214">
        <v>26.1</v>
      </c>
      <c r="BL214">
        <v>27</v>
      </c>
      <c r="BM214">
        <v>27.8</v>
      </c>
      <c r="BN214">
        <v>28.7</v>
      </c>
      <c r="BO214">
        <v>29.5</v>
      </c>
      <c r="BP214">
        <v>30.4</v>
      </c>
      <c r="BQ214">
        <v>31.3</v>
      </c>
      <c r="BR214">
        <v>32.1</v>
      </c>
      <c r="BS214">
        <v>33</v>
      </c>
      <c r="BT214">
        <v>34</v>
      </c>
      <c r="BU214">
        <v>34.799999999999997</v>
      </c>
      <c r="BV214">
        <v>34.799999999999997</v>
      </c>
      <c r="BW214">
        <v>34.5</v>
      </c>
      <c r="BX214">
        <v>34.299999999999997</v>
      </c>
      <c r="BY214">
        <v>34.1</v>
      </c>
    </row>
    <row r="215" spans="4:77" x14ac:dyDescent="0.3">
      <c r="D215" s="18" t="s">
        <v>300</v>
      </c>
      <c r="E215" s="18" t="s">
        <v>278</v>
      </c>
      <c r="F215" s="4" t="s">
        <v>5</v>
      </c>
      <c r="G215" t="s">
        <v>133</v>
      </c>
      <c r="H215" t="s">
        <v>249</v>
      </c>
      <c r="I215" s="14" t="s">
        <v>6</v>
      </c>
      <c r="J215">
        <v>17.600000000000001</v>
      </c>
      <c r="K215">
        <v>16.3</v>
      </c>
      <c r="L215">
        <v>16.899999999999999</v>
      </c>
      <c r="M215">
        <v>17.2</v>
      </c>
      <c r="N215">
        <v>17.600000000000001</v>
      </c>
      <c r="O215">
        <v>18</v>
      </c>
      <c r="P215">
        <v>18.399999999999999</v>
      </c>
      <c r="Q215">
        <v>18.899999999999999</v>
      </c>
      <c r="R215">
        <v>19.5</v>
      </c>
      <c r="S215">
        <v>20.3</v>
      </c>
      <c r="T215">
        <v>21</v>
      </c>
      <c r="U215">
        <v>21.6</v>
      </c>
      <c r="V215">
        <v>22.2</v>
      </c>
      <c r="W215">
        <v>22.9</v>
      </c>
      <c r="X215">
        <v>23.6</v>
      </c>
      <c r="Y215">
        <v>24.4</v>
      </c>
      <c r="Z215">
        <v>25.3</v>
      </c>
      <c r="AA215">
        <v>26.1</v>
      </c>
      <c r="AB215">
        <v>27</v>
      </c>
      <c r="AC215">
        <v>27.8</v>
      </c>
      <c r="AD215">
        <v>28.7</v>
      </c>
      <c r="AE215">
        <v>29.5</v>
      </c>
      <c r="AF215">
        <v>30.4</v>
      </c>
      <c r="AG215">
        <v>31.3</v>
      </c>
      <c r="AH215">
        <v>32.1</v>
      </c>
      <c r="AI215">
        <v>33</v>
      </c>
      <c r="AJ215">
        <v>34</v>
      </c>
      <c r="AK215">
        <v>34.799999999999997</v>
      </c>
      <c r="AL215">
        <v>34.799999999999997</v>
      </c>
      <c r="AM215">
        <v>34.5</v>
      </c>
      <c r="AN215">
        <v>34.299999999999997</v>
      </c>
      <c r="AO215">
        <v>34.1</v>
      </c>
      <c r="AP215" t="s">
        <v>200</v>
      </c>
      <c r="AQ215">
        <v>2050</v>
      </c>
      <c r="AR215" t="s">
        <v>7</v>
      </c>
      <c r="AS215" t="s">
        <v>250</v>
      </c>
      <c r="AT215">
        <v>20.8</v>
      </c>
      <c r="AU215">
        <v>19.600000000000001</v>
      </c>
      <c r="AV215">
        <v>19.899999999999999</v>
      </c>
      <c r="AW215">
        <v>20</v>
      </c>
      <c r="AX215">
        <v>20.100000000000001</v>
      </c>
      <c r="AY215">
        <v>20.3</v>
      </c>
      <c r="AZ215">
        <v>20.7</v>
      </c>
      <c r="BA215">
        <v>21.2</v>
      </c>
      <c r="BB215">
        <v>21.6</v>
      </c>
      <c r="BC215">
        <v>22.6</v>
      </c>
      <c r="BD215">
        <v>23.2</v>
      </c>
      <c r="BE215">
        <v>23.6</v>
      </c>
      <c r="BF215">
        <v>24.1</v>
      </c>
      <c r="BG215">
        <v>24.6</v>
      </c>
      <c r="BH215">
        <v>25.1</v>
      </c>
      <c r="BI215">
        <v>25.8</v>
      </c>
      <c r="BJ215">
        <v>26.6</v>
      </c>
      <c r="BK215">
        <v>27.4</v>
      </c>
      <c r="BL215">
        <v>28</v>
      </c>
      <c r="BM215">
        <v>28.8</v>
      </c>
      <c r="BN215">
        <v>29.4</v>
      </c>
      <c r="BO215">
        <v>30.2</v>
      </c>
      <c r="BP215">
        <v>30.1</v>
      </c>
      <c r="BQ215">
        <v>30.4</v>
      </c>
      <c r="BR215">
        <v>31.1</v>
      </c>
      <c r="BS215">
        <v>31.8</v>
      </c>
      <c r="BT215">
        <v>32.700000000000003</v>
      </c>
      <c r="BU215">
        <v>33.4</v>
      </c>
      <c r="BV215">
        <v>32.799999999999997</v>
      </c>
      <c r="BW215">
        <v>32.4</v>
      </c>
      <c r="BX215">
        <v>32.1</v>
      </c>
      <c r="BY215">
        <v>31.9</v>
      </c>
    </row>
    <row r="216" spans="4:77" x14ac:dyDescent="0.3">
      <c r="D216" s="18" t="s">
        <v>300</v>
      </c>
      <c r="E216" s="18" t="s">
        <v>278</v>
      </c>
      <c r="F216" s="4" t="s">
        <v>5</v>
      </c>
      <c r="G216" t="s">
        <v>133</v>
      </c>
      <c r="H216" t="s">
        <v>250</v>
      </c>
      <c r="I216" s="14" t="s">
        <v>6</v>
      </c>
      <c r="J216">
        <v>20.8</v>
      </c>
      <c r="K216">
        <v>19.600000000000001</v>
      </c>
      <c r="L216">
        <v>19.899999999999999</v>
      </c>
      <c r="M216">
        <v>20</v>
      </c>
      <c r="N216">
        <v>20.100000000000001</v>
      </c>
      <c r="O216">
        <v>20.3</v>
      </c>
      <c r="P216">
        <v>20.7</v>
      </c>
      <c r="Q216">
        <v>21.2</v>
      </c>
      <c r="R216">
        <v>21.6</v>
      </c>
      <c r="S216">
        <v>22.6</v>
      </c>
      <c r="T216">
        <v>23.2</v>
      </c>
      <c r="U216">
        <v>23.6</v>
      </c>
      <c r="V216">
        <v>24.1</v>
      </c>
      <c r="W216">
        <v>24.6</v>
      </c>
      <c r="X216">
        <v>25.1</v>
      </c>
      <c r="Y216">
        <v>25.8</v>
      </c>
      <c r="Z216">
        <v>26.6</v>
      </c>
      <c r="AA216">
        <v>27.4</v>
      </c>
      <c r="AB216">
        <v>28</v>
      </c>
      <c r="AC216">
        <v>28.8</v>
      </c>
      <c r="AD216">
        <v>29.4</v>
      </c>
      <c r="AE216">
        <v>30.2</v>
      </c>
      <c r="AF216">
        <v>30.1</v>
      </c>
      <c r="AG216">
        <v>30.4</v>
      </c>
      <c r="AH216">
        <v>31.1</v>
      </c>
      <c r="AI216">
        <v>31.8</v>
      </c>
      <c r="AJ216">
        <v>32.700000000000003</v>
      </c>
      <c r="AK216">
        <v>33.4</v>
      </c>
      <c r="AL216">
        <v>32.799999999999997</v>
      </c>
      <c r="AM216">
        <v>32.4</v>
      </c>
      <c r="AN216">
        <v>32.1</v>
      </c>
      <c r="AO216">
        <v>31.9</v>
      </c>
      <c r="AP216" t="s">
        <v>200</v>
      </c>
      <c r="AQ216">
        <v>2050</v>
      </c>
      <c r="AR216" t="s">
        <v>7</v>
      </c>
      <c r="AS216" t="s">
        <v>251</v>
      </c>
      <c r="AT216">
        <v>13.1</v>
      </c>
      <c r="AU216">
        <v>11.8</v>
      </c>
      <c r="AV216">
        <v>11.4</v>
      </c>
      <c r="AW216">
        <v>10.7</v>
      </c>
      <c r="AX216">
        <v>10.4</v>
      </c>
      <c r="AY216">
        <v>10.4</v>
      </c>
      <c r="AZ216">
        <v>10.7</v>
      </c>
      <c r="BA216">
        <v>11.6</v>
      </c>
      <c r="BB216">
        <v>12.3</v>
      </c>
      <c r="BC216">
        <v>14.8</v>
      </c>
      <c r="BD216">
        <v>16</v>
      </c>
      <c r="BE216">
        <v>16.600000000000001</v>
      </c>
      <c r="BF216">
        <v>17</v>
      </c>
      <c r="BG216">
        <v>17.5</v>
      </c>
      <c r="BH216">
        <v>18.100000000000001</v>
      </c>
      <c r="BI216">
        <v>18.899999999999999</v>
      </c>
      <c r="BJ216">
        <v>20.5</v>
      </c>
      <c r="BK216">
        <v>21.9</v>
      </c>
      <c r="BL216">
        <v>22.5</v>
      </c>
      <c r="BM216">
        <v>23.4</v>
      </c>
      <c r="BN216">
        <v>24.1</v>
      </c>
      <c r="BO216">
        <v>25.2</v>
      </c>
      <c r="BP216">
        <v>21.6</v>
      </c>
      <c r="BQ216">
        <v>20.2</v>
      </c>
      <c r="BR216">
        <v>20.6</v>
      </c>
      <c r="BS216">
        <v>21.4</v>
      </c>
      <c r="BT216">
        <v>22.3</v>
      </c>
      <c r="BU216">
        <v>22.8</v>
      </c>
      <c r="BV216">
        <v>19.399999999999999</v>
      </c>
      <c r="BW216">
        <v>17.3</v>
      </c>
      <c r="BX216">
        <v>16.3</v>
      </c>
      <c r="BY216">
        <v>15.6</v>
      </c>
    </row>
    <row r="217" spans="4:77" x14ac:dyDescent="0.3">
      <c r="D217" s="18" t="s">
        <v>300</v>
      </c>
      <c r="E217" s="18" t="s">
        <v>278</v>
      </c>
      <c r="F217" s="4" t="s">
        <v>5</v>
      </c>
      <c r="G217" t="s">
        <v>133</v>
      </c>
      <c r="H217" t="s">
        <v>251</v>
      </c>
      <c r="I217" s="14" t="s">
        <v>6</v>
      </c>
      <c r="J217">
        <v>13.1</v>
      </c>
      <c r="K217">
        <v>11.8</v>
      </c>
      <c r="L217">
        <v>11.4</v>
      </c>
      <c r="M217">
        <v>10.7</v>
      </c>
      <c r="N217">
        <v>10.4</v>
      </c>
      <c r="O217">
        <v>10.4</v>
      </c>
      <c r="P217">
        <v>10.7</v>
      </c>
      <c r="Q217">
        <v>11.6</v>
      </c>
      <c r="R217">
        <v>12.3</v>
      </c>
      <c r="S217">
        <v>14.8</v>
      </c>
      <c r="T217">
        <v>16</v>
      </c>
      <c r="U217">
        <v>16.600000000000001</v>
      </c>
      <c r="V217">
        <v>17</v>
      </c>
      <c r="W217">
        <v>17.5</v>
      </c>
      <c r="X217">
        <v>18.100000000000001</v>
      </c>
      <c r="Y217">
        <v>18.899999999999999</v>
      </c>
      <c r="Z217">
        <v>20.5</v>
      </c>
      <c r="AA217">
        <v>21.9</v>
      </c>
      <c r="AB217">
        <v>22.5</v>
      </c>
      <c r="AC217">
        <v>23.4</v>
      </c>
      <c r="AD217">
        <v>24.1</v>
      </c>
      <c r="AE217">
        <v>25.2</v>
      </c>
      <c r="AF217">
        <v>21.6</v>
      </c>
      <c r="AG217">
        <v>20.2</v>
      </c>
      <c r="AH217">
        <v>20.6</v>
      </c>
      <c r="AI217">
        <v>21.4</v>
      </c>
      <c r="AJ217">
        <v>22.3</v>
      </c>
      <c r="AK217">
        <v>22.8</v>
      </c>
      <c r="AL217">
        <v>19.399999999999999</v>
      </c>
      <c r="AM217">
        <v>17.3</v>
      </c>
      <c r="AN217">
        <v>16.3</v>
      </c>
      <c r="AO217">
        <v>15.6</v>
      </c>
      <c r="AP217" t="s">
        <v>200</v>
      </c>
      <c r="AQ217">
        <v>2050</v>
      </c>
      <c r="AR217" t="s">
        <v>7</v>
      </c>
      <c r="AS217" t="s">
        <v>252</v>
      </c>
      <c r="AT217">
        <v>33.299999999999997</v>
      </c>
      <c r="AU217">
        <v>30.1</v>
      </c>
      <c r="AV217">
        <v>31.1</v>
      </c>
      <c r="AW217">
        <v>31.6</v>
      </c>
      <c r="AX217">
        <v>32.1</v>
      </c>
      <c r="AY217">
        <v>32.799999999999997</v>
      </c>
      <c r="AZ217">
        <v>33.6</v>
      </c>
      <c r="BA217">
        <v>34.6</v>
      </c>
      <c r="BB217">
        <v>35.5</v>
      </c>
      <c r="BC217">
        <v>37.4</v>
      </c>
      <c r="BD217">
        <v>38.6</v>
      </c>
      <c r="BE217">
        <v>39.5</v>
      </c>
      <c r="BF217">
        <v>40.6</v>
      </c>
      <c r="BG217">
        <v>41.8</v>
      </c>
      <c r="BH217">
        <v>43.1</v>
      </c>
      <c r="BI217">
        <v>44.5</v>
      </c>
      <c r="BJ217">
        <v>46.1</v>
      </c>
      <c r="BK217">
        <v>47.7</v>
      </c>
      <c r="BL217">
        <v>48.9</v>
      </c>
      <c r="BM217">
        <v>50.4</v>
      </c>
      <c r="BN217">
        <v>51.9</v>
      </c>
      <c r="BO217">
        <v>53.5</v>
      </c>
      <c r="BP217">
        <v>55</v>
      </c>
      <c r="BQ217">
        <v>56.4</v>
      </c>
      <c r="BR217">
        <v>58.1</v>
      </c>
      <c r="BS217">
        <v>59.9</v>
      </c>
      <c r="BT217">
        <v>61.8</v>
      </c>
      <c r="BU217">
        <v>63.6</v>
      </c>
      <c r="BV217">
        <v>63.4</v>
      </c>
      <c r="BW217">
        <v>62.9</v>
      </c>
      <c r="BX217">
        <v>62.7</v>
      </c>
      <c r="BY217">
        <v>62.3</v>
      </c>
    </row>
    <row r="218" spans="4:77" x14ac:dyDescent="0.3">
      <c r="D218" s="18" t="s">
        <v>300</v>
      </c>
      <c r="E218" s="18" t="s">
        <v>278</v>
      </c>
      <c r="F218" s="4" t="s">
        <v>5</v>
      </c>
      <c r="G218" t="s">
        <v>133</v>
      </c>
      <c r="H218" t="s">
        <v>252</v>
      </c>
      <c r="I218" s="14" t="s">
        <v>6</v>
      </c>
      <c r="J218">
        <v>33.299999999999997</v>
      </c>
      <c r="K218">
        <v>30.1</v>
      </c>
      <c r="L218">
        <v>31.1</v>
      </c>
      <c r="M218">
        <v>31.6</v>
      </c>
      <c r="N218">
        <v>32.1</v>
      </c>
      <c r="O218">
        <v>32.799999999999997</v>
      </c>
      <c r="P218">
        <v>33.6</v>
      </c>
      <c r="Q218">
        <v>34.6</v>
      </c>
      <c r="R218">
        <v>35.5</v>
      </c>
      <c r="S218">
        <v>37.4</v>
      </c>
      <c r="T218">
        <v>38.6</v>
      </c>
      <c r="U218">
        <v>39.5</v>
      </c>
      <c r="V218">
        <v>40.6</v>
      </c>
      <c r="W218">
        <v>41.8</v>
      </c>
      <c r="X218">
        <v>43.1</v>
      </c>
      <c r="Y218">
        <v>44.5</v>
      </c>
      <c r="Z218">
        <v>46.1</v>
      </c>
      <c r="AA218">
        <v>47.7</v>
      </c>
      <c r="AB218">
        <v>48.9</v>
      </c>
      <c r="AC218">
        <v>50.4</v>
      </c>
      <c r="AD218">
        <v>51.9</v>
      </c>
      <c r="AE218">
        <v>53.5</v>
      </c>
      <c r="AF218">
        <v>55</v>
      </c>
      <c r="AG218">
        <v>56.4</v>
      </c>
      <c r="AH218">
        <v>58.1</v>
      </c>
      <c r="AI218">
        <v>59.9</v>
      </c>
      <c r="AJ218">
        <v>61.8</v>
      </c>
      <c r="AK218">
        <v>63.6</v>
      </c>
      <c r="AL218">
        <v>63.4</v>
      </c>
      <c r="AM218">
        <v>62.9</v>
      </c>
      <c r="AN218">
        <v>62.7</v>
      </c>
      <c r="AO218">
        <v>62.3</v>
      </c>
      <c r="AP218" t="s">
        <v>200</v>
      </c>
      <c r="AQ218">
        <v>2050</v>
      </c>
      <c r="AR218" t="s">
        <v>7</v>
      </c>
      <c r="AS218" t="s">
        <v>253</v>
      </c>
      <c r="AT218">
        <v>38.700000000000003</v>
      </c>
      <c r="AU218">
        <v>34.9</v>
      </c>
      <c r="AV218">
        <v>36</v>
      </c>
      <c r="AW218">
        <v>36.5</v>
      </c>
      <c r="AX218">
        <v>37.1</v>
      </c>
      <c r="AY218">
        <v>37.799999999999997</v>
      </c>
      <c r="AZ218">
        <v>38.799999999999997</v>
      </c>
      <c r="BA218">
        <v>40.1</v>
      </c>
      <c r="BB218">
        <v>41.3</v>
      </c>
      <c r="BC218">
        <v>43.6</v>
      </c>
      <c r="BD218">
        <v>45</v>
      </c>
      <c r="BE218">
        <v>46.2</v>
      </c>
      <c r="BF218">
        <v>47.5</v>
      </c>
      <c r="BG218">
        <v>48.9</v>
      </c>
      <c r="BH218">
        <v>50.4</v>
      </c>
      <c r="BI218">
        <v>52.1</v>
      </c>
      <c r="BJ218">
        <v>54</v>
      </c>
      <c r="BK218">
        <v>55.8</v>
      </c>
      <c r="BL218">
        <v>57.4</v>
      </c>
      <c r="BM218">
        <v>59.2</v>
      </c>
      <c r="BN218">
        <v>61</v>
      </c>
      <c r="BO218">
        <v>63</v>
      </c>
      <c r="BP218">
        <v>64.099999999999994</v>
      </c>
      <c r="BQ218">
        <v>65.5</v>
      </c>
      <c r="BR218">
        <v>67.5</v>
      </c>
      <c r="BS218">
        <v>69.8</v>
      </c>
      <c r="BT218">
        <v>72.099999999999994</v>
      </c>
      <c r="BU218">
        <v>74.2</v>
      </c>
      <c r="BV218">
        <v>73.2</v>
      </c>
      <c r="BW218">
        <v>72</v>
      </c>
      <c r="BX218">
        <v>71.3</v>
      </c>
      <c r="BY218">
        <v>70.7</v>
      </c>
    </row>
    <row r="219" spans="4:77" x14ac:dyDescent="0.3">
      <c r="D219" s="18" t="s">
        <v>300</v>
      </c>
      <c r="E219" s="18" t="s">
        <v>278</v>
      </c>
      <c r="F219" s="4" t="s">
        <v>5</v>
      </c>
      <c r="G219" t="s">
        <v>133</v>
      </c>
      <c r="H219" t="s">
        <v>253</v>
      </c>
      <c r="I219" s="14" t="s">
        <v>6</v>
      </c>
      <c r="J219">
        <v>38.700000000000003</v>
      </c>
      <c r="K219">
        <v>34.9</v>
      </c>
      <c r="L219">
        <v>36</v>
      </c>
      <c r="M219">
        <v>36.5</v>
      </c>
      <c r="N219">
        <v>37.1</v>
      </c>
      <c r="O219">
        <v>37.799999999999997</v>
      </c>
      <c r="P219">
        <v>38.799999999999997</v>
      </c>
      <c r="Q219">
        <v>40.1</v>
      </c>
      <c r="R219">
        <v>41.3</v>
      </c>
      <c r="S219">
        <v>43.6</v>
      </c>
      <c r="T219">
        <v>45</v>
      </c>
      <c r="U219">
        <v>46.2</v>
      </c>
      <c r="V219">
        <v>47.5</v>
      </c>
      <c r="W219">
        <v>48.9</v>
      </c>
      <c r="X219">
        <v>50.4</v>
      </c>
      <c r="Y219">
        <v>52.1</v>
      </c>
      <c r="Z219">
        <v>54</v>
      </c>
      <c r="AA219">
        <v>55.8</v>
      </c>
      <c r="AB219">
        <v>57.4</v>
      </c>
      <c r="AC219">
        <v>59.2</v>
      </c>
      <c r="AD219">
        <v>61</v>
      </c>
      <c r="AE219">
        <v>63</v>
      </c>
      <c r="AF219">
        <v>64.099999999999994</v>
      </c>
      <c r="AG219">
        <v>65.5</v>
      </c>
      <c r="AH219">
        <v>67.5</v>
      </c>
      <c r="AI219">
        <v>69.8</v>
      </c>
      <c r="AJ219">
        <v>72.099999999999994</v>
      </c>
      <c r="AK219">
        <v>74.2</v>
      </c>
      <c r="AL219">
        <v>73.2</v>
      </c>
      <c r="AM219">
        <v>72</v>
      </c>
      <c r="AN219">
        <v>71.3</v>
      </c>
      <c r="AO219">
        <v>70.7</v>
      </c>
      <c r="AP219" t="s">
        <v>200</v>
      </c>
      <c r="AQ219">
        <v>2050</v>
      </c>
      <c r="AR219" t="s">
        <v>7</v>
      </c>
      <c r="AS219" t="s">
        <v>254</v>
      </c>
      <c r="AT219">
        <v>0.3</v>
      </c>
      <c r="AU219">
        <v>0.3</v>
      </c>
      <c r="AV219">
        <v>0.3</v>
      </c>
      <c r="AW219">
        <v>0.3</v>
      </c>
      <c r="AX219">
        <v>0.3</v>
      </c>
      <c r="AY219">
        <v>0.3</v>
      </c>
      <c r="AZ219">
        <v>0.3</v>
      </c>
      <c r="BA219">
        <v>0.3</v>
      </c>
      <c r="BB219">
        <v>0.3</v>
      </c>
      <c r="BC219">
        <v>0.3</v>
      </c>
      <c r="BD219">
        <v>0.3</v>
      </c>
      <c r="BE219">
        <v>0.3</v>
      </c>
      <c r="BF219">
        <v>0.3</v>
      </c>
      <c r="BG219">
        <v>0.3</v>
      </c>
      <c r="BH219">
        <v>0.3</v>
      </c>
      <c r="BI219">
        <v>0.3</v>
      </c>
      <c r="BJ219">
        <v>0.3</v>
      </c>
      <c r="BK219">
        <v>0.3</v>
      </c>
      <c r="BL219">
        <v>0.3</v>
      </c>
      <c r="BM219">
        <v>4.2</v>
      </c>
      <c r="BN219">
        <v>8.4</v>
      </c>
      <c r="BO219">
        <v>12.7</v>
      </c>
      <c r="BP219">
        <v>13.6</v>
      </c>
      <c r="BQ219">
        <v>14.6</v>
      </c>
      <c r="BR219">
        <v>15.6</v>
      </c>
      <c r="BS219">
        <v>16.600000000000001</v>
      </c>
      <c r="BT219">
        <v>17.600000000000001</v>
      </c>
      <c r="BU219">
        <v>17.600000000000001</v>
      </c>
      <c r="BV219">
        <v>17.5</v>
      </c>
      <c r="BW219">
        <v>17.5</v>
      </c>
      <c r="BX219">
        <v>17.399999999999999</v>
      </c>
      <c r="BY219">
        <v>17.399999999999999</v>
      </c>
    </row>
    <row r="220" spans="4:77" x14ac:dyDescent="0.3">
      <c r="D220" s="18" t="s">
        <v>300</v>
      </c>
      <c r="E220" s="18" t="s">
        <v>278</v>
      </c>
      <c r="F220" s="4" t="s">
        <v>5</v>
      </c>
      <c r="G220" t="s">
        <v>133</v>
      </c>
      <c r="H220" t="s">
        <v>254</v>
      </c>
      <c r="I220" s="14" t="s">
        <v>6</v>
      </c>
      <c r="J220">
        <v>0.3</v>
      </c>
      <c r="K220">
        <v>0.3</v>
      </c>
      <c r="L220">
        <v>0.3</v>
      </c>
      <c r="M220">
        <v>0.3</v>
      </c>
      <c r="N220">
        <v>0.3</v>
      </c>
      <c r="O220">
        <v>0.3</v>
      </c>
      <c r="P220">
        <v>0.3</v>
      </c>
      <c r="Q220">
        <v>0.3</v>
      </c>
      <c r="R220">
        <v>0.3</v>
      </c>
      <c r="S220">
        <v>0.3</v>
      </c>
      <c r="T220">
        <v>0.3</v>
      </c>
      <c r="U220">
        <v>0.3</v>
      </c>
      <c r="V220">
        <v>0.3</v>
      </c>
      <c r="W220">
        <v>0.3</v>
      </c>
      <c r="X220">
        <v>0.3</v>
      </c>
      <c r="Y220">
        <v>0.3</v>
      </c>
      <c r="Z220">
        <v>0.3</v>
      </c>
      <c r="AA220">
        <v>0.3</v>
      </c>
      <c r="AB220">
        <v>0.3</v>
      </c>
      <c r="AC220">
        <v>4.2</v>
      </c>
      <c r="AD220">
        <v>8.4</v>
      </c>
      <c r="AE220">
        <v>12.7</v>
      </c>
      <c r="AF220">
        <v>13.6</v>
      </c>
      <c r="AG220">
        <v>14.6</v>
      </c>
      <c r="AH220">
        <v>15.6</v>
      </c>
      <c r="AI220">
        <v>16.600000000000001</v>
      </c>
      <c r="AJ220">
        <v>17.600000000000001</v>
      </c>
      <c r="AK220">
        <v>17.600000000000001</v>
      </c>
      <c r="AL220">
        <v>17.5</v>
      </c>
      <c r="AM220">
        <v>17.5</v>
      </c>
      <c r="AN220">
        <v>17.399999999999999</v>
      </c>
      <c r="AO220">
        <v>17.399999999999999</v>
      </c>
      <c r="AP220" t="s">
        <v>200</v>
      </c>
      <c r="AQ220">
        <v>2050</v>
      </c>
      <c r="AR220" t="s">
        <v>7</v>
      </c>
      <c r="AS220" t="s">
        <v>255</v>
      </c>
      <c r="AT220">
        <v>0.1</v>
      </c>
      <c r="AU220">
        <v>0.1</v>
      </c>
      <c r="AV220">
        <v>0.1</v>
      </c>
      <c r="AW220">
        <v>0.1</v>
      </c>
      <c r="AX220">
        <v>0.1</v>
      </c>
      <c r="AY220">
        <v>0.1</v>
      </c>
      <c r="AZ220">
        <v>0.1</v>
      </c>
      <c r="BA220">
        <v>0.1</v>
      </c>
      <c r="BB220">
        <v>0.1</v>
      </c>
      <c r="BC220">
        <v>0.1</v>
      </c>
      <c r="BD220">
        <v>0.1</v>
      </c>
      <c r="BE220">
        <v>0.1</v>
      </c>
      <c r="BF220">
        <v>0.1</v>
      </c>
      <c r="BG220">
        <v>0.1</v>
      </c>
      <c r="BH220">
        <v>0.1</v>
      </c>
      <c r="BI220">
        <v>0.1</v>
      </c>
      <c r="BJ220">
        <v>0.1</v>
      </c>
      <c r="BK220">
        <v>0.1</v>
      </c>
      <c r="BL220">
        <v>3.2</v>
      </c>
      <c r="BM220">
        <v>3.2</v>
      </c>
      <c r="BN220">
        <v>1.8</v>
      </c>
      <c r="BO220">
        <v>1.8</v>
      </c>
      <c r="BP220">
        <v>1.8</v>
      </c>
      <c r="BQ220">
        <v>1.8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7.5</v>
      </c>
      <c r="BX220">
        <v>7.5</v>
      </c>
      <c r="BY220">
        <v>7.5</v>
      </c>
    </row>
    <row r="221" spans="4:77" x14ac:dyDescent="0.3">
      <c r="D221" s="18" t="s">
        <v>300</v>
      </c>
      <c r="E221" s="18" t="s">
        <v>278</v>
      </c>
      <c r="F221" s="4" t="s">
        <v>5</v>
      </c>
      <c r="G221" t="s">
        <v>133</v>
      </c>
      <c r="H221" t="s">
        <v>255</v>
      </c>
      <c r="I221" s="14" t="s">
        <v>6</v>
      </c>
      <c r="J221">
        <v>0.1</v>
      </c>
      <c r="K221">
        <v>0.1</v>
      </c>
      <c r="L221">
        <v>0.1</v>
      </c>
      <c r="M221">
        <v>0.1</v>
      </c>
      <c r="N221">
        <v>0.1</v>
      </c>
      <c r="O221">
        <v>0.1</v>
      </c>
      <c r="P221">
        <v>0.1</v>
      </c>
      <c r="Q221">
        <v>0.1</v>
      </c>
      <c r="R221">
        <v>0.1</v>
      </c>
      <c r="S221">
        <v>0.1</v>
      </c>
      <c r="T221">
        <v>0.1</v>
      </c>
      <c r="U221">
        <v>0.1</v>
      </c>
      <c r="V221">
        <v>0.1</v>
      </c>
      <c r="W221">
        <v>0.1</v>
      </c>
      <c r="X221">
        <v>0.1</v>
      </c>
      <c r="Y221">
        <v>0.1</v>
      </c>
      <c r="Z221">
        <v>0.1</v>
      </c>
      <c r="AA221">
        <v>0.1</v>
      </c>
      <c r="AB221">
        <v>3.2</v>
      </c>
      <c r="AC221">
        <v>3.2</v>
      </c>
      <c r="AD221">
        <v>1.8</v>
      </c>
      <c r="AE221">
        <v>1.8</v>
      </c>
      <c r="AF221">
        <v>1.8</v>
      </c>
      <c r="AG221">
        <v>1.8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7.5</v>
      </c>
      <c r="AN221">
        <v>7.5</v>
      </c>
      <c r="AO221">
        <v>7.5</v>
      </c>
      <c r="AP221" t="s">
        <v>200</v>
      </c>
      <c r="AQ221">
        <v>2050</v>
      </c>
      <c r="AR221" t="s">
        <v>7</v>
      </c>
      <c r="AS221" t="s">
        <v>256</v>
      </c>
      <c r="AT221">
        <v>9</v>
      </c>
      <c r="AU221">
        <v>8.3000000000000007</v>
      </c>
      <c r="AV221">
        <v>8.5</v>
      </c>
      <c r="AW221">
        <v>8.5</v>
      </c>
      <c r="AX221">
        <v>8.6</v>
      </c>
      <c r="AY221">
        <v>8.8000000000000007</v>
      </c>
      <c r="AZ221">
        <v>9</v>
      </c>
      <c r="BA221">
        <v>9.3000000000000007</v>
      </c>
      <c r="BB221">
        <v>9.6</v>
      </c>
      <c r="BC221">
        <v>10.3</v>
      </c>
      <c r="BD221">
        <v>10.6</v>
      </c>
      <c r="BE221">
        <v>10.9</v>
      </c>
      <c r="BF221">
        <v>11.2</v>
      </c>
      <c r="BG221">
        <v>11.5</v>
      </c>
      <c r="BH221">
        <v>11.9</v>
      </c>
      <c r="BI221">
        <v>12.3</v>
      </c>
      <c r="BJ221">
        <v>12.8</v>
      </c>
      <c r="BK221">
        <v>13.2</v>
      </c>
      <c r="BL221">
        <v>13.7</v>
      </c>
      <c r="BM221">
        <v>14.1</v>
      </c>
      <c r="BN221">
        <v>14.5</v>
      </c>
      <c r="BO221">
        <v>15</v>
      </c>
      <c r="BP221">
        <v>15.1</v>
      </c>
      <c r="BQ221">
        <v>15.2</v>
      </c>
      <c r="BR221">
        <v>15.7</v>
      </c>
      <c r="BS221">
        <v>16.2</v>
      </c>
      <c r="BT221">
        <v>16.7</v>
      </c>
      <c r="BU221">
        <v>17.2</v>
      </c>
      <c r="BV221">
        <v>16.8</v>
      </c>
      <c r="BW221">
        <v>16.3</v>
      </c>
      <c r="BX221">
        <v>16</v>
      </c>
      <c r="BY221">
        <v>15.8</v>
      </c>
    </row>
    <row r="222" spans="4:77" x14ac:dyDescent="0.3">
      <c r="D222" s="18" t="s">
        <v>300</v>
      </c>
      <c r="E222" s="18" t="s">
        <v>278</v>
      </c>
      <c r="F222" s="4" t="s">
        <v>5</v>
      </c>
      <c r="G222" t="s">
        <v>133</v>
      </c>
      <c r="H222" t="s">
        <v>256</v>
      </c>
      <c r="I222" s="14" t="s">
        <v>6</v>
      </c>
      <c r="J222">
        <v>9</v>
      </c>
      <c r="K222">
        <v>8.3000000000000007</v>
      </c>
      <c r="L222">
        <v>8.5</v>
      </c>
      <c r="M222">
        <v>8.5</v>
      </c>
      <c r="N222">
        <v>8.6</v>
      </c>
      <c r="O222">
        <v>8.8000000000000007</v>
      </c>
      <c r="P222">
        <v>9</v>
      </c>
      <c r="Q222">
        <v>9.3000000000000007</v>
      </c>
      <c r="R222">
        <v>9.6</v>
      </c>
      <c r="S222">
        <v>10.3</v>
      </c>
      <c r="T222">
        <v>10.6</v>
      </c>
      <c r="U222">
        <v>10.9</v>
      </c>
      <c r="V222">
        <v>11.2</v>
      </c>
      <c r="W222">
        <v>11.5</v>
      </c>
      <c r="X222">
        <v>11.9</v>
      </c>
      <c r="Y222">
        <v>12.3</v>
      </c>
      <c r="Z222">
        <v>12.8</v>
      </c>
      <c r="AA222">
        <v>13.2</v>
      </c>
      <c r="AB222">
        <v>13.7</v>
      </c>
      <c r="AC222">
        <v>14.1</v>
      </c>
      <c r="AD222">
        <v>14.5</v>
      </c>
      <c r="AE222">
        <v>15</v>
      </c>
      <c r="AF222">
        <v>15.1</v>
      </c>
      <c r="AG222">
        <v>15.2</v>
      </c>
      <c r="AH222">
        <v>15.7</v>
      </c>
      <c r="AI222">
        <v>16.2</v>
      </c>
      <c r="AJ222">
        <v>16.7</v>
      </c>
      <c r="AK222">
        <v>17.2</v>
      </c>
      <c r="AL222">
        <v>16.8</v>
      </c>
      <c r="AM222">
        <v>16.3</v>
      </c>
      <c r="AN222">
        <v>16</v>
      </c>
      <c r="AO222">
        <v>15.8</v>
      </c>
      <c r="AP222" t="s">
        <v>200</v>
      </c>
      <c r="AQ222">
        <v>2050</v>
      </c>
      <c r="AR222" t="s">
        <v>7</v>
      </c>
      <c r="AS222" t="s">
        <v>257</v>
      </c>
      <c r="AT222">
        <v>8.8000000000000007</v>
      </c>
      <c r="AU222">
        <v>8.4</v>
      </c>
      <c r="AV222">
        <v>8.6999999999999993</v>
      </c>
      <c r="AW222">
        <v>8.6999999999999993</v>
      </c>
      <c r="AX222">
        <v>8.8000000000000007</v>
      </c>
      <c r="AY222">
        <v>9</v>
      </c>
      <c r="AZ222">
        <v>9.1999999999999993</v>
      </c>
      <c r="BA222">
        <v>9.6</v>
      </c>
      <c r="BB222">
        <v>9.9</v>
      </c>
      <c r="BC222">
        <v>10.6</v>
      </c>
      <c r="BD222">
        <v>11</v>
      </c>
      <c r="BE222">
        <v>11.3</v>
      </c>
      <c r="BF222">
        <v>11.6</v>
      </c>
      <c r="BG222">
        <v>11.9</v>
      </c>
      <c r="BH222">
        <v>12.3</v>
      </c>
      <c r="BI222">
        <v>12.7</v>
      </c>
      <c r="BJ222">
        <v>13.2</v>
      </c>
      <c r="BK222">
        <v>13.6</v>
      </c>
      <c r="BL222">
        <v>14.1</v>
      </c>
      <c r="BM222">
        <v>14.6</v>
      </c>
      <c r="BN222">
        <v>15.1</v>
      </c>
      <c r="BO222">
        <v>15.6</v>
      </c>
      <c r="BP222">
        <v>15.6</v>
      </c>
      <c r="BQ222">
        <v>15.8</v>
      </c>
      <c r="BR222">
        <v>16.2</v>
      </c>
      <c r="BS222">
        <v>16.7</v>
      </c>
      <c r="BT222">
        <v>17.3</v>
      </c>
      <c r="BU222">
        <v>17.8</v>
      </c>
      <c r="BV222">
        <v>17.2</v>
      </c>
      <c r="BW222">
        <v>16.600000000000001</v>
      </c>
      <c r="BX222">
        <v>16.3</v>
      </c>
      <c r="BY222">
        <v>16</v>
      </c>
    </row>
    <row r="223" spans="4:77" x14ac:dyDescent="0.3">
      <c r="D223" s="18" t="s">
        <v>300</v>
      </c>
      <c r="E223" s="18" t="s">
        <v>278</v>
      </c>
      <c r="F223" s="4" t="s">
        <v>5</v>
      </c>
      <c r="G223" t="s">
        <v>133</v>
      </c>
      <c r="H223" t="s">
        <v>257</v>
      </c>
      <c r="I223" s="14" t="s">
        <v>6</v>
      </c>
      <c r="J223">
        <v>8.8000000000000007</v>
      </c>
      <c r="K223">
        <v>8.4</v>
      </c>
      <c r="L223">
        <v>8.6999999999999993</v>
      </c>
      <c r="M223">
        <v>8.6999999999999993</v>
      </c>
      <c r="N223">
        <v>8.8000000000000007</v>
      </c>
      <c r="O223">
        <v>9</v>
      </c>
      <c r="P223">
        <v>9.1999999999999993</v>
      </c>
      <c r="Q223">
        <v>9.6</v>
      </c>
      <c r="R223">
        <v>9.9</v>
      </c>
      <c r="S223">
        <v>10.6</v>
      </c>
      <c r="T223">
        <v>11</v>
      </c>
      <c r="U223">
        <v>11.3</v>
      </c>
      <c r="V223">
        <v>11.6</v>
      </c>
      <c r="W223">
        <v>11.9</v>
      </c>
      <c r="X223">
        <v>12.3</v>
      </c>
      <c r="Y223">
        <v>12.7</v>
      </c>
      <c r="Z223">
        <v>13.2</v>
      </c>
      <c r="AA223">
        <v>13.6</v>
      </c>
      <c r="AB223">
        <v>14.1</v>
      </c>
      <c r="AC223">
        <v>14.6</v>
      </c>
      <c r="AD223">
        <v>15.1</v>
      </c>
      <c r="AE223">
        <v>15.6</v>
      </c>
      <c r="AF223">
        <v>15.6</v>
      </c>
      <c r="AG223">
        <v>15.8</v>
      </c>
      <c r="AH223">
        <v>16.2</v>
      </c>
      <c r="AI223">
        <v>16.7</v>
      </c>
      <c r="AJ223">
        <v>17.3</v>
      </c>
      <c r="AK223">
        <v>17.8</v>
      </c>
      <c r="AL223">
        <v>17.2</v>
      </c>
      <c r="AM223">
        <v>16.600000000000001</v>
      </c>
      <c r="AN223">
        <v>16.3</v>
      </c>
      <c r="AO223">
        <v>16</v>
      </c>
      <c r="AP223" t="s">
        <v>200</v>
      </c>
      <c r="AQ223">
        <v>2050</v>
      </c>
      <c r="AR223" t="s">
        <v>7</v>
      </c>
      <c r="AS223" t="s">
        <v>258</v>
      </c>
      <c r="AT223">
        <v>39.6</v>
      </c>
      <c r="AU223">
        <v>36.299999999999997</v>
      </c>
      <c r="AV223">
        <v>37.5</v>
      </c>
      <c r="AW223">
        <v>37.9</v>
      </c>
      <c r="AX223">
        <v>38.6</v>
      </c>
      <c r="AY223">
        <v>39.4</v>
      </c>
      <c r="AZ223">
        <v>40.5</v>
      </c>
      <c r="BA223">
        <v>41.9</v>
      </c>
      <c r="BB223">
        <v>43.4</v>
      </c>
      <c r="BC223">
        <v>45.6</v>
      </c>
      <c r="BD223">
        <v>47.3</v>
      </c>
      <c r="BE223">
        <v>48.8</v>
      </c>
      <c r="BF223">
        <v>50.4</v>
      </c>
      <c r="BG223">
        <v>52.2</v>
      </c>
      <c r="BH223">
        <v>54.1</v>
      </c>
      <c r="BI223">
        <v>56.4</v>
      </c>
      <c r="BJ223">
        <v>58.8</v>
      </c>
      <c r="BK223">
        <v>61.2</v>
      </c>
      <c r="BL223">
        <v>63.4</v>
      </c>
      <c r="BM223">
        <v>64.599999999999994</v>
      </c>
      <c r="BN223">
        <v>65.8</v>
      </c>
      <c r="BO223">
        <v>67</v>
      </c>
      <c r="BP223">
        <v>67.900000000000006</v>
      </c>
      <c r="BQ223">
        <v>69.2</v>
      </c>
      <c r="BR223">
        <v>71.3</v>
      </c>
      <c r="BS223">
        <v>73.7</v>
      </c>
      <c r="BT223">
        <v>76.2</v>
      </c>
      <c r="BU223">
        <v>78.900000000000006</v>
      </c>
      <c r="BV223">
        <v>77.8</v>
      </c>
      <c r="BW223">
        <v>76.099999999999994</v>
      </c>
      <c r="BX223">
        <v>75.099999999999994</v>
      </c>
      <c r="BY223">
        <v>74.2</v>
      </c>
    </row>
    <row r="224" spans="4:77" x14ac:dyDescent="0.3">
      <c r="D224" s="18" t="s">
        <v>300</v>
      </c>
      <c r="E224" s="18" t="s">
        <v>278</v>
      </c>
      <c r="F224" s="4" t="s">
        <v>5</v>
      </c>
      <c r="G224" t="s">
        <v>133</v>
      </c>
      <c r="H224" t="s">
        <v>258</v>
      </c>
      <c r="I224" s="14" t="s">
        <v>6</v>
      </c>
      <c r="J224">
        <v>39.6</v>
      </c>
      <c r="K224">
        <v>36.299999999999997</v>
      </c>
      <c r="L224">
        <v>37.5</v>
      </c>
      <c r="M224">
        <v>37.9</v>
      </c>
      <c r="N224">
        <v>38.6</v>
      </c>
      <c r="O224">
        <v>39.4</v>
      </c>
      <c r="P224">
        <v>40.5</v>
      </c>
      <c r="Q224">
        <v>41.9</v>
      </c>
      <c r="R224">
        <v>43.4</v>
      </c>
      <c r="S224">
        <v>45.6</v>
      </c>
      <c r="T224">
        <v>47.3</v>
      </c>
      <c r="U224">
        <v>48.8</v>
      </c>
      <c r="V224">
        <v>50.4</v>
      </c>
      <c r="W224">
        <v>52.2</v>
      </c>
      <c r="X224">
        <v>54.1</v>
      </c>
      <c r="Y224">
        <v>56.4</v>
      </c>
      <c r="Z224">
        <v>58.8</v>
      </c>
      <c r="AA224">
        <v>61.2</v>
      </c>
      <c r="AB224">
        <v>63.4</v>
      </c>
      <c r="AC224">
        <v>64.599999999999994</v>
      </c>
      <c r="AD224">
        <v>65.8</v>
      </c>
      <c r="AE224">
        <v>67</v>
      </c>
      <c r="AF224">
        <v>67.900000000000006</v>
      </c>
      <c r="AG224">
        <v>69.2</v>
      </c>
      <c r="AH224">
        <v>71.3</v>
      </c>
      <c r="AI224">
        <v>73.7</v>
      </c>
      <c r="AJ224">
        <v>76.2</v>
      </c>
      <c r="AK224">
        <v>78.900000000000006</v>
      </c>
      <c r="AL224">
        <v>77.8</v>
      </c>
      <c r="AM224">
        <v>76.099999999999994</v>
      </c>
      <c r="AN224">
        <v>75.099999999999994</v>
      </c>
      <c r="AO224">
        <v>74.2</v>
      </c>
      <c r="AP224" t="s">
        <v>200</v>
      </c>
      <c r="AQ224">
        <v>2050</v>
      </c>
      <c r="AR224" t="s">
        <v>7</v>
      </c>
      <c r="AS224" t="s">
        <v>259</v>
      </c>
      <c r="AT224">
        <v>7.1</v>
      </c>
      <c r="AU224">
        <v>6.2</v>
      </c>
      <c r="AV224">
        <v>6.4</v>
      </c>
      <c r="AW224">
        <v>6.4</v>
      </c>
      <c r="AX224">
        <v>6.4</v>
      </c>
      <c r="AY224">
        <v>6.5</v>
      </c>
      <c r="AZ224">
        <v>6.7</v>
      </c>
      <c r="BA224">
        <v>7.1</v>
      </c>
      <c r="BB224">
        <v>7.4</v>
      </c>
      <c r="BC224">
        <v>8.4</v>
      </c>
      <c r="BD224">
        <v>8.9</v>
      </c>
      <c r="BE224">
        <v>9.1999999999999993</v>
      </c>
      <c r="BF224">
        <v>9.3000000000000007</v>
      </c>
      <c r="BG224">
        <v>9.6</v>
      </c>
      <c r="BH224">
        <v>9.9</v>
      </c>
      <c r="BI224">
        <v>10.199999999999999</v>
      </c>
      <c r="BJ224">
        <v>10.6</v>
      </c>
      <c r="BK224">
        <v>11</v>
      </c>
      <c r="BL224">
        <v>11.2</v>
      </c>
      <c r="BM224">
        <v>11.6</v>
      </c>
      <c r="BN224">
        <v>11.9</v>
      </c>
      <c r="BO224">
        <v>12.3</v>
      </c>
      <c r="BP224">
        <v>11.9</v>
      </c>
      <c r="BQ224">
        <v>11.8</v>
      </c>
      <c r="BR224">
        <v>12.2</v>
      </c>
      <c r="BS224">
        <v>12.6</v>
      </c>
      <c r="BT224">
        <v>13</v>
      </c>
      <c r="BU224">
        <v>13.4</v>
      </c>
      <c r="BV224">
        <v>12.5</v>
      </c>
      <c r="BW224">
        <v>11.7</v>
      </c>
      <c r="BX224">
        <v>11.3</v>
      </c>
      <c r="BY224">
        <v>11</v>
      </c>
    </row>
    <row r="225" spans="4:77" x14ac:dyDescent="0.3">
      <c r="D225" s="18" t="s">
        <v>300</v>
      </c>
      <c r="E225" s="18" t="s">
        <v>278</v>
      </c>
      <c r="F225" s="4" t="s">
        <v>5</v>
      </c>
      <c r="G225" t="s">
        <v>133</v>
      </c>
      <c r="H225" t="s">
        <v>259</v>
      </c>
      <c r="I225" s="14" t="s">
        <v>6</v>
      </c>
      <c r="J225">
        <v>7.1</v>
      </c>
      <c r="K225">
        <v>6.2</v>
      </c>
      <c r="L225">
        <v>6.4</v>
      </c>
      <c r="M225">
        <v>6.4</v>
      </c>
      <c r="N225">
        <v>6.4</v>
      </c>
      <c r="O225">
        <v>6.5</v>
      </c>
      <c r="P225">
        <v>6.7</v>
      </c>
      <c r="Q225">
        <v>7.1</v>
      </c>
      <c r="R225">
        <v>7.4</v>
      </c>
      <c r="S225">
        <v>8.4</v>
      </c>
      <c r="T225">
        <v>8.9</v>
      </c>
      <c r="U225">
        <v>9.1999999999999993</v>
      </c>
      <c r="V225">
        <v>9.3000000000000007</v>
      </c>
      <c r="W225">
        <v>9.6</v>
      </c>
      <c r="X225">
        <v>9.9</v>
      </c>
      <c r="Y225">
        <v>10.199999999999999</v>
      </c>
      <c r="Z225">
        <v>10.6</v>
      </c>
      <c r="AA225">
        <v>11</v>
      </c>
      <c r="AB225">
        <v>11.2</v>
      </c>
      <c r="AC225">
        <v>11.6</v>
      </c>
      <c r="AD225">
        <v>11.9</v>
      </c>
      <c r="AE225">
        <v>12.3</v>
      </c>
      <c r="AF225">
        <v>11.9</v>
      </c>
      <c r="AG225">
        <v>11.8</v>
      </c>
      <c r="AH225">
        <v>12.2</v>
      </c>
      <c r="AI225">
        <v>12.6</v>
      </c>
      <c r="AJ225">
        <v>13</v>
      </c>
      <c r="AK225">
        <v>13.4</v>
      </c>
      <c r="AL225">
        <v>12.5</v>
      </c>
      <c r="AM225">
        <v>11.7</v>
      </c>
      <c r="AN225">
        <v>11.3</v>
      </c>
      <c r="AO225">
        <v>11</v>
      </c>
      <c r="AP225" t="s">
        <v>200</v>
      </c>
      <c r="AQ225">
        <v>2050</v>
      </c>
      <c r="AR225" t="s">
        <v>7</v>
      </c>
      <c r="AS225" t="s">
        <v>260</v>
      </c>
      <c r="AT225">
        <v>6.1</v>
      </c>
      <c r="AU225">
        <v>5.5</v>
      </c>
      <c r="AV225">
        <v>5.7</v>
      </c>
      <c r="AW225">
        <v>5.8</v>
      </c>
      <c r="AX225">
        <v>5.9</v>
      </c>
      <c r="AY225">
        <v>6.1</v>
      </c>
      <c r="AZ225">
        <v>6.2</v>
      </c>
      <c r="BA225">
        <v>6.4</v>
      </c>
      <c r="BB225">
        <v>6.6</v>
      </c>
      <c r="BC225">
        <v>7</v>
      </c>
      <c r="BD225">
        <v>7.3</v>
      </c>
      <c r="BE225">
        <v>7.5</v>
      </c>
      <c r="BF225">
        <v>7.7</v>
      </c>
      <c r="BG225">
        <v>8</v>
      </c>
      <c r="BH225">
        <v>8.1999999999999993</v>
      </c>
      <c r="BI225">
        <v>8.5</v>
      </c>
      <c r="BJ225">
        <v>8.8000000000000007</v>
      </c>
      <c r="BK225">
        <v>9.1999999999999993</v>
      </c>
      <c r="BL225">
        <v>9.5</v>
      </c>
      <c r="BM225">
        <v>9.8000000000000007</v>
      </c>
      <c r="BN225">
        <v>10.1</v>
      </c>
      <c r="BO225">
        <v>10.4</v>
      </c>
      <c r="BP225">
        <v>10.8</v>
      </c>
      <c r="BQ225">
        <v>11.1</v>
      </c>
      <c r="BR225">
        <v>11.4</v>
      </c>
      <c r="BS225">
        <v>11.7</v>
      </c>
      <c r="BT225">
        <v>12.1</v>
      </c>
      <c r="BU225">
        <v>12.4</v>
      </c>
      <c r="BV225">
        <v>12.4</v>
      </c>
      <c r="BW225">
        <v>12.3</v>
      </c>
      <c r="BX225">
        <v>12.2</v>
      </c>
      <c r="BY225">
        <v>12.1</v>
      </c>
    </row>
    <row r="226" spans="4:77" x14ac:dyDescent="0.3">
      <c r="D226" s="18" t="s">
        <v>300</v>
      </c>
      <c r="E226" s="18" t="s">
        <v>278</v>
      </c>
      <c r="F226" s="4" t="s">
        <v>5</v>
      </c>
      <c r="G226" t="s">
        <v>133</v>
      </c>
      <c r="H226" t="s">
        <v>260</v>
      </c>
      <c r="I226" s="14" t="s">
        <v>6</v>
      </c>
      <c r="J226">
        <v>6.1</v>
      </c>
      <c r="K226">
        <v>5.5</v>
      </c>
      <c r="L226">
        <v>5.7</v>
      </c>
      <c r="M226">
        <v>5.8</v>
      </c>
      <c r="N226">
        <v>5.9</v>
      </c>
      <c r="O226">
        <v>6.1</v>
      </c>
      <c r="P226">
        <v>6.2</v>
      </c>
      <c r="Q226">
        <v>6.4</v>
      </c>
      <c r="R226">
        <v>6.6</v>
      </c>
      <c r="S226">
        <v>7</v>
      </c>
      <c r="T226">
        <v>7.3</v>
      </c>
      <c r="U226">
        <v>7.5</v>
      </c>
      <c r="V226">
        <v>7.7</v>
      </c>
      <c r="W226">
        <v>8</v>
      </c>
      <c r="X226">
        <v>8.1999999999999993</v>
      </c>
      <c r="Y226">
        <v>8.5</v>
      </c>
      <c r="Z226">
        <v>8.8000000000000007</v>
      </c>
      <c r="AA226">
        <v>9.1999999999999993</v>
      </c>
      <c r="AB226">
        <v>9.5</v>
      </c>
      <c r="AC226">
        <v>9.8000000000000007</v>
      </c>
      <c r="AD226">
        <v>10.1</v>
      </c>
      <c r="AE226">
        <v>10.4</v>
      </c>
      <c r="AF226">
        <v>10.8</v>
      </c>
      <c r="AG226">
        <v>11.1</v>
      </c>
      <c r="AH226">
        <v>11.4</v>
      </c>
      <c r="AI226">
        <v>11.7</v>
      </c>
      <c r="AJ226">
        <v>12.1</v>
      </c>
      <c r="AK226">
        <v>12.4</v>
      </c>
      <c r="AL226">
        <v>12.4</v>
      </c>
      <c r="AM226">
        <v>12.3</v>
      </c>
      <c r="AN226">
        <v>12.2</v>
      </c>
      <c r="AO226">
        <v>12.1</v>
      </c>
      <c r="AP226" t="s">
        <v>200</v>
      </c>
      <c r="AQ226">
        <v>2050</v>
      </c>
      <c r="AR226" t="s">
        <v>7</v>
      </c>
      <c r="AS226" t="s">
        <v>261</v>
      </c>
      <c r="AT226">
        <v>25.5</v>
      </c>
      <c r="AU226">
        <v>23.4</v>
      </c>
      <c r="AV226">
        <v>24.5</v>
      </c>
      <c r="AW226">
        <v>25.1</v>
      </c>
      <c r="AX226">
        <v>25.7</v>
      </c>
      <c r="AY226">
        <v>26.3</v>
      </c>
      <c r="AZ226">
        <v>27</v>
      </c>
      <c r="BA226">
        <v>27.9</v>
      </c>
      <c r="BB226">
        <v>28.8</v>
      </c>
      <c r="BC226">
        <v>30.4</v>
      </c>
      <c r="BD226">
        <v>31.8</v>
      </c>
      <c r="BE226">
        <v>33</v>
      </c>
      <c r="BF226">
        <v>34.200000000000003</v>
      </c>
      <c r="BG226">
        <v>35.4</v>
      </c>
      <c r="BH226">
        <v>36.5</v>
      </c>
      <c r="BI226">
        <v>37.9</v>
      </c>
      <c r="BJ226">
        <v>39</v>
      </c>
      <c r="BK226">
        <v>40.200000000000003</v>
      </c>
      <c r="BL226">
        <v>41.5</v>
      </c>
      <c r="BM226">
        <v>42.7</v>
      </c>
      <c r="BN226">
        <v>43.7</v>
      </c>
      <c r="BO226">
        <v>44.9</v>
      </c>
      <c r="BP226">
        <v>46</v>
      </c>
      <c r="BQ226">
        <v>47.1</v>
      </c>
      <c r="BR226">
        <v>48.1</v>
      </c>
      <c r="BS226">
        <v>49.2</v>
      </c>
      <c r="BT226">
        <v>50.3</v>
      </c>
      <c r="BU226">
        <v>51.3</v>
      </c>
      <c r="BV226">
        <v>50.5</v>
      </c>
      <c r="BW226">
        <v>49.4</v>
      </c>
      <c r="BX226">
        <v>48.5</v>
      </c>
      <c r="BY226">
        <v>47.5</v>
      </c>
    </row>
    <row r="227" spans="4:77" x14ac:dyDescent="0.3">
      <c r="D227" s="18" t="s">
        <v>300</v>
      </c>
      <c r="E227" s="18" t="s">
        <v>278</v>
      </c>
      <c r="F227" s="4" t="s">
        <v>5</v>
      </c>
      <c r="G227" t="s">
        <v>133</v>
      </c>
      <c r="H227" t="s">
        <v>261</v>
      </c>
      <c r="I227" s="14" t="s">
        <v>6</v>
      </c>
      <c r="J227">
        <v>25.5</v>
      </c>
      <c r="K227">
        <v>23.4</v>
      </c>
      <c r="L227">
        <v>24.5</v>
      </c>
      <c r="M227">
        <v>25.1</v>
      </c>
      <c r="N227">
        <v>25.7</v>
      </c>
      <c r="O227">
        <v>26.3</v>
      </c>
      <c r="P227">
        <v>27</v>
      </c>
      <c r="Q227">
        <v>27.9</v>
      </c>
      <c r="R227">
        <v>28.8</v>
      </c>
      <c r="S227">
        <v>30.4</v>
      </c>
      <c r="T227">
        <v>31.8</v>
      </c>
      <c r="U227">
        <v>33</v>
      </c>
      <c r="V227">
        <v>34.200000000000003</v>
      </c>
      <c r="W227">
        <v>35.4</v>
      </c>
      <c r="X227">
        <v>36.5</v>
      </c>
      <c r="Y227">
        <v>37.9</v>
      </c>
      <c r="Z227">
        <v>39</v>
      </c>
      <c r="AA227">
        <v>40.200000000000003</v>
      </c>
      <c r="AB227">
        <v>41.5</v>
      </c>
      <c r="AC227">
        <v>42.7</v>
      </c>
      <c r="AD227">
        <v>43.7</v>
      </c>
      <c r="AE227">
        <v>44.9</v>
      </c>
      <c r="AF227">
        <v>46</v>
      </c>
      <c r="AG227">
        <v>47.1</v>
      </c>
      <c r="AH227">
        <v>48.1</v>
      </c>
      <c r="AI227">
        <v>49.2</v>
      </c>
      <c r="AJ227">
        <v>50.3</v>
      </c>
      <c r="AK227">
        <v>51.3</v>
      </c>
      <c r="AL227">
        <v>50.5</v>
      </c>
      <c r="AM227">
        <v>49.4</v>
      </c>
      <c r="AN227">
        <v>48.5</v>
      </c>
      <c r="AO227">
        <v>47.5</v>
      </c>
      <c r="AP227" t="s">
        <v>200</v>
      </c>
      <c r="AQ227">
        <v>2050</v>
      </c>
      <c r="AR227" t="s">
        <v>7</v>
      </c>
      <c r="AS227" t="s">
        <v>262</v>
      </c>
      <c r="AT227">
        <v>142.19999999999999</v>
      </c>
      <c r="AU227">
        <v>136.9</v>
      </c>
      <c r="AV227">
        <v>141.9</v>
      </c>
      <c r="AW227">
        <v>141.80000000000001</v>
      </c>
      <c r="AX227">
        <v>138.80000000000001</v>
      </c>
      <c r="AY227">
        <v>138.6</v>
      </c>
      <c r="AZ227">
        <v>139.4</v>
      </c>
      <c r="BA227">
        <v>140.4</v>
      </c>
      <c r="BB227">
        <v>141.9</v>
      </c>
      <c r="BC227">
        <v>142.5</v>
      </c>
      <c r="BD227">
        <v>144.30000000000001</v>
      </c>
      <c r="BE227">
        <v>145.4</v>
      </c>
      <c r="BF227">
        <v>148.4</v>
      </c>
      <c r="BG227">
        <v>152.5</v>
      </c>
      <c r="BH227">
        <v>155.9</v>
      </c>
      <c r="BI227">
        <v>160.1</v>
      </c>
      <c r="BJ227">
        <v>160.69999999999999</v>
      </c>
      <c r="BK227">
        <v>164.2</v>
      </c>
      <c r="BL227">
        <v>175.2</v>
      </c>
      <c r="BM227">
        <v>181.7</v>
      </c>
      <c r="BN227">
        <v>188.8</v>
      </c>
      <c r="BO227">
        <v>195.9</v>
      </c>
      <c r="BP227">
        <v>199.4</v>
      </c>
      <c r="BQ227">
        <v>203.4</v>
      </c>
      <c r="BR227">
        <v>208.4</v>
      </c>
      <c r="BS227">
        <v>213.8</v>
      </c>
      <c r="BT227">
        <v>219.3</v>
      </c>
      <c r="BU227">
        <v>231.4</v>
      </c>
      <c r="BV227">
        <v>241.7</v>
      </c>
      <c r="BW227">
        <v>250.1</v>
      </c>
      <c r="BX227">
        <v>259.60000000000002</v>
      </c>
      <c r="BY227">
        <v>268.7</v>
      </c>
    </row>
    <row r="228" spans="4:77" x14ac:dyDescent="0.3">
      <c r="D228" s="18" t="s">
        <v>300</v>
      </c>
      <c r="E228" s="18" t="s">
        <v>278</v>
      </c>
      <c r="F228" s="4" t="s">
        <v>5</v>
      </c>
      <c r="G228" t="s">
        <v>133</v>
      </c>
      <c r="H228" t="s">
        <v>262</v>
      </c>
      <c r="I228" s="14" t="s">
        <v>6</v>
      </c>
      <c r="J228">
        <v>142.19999999999999</v>
      </c>
      <c r="K228">
        <v>136.9</v>
      </c>
      <c r="L228">
        <v>141.9</v>
      </c>
      <c r="M228">
        <v>141.80000000000001</v>
      </c>
      <c r="N228">
        <v>138.80000000000001</v>
      </c>
      <c r="O228">
        <v>138.6</v>
      </c>
      <c r="P228">
        <v>139.4</v>
      </c>
      <c r="Q228">
        <v>140.4</v>
      </c>
      <c r="R228">
        <v>141.9</v>
      </c>
      <c r="S228">
        <v>142.5</v>
      </c>
      <c r="T228">
        <v>144.30000000000001</v>
      </c>
      <c r="U228">
        <v>145.4</v>
      </c>
      <c r="V228">
        <v>148.4</v>
      </c>
      <c r="W228">
        <v>152.5</v>
      </c>
      <c r="X228">
        <v>155.9</v>
      </c>
      <c r="Y228">
        <v>160.1</v>
      </c>
      <c r="Z228">
        <v>160.69999999999999</v>
      </c>
      <c r="AA228">
        <v>164.2</v>
      </c>
      <c r="AB228">
        <v>175.2</v>
      </c>
      <c r="AC228">
        <v>181.7</v>
      </c>
      <c r="AD228">
        <v>188.8</v>
      </c>
      <c r="AE228">
        <v>195.9</v>
      </c>
      <c r="AF228">
        <v>199.4</v>
      </c>
      <c r="AG228">
        <v>203.4</v>
      </c>
      <c r="AH228">
        <v>208.4</v>
      </c>
      <c r="AI228">
        <v>213.8</v>
      </c>
      <c r="AJ228">
        <v>219.3</v>
      </c>
      <c r="AK228">
        <v>231.4</v>
      </c>
      <c r="AL228">
        <v>241.7</v>
      </c>
      <c r="AM228">
        <v>250.1</v>
      </c>
      <c r="AN228">
        <v>259.60000000000002</v>
      </c>
      <c r="AO228">
        <v>268.7</v>
      </c>
      <c r="AP228" t="s">
        <v>200</v>
      </c>
      <c r="AQ228">
        <v>2050</v>
      </c>
      <c r="AR228" t="s">
        <v>7</v>
      </c>
      <c r="AS228" t="s">
        <v>263</v>
      </c>
      <c r="AT228">
        <v>38.1</v>
      </c>
      <c r="AU228">
        <v>37.6</v>
      </c>
      <c r="AV228">
        <v>38.6</v>
      </c>
      <c r="AW228">
        <v>39.200000000000003</v>
      </c>
      <c r="AX228">
        <v>40</v>
      </c>
      <c r="AY228">
        <v>40.9</v>
      </c>
      <c r="AZ228">
        <v>42</v>
      </c>
      <c r="BA228">
        <v>43.1</v>
      </c>
      <c r="BB228">
        <v>44.3</v>
      </c>
      <c r="BC228">
        <v>45.9</v>
      </c>
      <c r="BD228">
        <v>47.2</v>
      </c>
      <c r="BE228">
        <v>48.5</v>
      </c>
      <c r="BF228">
        <v>50.1</v>
      </c>
      <c r="BG228">
        <v>51.8</v>
      </c>
      <c r="BH228">
        <v>53.6</v>
      </c>
      <c r="BI228">
        <v>55.6</v>
      </c>
      <c r="BJ228">
        <v>57.5</v>
      </c>
      <c r="BK228">
        <v>59.5</v>
      </c>
      <c r="BL228">
        <v>61.7</v>
      </c>
      <c r="BM228">
        <v>63.6</v>
      </c>
      <c r="BN228">
        <v>65.599999999999994</v>
      </c>
      <c r="BO228">
        <v>67.7</v>
      </c>
      <c r="BP228">
        <v>70.099999999999994</v>
      </c>
      <c r="BQ228">
        <v>72.5</v>
      </c>
      <c r="BR228">
        <v>74.900000000000006</v>
      </c>
      <c r="BS228">
        <v>77.400000000000006</v>
      </c>
      <c r="BT228">
        <v>80.099999999999994</v>
      </c>
      <c r="BU228">
        <v>82.8</v>
      </c>
      <c r="BV228">
        <v>82.9</v>
      </c>
      <c r="BW228">
        <v>82.9</v>
      </c>
      <c r="BX228">
        <v>83</v>
      </c>
      <c r="BY228">
        <v>83</v>
      </c>
    </row>
    <row r="229" spans="4:77" x14ac:dyDescent="0.3">
      <c r="D229" s="18" t="s">
        <v>300</v>
      </c>
      <c r="E229" s="18" t="s">
        <v>278</v>
      </c>
      <c r="F229" s="4" t="s">
        <v>5</v>
      </c>
      <c r="G229" t="s">
        <v>133</v>
      </c>
      <c r="H229" t="s">
        <v>263</v>
      </c>
      <c r="I229" s="14" t="s">
        <v>6</v>
      </c>
      <c r="J229">
        <v>38.1</v>
      </c>
      <c r="K229">
        <v>37.6</v>
      </c>
      <c r="L229">
        <v>38.6</v>
      </c>
      <c r="M229">
        <v>39.200000000000003</v>
      </c>
      <c r="N229">
        <v>40</v>
      </c>
      <c r="O229">
        <v>40.9</v>
      </c>
      <c r="P229">
        <v>42</v>
      </c>
      <c r="Q229">
        <v>43.1</v>
      </c>
      <c r="R229">
        <v>44.3</v>
      </c>
      <c r="S229">
        <v>45.9</v>
      </c>
      <c r="T229">
        <v>47.2</v>
      </c>
      <c r="U229">
        <v>48.5</v>
      </c>
      <c r="V229">
        <v>50.1</v>
      </c>
      <c r="W229">
        <v>51.8</v>
      </c>
      <c r="X229">
        <v>53.6</v>
      </c>
      <c r="Y229">
        <v>55.6</v>
      </c>
      <c r="Z229">
        <v>57.5</v>
      </c>
      <c r="AA229">
        <v>59.5</v>
      </c>
      <c r="AB229">
        <v>61.7</v>
      </c>
      <c r="AC229">
        <v>63.6</v>
      </c>
      <c r="AD229">
        <v>65.599999999999994</v>
      </c>
      <c r="AE229">
        <v>67.7</v>
      </c>
      <c r="AF229">
        <v>70.099999999999994</v>
      </c>
      <c r="AG229">
        <v>72.5</v>
      </c>
      <c r="AH229">
        <v>74.900000000000006</v>
      </c>
      <c r="AI229">
        <v>77.400000000000006</v>
      </c>
      <c r="AJ229">
        <v>80.099999999999994</v>
      </c>
      <c r="AK229">
        <v>82.8</v>
      </c>
      <c r="AL229">
        <v>82.9</v>
      </c>
      <c r="AM229">
        <v>82.9</v>
      </c>
      <c r="AN229">
        <v>83</v>
      </c>
      <c r="AO229">
        <v>83</v>
      </c>
      <c r="AP229" t="s">
        <v>200</v>
      </c>
      <c r="AQ229">
        <v>2050</v>
      </c>
      <c r="AR229" t="s">
        <v>7</v>
      </c>
      <c r="AS229" t="s">
        <v>264</v>
      </c>
      <c r="AT229">
        <v>140.6</v>
      </c>
      <c r="AU229">
        <v>129.4</v>
      </c>
      <c r="AV229">
        <v>133.4</v>
      </c>
      <c r="AW229">
        <v>136.1</v>
      </c>
      <c r="AX229">
        <v>138.6</v>
      </c>
      <c r="AY229">
        <v>141.5</v>
      </c>
      <c r="AZ229">
        <v>144.9</v>
      </c>
      <c r="BA229">
        <v>148.80000000000001</v>
      </c>
      <c r="BB229">
        <v>152.80000000000001</v>
      </c>
      <c r="BC229">
        <v>158</v>
      </c>
      <c r="BD229">
        <v>162.69999999999999</v>
      </c>
      <c r="BE229">
        <v>167.1</v>
      </c>
      <c r="BF229">
        <v>172.4</v>
      </c>
      <c r="BG229">
        <v>177.8</v>
      </c>
      <c r="BH229">
        <v>183.5</v>
      </c>
      <c r="BI229">
        <v>190.1</v>
      </c>
      <c r="BJ229">
        <v>196.9</v>
      </c>
      <c r="BK229">
        <v>203.7</v>
      </c>
      <c r="BL229">
        <v>210.2</v>
      </c>
      <c r="BM229">
        <v>216.8</v>
      </c>
      <c r="BN229">
        <v>223.6</v>
      </c>
      <c r="BO229">
        <v>230.4</v>
      </c>
      <c r="BP229">
        <v>236.7</v>
      </c>
      <c r="BQ229">
        <v>242.9</v>
      </c>
      <c r="BR229">
        <v>249.8</v>
      </c>
      <c r="BS229">
        <v>257.2</v>
      </c>
      <c r="BT229">
        <v>265</v>
      </c>
      <c r="BU229">
        <v>272.7</v>
      </c>
      <c r="BV229">
        <v>272.3</v>
      </c>
      <c r="BW229">
        <v>270.7</v>
      </c>
      <c r="BX229">
        <v>269.8</v>
      </c>
      <c r="BY229">
        <v>268.5</v>
      </c>
    </row>
    <row r="230" spans="4:77" x14ac:dyDescent="0.3">
      <c r="D230" s="18" t="s">
        <v>300</v>
      </c>
      <c r="E230" s="18" t="s">
        <v>278</v>
      </c>
      <c r="F230" s="4" t="s">
        <v>5</v>
      </c>
      <c r="G230" t="s">
        <v>133</v>
      </c>
      <c r="H230" t="s">
        <v>264</v>
      </c>
      <c r="I230" s="14" t="s">
        <v>6</v>
      </c>
      <c r="J230">
        <v>140.6</v>
      </c>
      <c r="K230">
        <v>129.4</v>
      </c>
      <c r="L230">
        <v>133.4</v>
      </c>
      <c r="M230">
        <v>136.1</v>
      </c>
      <c r="N230">
        <v>138.6</v>
      </c>
      <c r="O230">
        <v>141.5</v>
      </c>
      <c r="P230">
        <v>144.9</v>
      </c>
      <c r="Q230">
        <v>148.80000000000001</v>
      </c>
      <c r="R230">
        <v>152.80000000000001</v>
      </c>
      <c r="S230">
        <v>158</v>
      </c>
      <c r="T230">
        <v>162.69999999999999</v>
      </c>
      <c r="U230">
        <v>167.1</v>
      </c>
      <c r="V230">
        <v>172.4</v>
      </c>
      <c r="W230">
        <v>177.8</v>
      </c>
      <c r="X230">
        <v>183.5</v>
      </c>
      <c r="Y230">
        <v>190.1</v>
      </c>
      <c r="Z230">
        <v>196.9</v>
      </c>
      <c r="AA230">
        <v>203.7</v>
      </c>
      <c r="AB230">
        <v>210.2</v>
      </c>
      <c r="AC230">
        <v>216.8</v>
      </c>
      <c r="AD230">
        <v>223.6</v>
      </c>
      <c r="AE230">
        <v>230.4</v>
      </c>
      <c r="AF230">
        <v>236.7</v>
      </c>
      <c r="AG230">
        <v>242.9</v>
      </c>
      <c r="AH230">
        <v>249.8</v>
      </c>
      <c r="AI230">
        <v>257.2</v>
      </c>
      <c r="AJ230">
        <v>265</v>
      </c>
      <c r="AK230">
        <v>272.7</v>
      </c>
      <c r="AL230">
        <v>272.3</v>
      </c>
      <c r="AM230">
        <v>270.7</v>
      </c>
      <c r="AN230">
        <v>269.8</v>
      </c>
      <c r="AO230">
        <v>268.5</v>
      </c>
      <c r="AP230" t="s">
        <v>200</v>
      </c>
      <c r="AQ230">
        <v>2050</v>
      </c>
      <c r="AR230" t="s">
        <v>7</v>
      </c>
      <c r="AS230" t="s">
        <v>265</v>
      </c>
      <c r="AT230">
        <v>482.5</v>
      </c>
      <c r="AU230">
        <v>441.7</v>
      </c>
      <c r="AV230">
        <v>455.9</v>
      </c>
      <c r="AW230">
        <v>466.9</v>
      </c>
      <c r="AX230">
        <v>474</v>
      </c>
      <c r="AY230">
        <v>481.7</v>
      </c>
      <c r="AZ230">
        <v>490.8</v>
      </c>
      <c r="BA230">
        <v>501.5</v>
      </c>
      <c r="BB230">
        <v>512.70000000000005</v>
      </c>
      <c r="BC230">
        <v>507.7</v>
      </c>
      <c r="BD230">
        <v>515.29999999999995</v>
      </c>
      <c r="BE230">
        <v>526.9</v>
      </c>
      <c r="BF230">
        <v>540.6</v>
      </c>
      <c r="BG230">
        <v>554.70000000000005</v>
      </c>
      <c r="BH230">
        <v>569.79999999999995</v>
      </c>
      <c r="BI230">
        <v>586.9</v>
      </c>
      <c r="BJ230">
        <v>604.20000000000005</v>
      </c>
      <c r="BK230">
        <v>622.20000000000005</v>
      </c>
      <c r="BL230">
        <v>640.4</v>
      </c>
      <c r="BM230">
        <v>657</v>
      </c>
      <c r="BN230">
        <v>672.9</v>
      </c>
      <c r="BO230">
        <v>689.1</v>
      </c>
      <c r="BP230">
        <v>698.1</v>
      </c>
      <c r="BQ230">
        <v>707.8</v>
      </c>
      <c r="BR230">
        <v>720</v>
      </c>
      <c r="BS230">
        <v>733.7</v>
      </c>
      <c r="BT230">
        <v>748.7</v>
      </c>
      <c r="BU230">
        <v>762.9</v>
      </c>
      <c r="BV230">
        <v>754.6</v>
      </c>
      <c r="BW230">
        <v>744.3</v>
      </c>
      <c r="BX230">
        <v>735.9</v>
      </c>
      <c r="BY230">
        <v>727.1</v>
      </c>
    </row>
    <row r="231" spans="4:77" x14ac:dyDescent="0.3">
      <c r="D231" s="18" t="s">
        <v>300</v>
      </c>
      <c r="E231" s="18" t="s">
        <v>278</v>
      </c>
      <c r="F231" s="4" t="s">
        <v>5</v>
      </c>
      <c r="G231" t="s">
        <v>133</v>
      </c>
      <c r="H231" t="s">
        <v>265</v>
      </c>
      <c r="I231" s="14" t="s">
        <v>6</v>
      </c>
      <c r="J231">
        <v>482.5</v>
      </c>
      <c r="K231">
        <v>441.7</v>
      </c>
      <c r="L231">
        <v>455.9</v>
      </c>
      <c r="M231">
        <v>466.9</v>
      </c>
      <c r="N231">
        <v>474</v>
      </c>
      <c r="O231">
        <v>481.7</v>
      </c>
      <c r="P231">
        <v>490.8</v>
      </c>
      <c r="Q231">
        <v>501.5</v>
      </c>
      <c r="R231">
        <v>512.70000000000005</v>
      </c>
      <c r="S231">
        <v>507.7</v>
      </c>
      <c r="T231">
        <v>515.29999999999995</v>
      </c>
      <c r="U231">
        <v>526.9</v>
      </c>
      <c r="V231">
        <v>540.6</v>
      </c>
      <c r="W231">
        <v>554.70000000000005</v>
      </c>
      <c r="X231">
        <v>569.79999999999995</v>
      </c>
      <c r="Y231">
        <v>586.9</v>
      </c>
      <c r="Z231">
        <v>604.20000000000005</v>
      </c>
      <c r="AA231">
        <v>622.20000000000005</v>
      </c>
      <c r="AB231">
        <v>640.4</v>
      </c>
      <c r="AC231">
        <v>657</v>
      </c>
      <c r="AD231">
        <v>672.9</v>
      </c>
      <c r="AE231">
        <v>689.1</v>
      </c>
      <c r="AF231">
        <v>698.1</v>
      </c>
      <c r="AG231">
        <v>707.8</v>
      </c>
      <c r="AH231">
        <v>720</v>
      </c>
      <c r="AI231">
        <v>733.7</v>
      </c>
      <c r="AJ231">
        <v>748.7</v>
      </c>
      <c r="AK231">
        <v>762.9</v>
      </c>
      <c r="AL231">
        <v>754.6</v>
      </c>
      <c r="AM231">
        <v>744.3</v>
      </c>
      <c r="AN231">
        <v>735.9</v>
      </c>
      <c r="AO231">
        <v>727.1</v>
      </c>
      <c r="AP231" t="s">
        <v>200</v>
      </c>
      <c r="AQ231">
        <v>2050</v>
      </c>
      <c r="AR231" t="s">
        <v>7</v>
      </c>
      <c r="AS231" t="s">
        <v>266</v>
      </c>
      <c r="AT231">
        <v>37.700000000000003</v>
      </c>
      <c r="AU231">
        <v>35.1</v>
      </c>
      <c r="AV231">
        <v>36.700000000000003</v>
      </c>
      <c r="AW231">
        <v>37.6</v>
      </c>
      <c r="AX231">
        <v>38.6</v>
      </c>
      <c r="AY231">
        <v>39.6</v>
      </c>
      <c r="AZ231">
        <v>40.799999999999997</v>
      </c>
      <c r="BA231">
        <v>42</v>
      </c>
      <c r="BB231">
        <v>43.3</v>
      </c>
      <c r="BC231">
        <v>45.3</v>
      </c>
      <c r="BD231">
        <v>47</v>
      </c>
      <c r="BE231">
        <v>48.5</v>
      </c>
      <c r="BF231">
        <v>50.2</v>
      </c>
      <c r="BG231">
        <v>52</v>
      </c>
      <c r="BH231">
        <v>53.9</v>
      </c>
      <c r="BI231">
        <v>56</v>
      </c>
      <c r="BJ231">
        <v>58.1</v>
      </c>
      <c r="BK231">
        <v>60.3</v>
      </c>
      <c r="BL231">
        <v>62.7</v>
      </c>
      <c r="BM231">
        <v>65</v>
      </c>
      <c r="BN231">
        <v>67.2</v>
      </c>
      <c r="BO231">
        <v>69.599999999999994</v>
      </c>
      <c r="BP231">
        <v>72.400000000000006</v>
      </c>
      <c r="BQ231">
        <v>74.900000000000006</v>
      </c>
      <c r="BR231">
        <v>77.3</v>
      </c>
      <c r="BS231">
        <v>79.8</v>
      </c>
      <c r="BT231">
        <v>82.3</v>
      </c>
      <c r="BU231">
        <v>85</v>
      </c>
      <c r="BV231">
        <v>85.4</v>
      </c>
      <c r="BW231">
        <v>85.2</v>
      </c>
      <c r="BX231">
        <v>85</v>
      </c>
      <c r="BY231">
        <v>84.6</v>
      </c>
    </row>
    <row r="232" spans="4:77" x14ac:dyDescent="0.3">
      <c r="D232" s="18" t="s">
        <v>300</v>
      </c>
      <c r="E232" s="18" t="s">
        <v>278</v>
      </c>
      <c r="F232" s="4" t="s">
        <v>5</v>
      </c>
      <c r="G232" t="s">
        <v>133</v>
      </c>
      <c r="H232" t="s">
        <v>266</v>
      </c>
      <c r="I232" s="14" t="s">
        <v>6</v>
      </c>
      <c r="J232">
        <v>37.700000000000003</v>
      </c>
      <c r="K232">
        <v>35.1</v>
      </c>
      <c r="L232">
        <v>36.700000000000003</v>
      </c>
      <c r="M232">
        <v>37.6</v>
      </c>
      <c r="N232">
        <v>38.6</v>
      </c>
      <c r="O232">
        <v>39.6</v>
      </c>
      <c r="P232">
        <v>40.799999999999997</v>
      </c>
      <c r="Q232">
        <v>42</v>
      </c>
      <c r="R232">
        <v>43.3</v>
      </c>
      <c r="S232">
        <v>45.3</v>
      </c>
      <c r="T232">
        <v>47</v>
      </c>
      <c r="U232">
        <v>48.5</v>
      </c>
      <c r="V232">
        <v>50.2</v>
      </c>
      <c r="W232">
        <v>52</v>
      </c>
      <c r="X232">
        <v>53.9</v>
      </c>
      <c r="Y232">
        <v>56</v>
      </c>
      <c r="Z232">
        <v>58.1</v>
      </c>
      <c r="AA232">
        <v>60.3</v>
      </c>
      <c r="AB232">
        <v>62.7</v>
      </c>
      <c r="AC232">
        <v>65</v>
      </c>
      <c r="AD232">
        <v>67.2</v>
      </c>
      <c r="AE232">
        <v>69.599999999999994</v>
      </c>
      <c r="AF232">
        <v>72.400000000000006</v>
      </c>
      <c r="AG232">
        <v>74.900000000000006</v>
      </c>
      <c r="AH232">
        <v>77.3</v>
      </c>
      <c r="AI232">
        <v>79.8</v>
      </c>
      <c r="AJ232">
        <v>82.3</v>
      </c>
      <c r="AK232">
        <v>85</v>
      </c>
      <c r="AL232">
        <v>85.4</v>
      </c>
      <c r="AM232">
        <v>85.2</v>
      </c>
      <c r="AN232">
        <v>85</v>
      </c>
      <c r="AO232">
        <v>84.6</v>
      </c>
      <c r="AP232" t="s">
        <v>200</v>
      </c>
      <c r="AQ232">
        <v>2050</v>
      </c>
      <c r="AR232" t="s">
        <v>7</v>
      </c>
      <c r="AS232" t="s">
        <v>267</v>
      </c>
      <c r="AT232">
        <v>60.7</v>
      </c>
      <c r="AU232">
        <v>58.3</v>
      </c>
      <c r="AV232">
        <v>59.9</v>
      </c>
      <c r="AW232">
        <v>60.9</v>
      </c>
      <c r="AX232">
        <v>61.9</v>
      </c>
      <c r="AY232">
        <v>63</v>
      </c>
      <c r="AZ232">
        <v>64.3</v>
      </c>
      <c r="BA232">
        <v>65.8</v>
      </c>
      <c r="BB232">
        <v>67.599999999999994</v>
      </c>
      <c r="BC232">
        <v>70</v>
      </c>
      <c r="BD232">
        <v>72.3</v>
      </c>
      <c r="BE232">
        <v>74.400000000000006</v>
      </c>
      <c r="BF232">
        <v>77</v>
      </c>
      <c r="BG232">
        <v>79.599999999999994</v>
      </c>
      <c r="BH232">
        <v>82.4</v>
      </c>
      <c r="BI232">
        <v>85.7</v>
      </c>
      <c r="BJ232">
        <v>88.6</v>
      </c>
      <c r="BK232">
        <v>91.7</v>
      </c>
      <c r="BL232">
        <v>94.9</v>
      </c>
      <c r="BM232">
        <v>97.9</v>
      </c>
      <c r="BN232">
        <v>100.7</v>
      </c>
      <c r="BO232">
        <v>103.6</v>
      </c>
      <c r="BP232">
        <v>106.8</v>
      </c>
      <c r="BQ232">
        <v>109.5</v>
      </c>
      <c r="BR232">
        <v>112.1</v>
      </c>
      <c r="BS232">
        <v>114.6</v>
      </c>
      <c r="BT232">
        <v>117.1</v>
      </c>
      <c r="BU232">
        <v>119.5</v>
      </c>
      <c r="BV232">
        <v>118.6</v>
      </c>
      <c r="BW232">
        <v>117.3</v>
      </c>
      <c r="BX232">
        <v>116.4</v>
      </c>
      <c r="BY232">
        <v>115.3</v>
      </c>
    </row>
    <row r="233" spans="4:77" x14ac:dyDescent="0.3">
      <c r="D233" s="18" t="s">
        <v>300</v>
      </c>
      <c r="E233" s="18" t="s">
        <v>278</v>
      </c>
      <c r="F233" s="4" t="s">
        <v>5</v>
      </c>
      <c r="G233" t="s">
        <v>133</v>
      </c>
      <c r="H233" t="s">
        <v>267</v>
      </c>
      <c r="I233" s="14" t="s">
        <v>6</v>
      </c>
      <c r="J233">
        <v>60.7</v>
      </c>
      <c r="K233">
        <v>58.3</v>
      </c>
      <c r="L233">
        <v>59.9</v>
      </c>
      <c r="M233">
        <v>60.9</v>
      </c>
      <c r="N233">
        <v>61.9</v>
      </c>
      <c r="O233">
        <v>63</v>
      </c>
      <c r="P233">
        <v>64.3</v>
      </c>
      <c r="Q233">
        <v>65.8</v>
      </c>
      <c r="R233">
        <v>67.599999999999994</v>
      </c>
      <c r="S233">
        <v>70</v>
      </c>
      <c r="T233">
        <v>72.3</v>
      </c>
      <c r="U233">
        <v>74.400000000000006</v>
      </c>
      <c r="V233">
        <v>77</v>
      </c>
      <c r="W233">
        <v>79.599999999999994</v>
      </c>
      <c r="X233">
        <v>82.4</v>
      </c>
      <c r="Y233">
        <v>85.7</v>
      </c>
      <c r="Z233">
        <v>88.6</v>
      </c>
      <c r="AA233">
        <v>91.7</v>
      </c>
      <c r="AB233">
        <v>94.9</v>
      </c>
      <c r="AC233">
        <v>97.9</v>
      </c>
      <c r="AD233">
        <v>100.7</v>
      </c>
      <c r="AE233">
        <v>103.6</v>
      </c>
      <c r="AF233">
        <v>106.8</v>
      </c>
      <c r="AG233">
        <v>109.5</v>
      </c>
      <c r="AH233">
        <v>112.1</v>
      </c>
      <c r="AI233">
        <v>114.6</v>
      </c>
      <c r="AJ233">
        <v>117.1</v>
      </c>
      <c r="AK233">
        <v>119.5</v>
      </c>
      <c r="AL233">
        <v>118.6</v>
      </c>
      <c r="AM233">
        <v>117.3</v>
      </c>
      <c r="AN233">
        <v>116.4</v>
      </c>
      <c r="AO233">
        <v>115.3</v>
      </c>
      <c r="AP233" t="s">
        <v>200</v>
      </c>
      <c r="AQ233">
        <v>2050</v>
      </c>
      <c r="AR233" t="s">
        <v>7</v>
      </c>
      <c r="AS233" t="s">
        <v>268</v>
      </c>
      <c r="AT233">
        <v>247.4</v>
      </c>
      <c r="AU233">
        <v>235</v>
      </c>
      <c r="AV233">
        <v>241</v>
      </c>
      <c r="AW233">
        <v>245.8</v>
      </c>
      <c r="AX233">
        <v>249.9</v>
      </c>
      <c r="AY233">
        <v>254.1</v>
      </c>
      <c r="AZ233">
        <v>258.8</v>
      </c>
      <c r="BA233">
        <v>264.2</v>
      </c>
      <c r="BB233">
        <v>271.39999999999998</v>
      </c>
      <c r="BC233">
        <v>279.7</v>
      </c>
      <c r="BD233">
        <v>288.89999999999998</v>
      </c>
      <c r="BE233">
        <v>298.60000000000002</v>
      </c>
      <c r="BF233">
        <v>307.8</v>
      </c>
      <c r="BG233">
        <v>316.39999999999998</v>
      </c>
      <c r="BH233">
        <v>326.10000000000002</v>
      </c>
      <c r="BI233">
        <v>338.7</v>
      </c>
      <c r="BJ233">
        <v>349.7</v>
      </c>
      <c r="BK233">
        <v>360.2</v>
      </c>
      <c r="BL233">
        <v>371.5</v>
      </c>
      <c r="BM233">
        <v>384</v>
      </c>
      <c r="BN233">
        <v>397.8</v>
      </c>
      <c r="BO233">
        <v>412</v>
      </c>
      <c r="BP233">
        <v>426.1</v>
      </c>
      <c r="BQ233">
        <v>439.9</v>
      </c>
      <c r="BR233">
        <v>452.9</v>
      </c>
      <c r="BS233">
        <v>466</v>
      </c>
      <c r="BT233">
        <v>477.8</v>
      </c>
      <c r="BU233">
        <v>488.4</v>
      </c>
      <c r="BV233">
        <v>485.3</v>
      </c>
      <c r="BW233">
        <v>481.7</v>
      </c>
      <c r="BX233">
        <v>479.4</v>
      </c>
      <c r="BY233">
        <v>476.9</v>
      </c>
    </row>
    <row r="234" spans="4:77" x14ac:dyDescent="0.3">
      <c r="D234" s="18" t="s">
        <v>300</v>
      </c>
      <c r="E234" s="18" t="s">
        <v>278</v>
      </c>
      <c r="F234" s="4" t="s">
        <v>5</v>
      </c>
      <c r="G234" t="s">
        <v>133</v>
      </c>
      <c r="H234" t="s">
        <v>268</v>
      </c>
      <c r="I234" s="14" t="s">
        <v>6</v>
      </c>
      <c r="J234">
        <v>247.4</v>
      </c>
      <c r="K234">
        <v>235</v>
      </c>
      <c r="L234">
        <v>241</v>
      </c>
      <c r="M234">
        <v>245.8</v>
      </c>
      <c r="N234">
        <v>249.9</v>
      </c>
      <c r="O234">
        <v>254.1</v>
      </c>
      <c r="P234">
        <v>258.8</v>
      </c>
      <c r="Q234">
        <v>264.2</v>
      </c>
      <c r="R234">
        <v>271.39999999999998</v>
      </c>
      <c r="S234">
        <v>279.7</v>
      </c>
      <c r="T234">
        <v>288.89999999999998</v>
      </c>
      <c r="U234">
        <v>298.60000000000002</v>
      </c>
      <c r="V234">
        <v>307.8</v>
      </c>
      <c r="W234">
        <v>316.39999999999998</v>
      </c>
      <c r="X234">
        <v>326.10000000000002</v>
      </c>
      <c r="Y234">
        <v>338.7</v>
      </c>
      <c r="Z234">
        <v>349.7</v>
      </c>
      <c r="AA234">
        <v>360.2</v>
      </c>
      <c r="AB234">
        <v>371.5</v>
      </c>
      <c r="AC234">
        <v>384</v>
      </c>
      <c r="AD234">
        <v>397.8</v>
      </c>
      <c r="AE234">
        <v>412</v>
      </c>
      <c r="AF234">
        <v>426.1</v>
      </c>
      <c r="AG234">
        <v>439.9</v>
      </c>
      <c r="AH234">
        <v>452.9</v>
      </c>
      <c r="AI234">
        <v>466</v>
      </c>
      <c r="AJ234">
        <v>477.8</v>
      </c>
      <c r="AK234">
        <v>488.4</v>
      </c>
      <c r="AL234">
        <v>485.3</v>
      </c>
      <c r="AM234">
        <v>481.7</v>
      </c>
      <c r="AN234">
        <v>479.4</v>
      </c>
      <c r="AO234">
        <v>476.9</v>
      </c>
      <c r="AP234" t="s">
        <v>200</v>
      </c>
      <c r="AQ234">
        <v>2050</v>
      </c>
      <c r="AR234" t="s">
        <v>7</v>
      </c>
      <c r="AS234" t="s">
        <v>269</v>
      </c>
      <c r="AT234">
        <v>8.1</v>
      </c>
      <c r="AU234">
        <v>8</v>
      </c>
      <c r="AV234">
        <v>8.4</v>
      </c>
      <c r="AW234">
        <v>8.9</v>
      </c>
      <c r="AX234">
        <v>9.1999999999999993</v>
      </c>
      <c r="AY234">
        <v>9.6</v>
      </c>
      <c r="AZ234">
        <v>9.9</v>
      </c>
      <c r="BA234">
        <v>10.199999999999999</v>
      </c>
      <c r="BB234">
        <v>10.5</v>
      </c>
      <c r="BC234">
        <v>10.7</v>
      </c>
      <c r="BD234">
        <v>10.9</v>
      </c>
      <c r="BE234">
        <v>11.1</v>
      </c>
      <c r="BF234">
        <v>11.4</v>
      </c>
      <c r="BG234">
        <v>11.7</v>
      </c>
      <c r="BH234">
        <v>12</v>
      </c>
      <c r="BI234">
        <v>12.3</v>
      </c>
      <c r="BJ234">
        <v>12.6</v>
      </c>
      <c r="BK234">
        <v>12.9</v>
      </c>
      <c r="BL234">
        <v>13.2</v>
      </c>
      <c r="BM234">
        <v>13.4</v>
      </c>
      <c r="BN234">
        <v>13.6</v>
      </c>
      <c r="BO234">
        <v>13.8</v>
      </c>
      <c r="BP234">
        <v>13.9</v>
      </c>
      <c r="BQ234">
        <v>14.1</v>
      </c>
      <c r="BR234">
        <v>14.2</v>
      </c>
      <c r="BS234">
        <v>14.4</v>
      </c>
      <c r="BT234">
        <v>14.6</v>
      </c>
      <c r="BU234">
        <v>14.8</v>
      </c>
      <c r="BV234">
        <v>14.7</v>
      </c>
      <c r="BW234">
        <v>14.6</v>
      </c>
      <c r="BX234">
        <v>14.6</v>
      </c>
      <c r="BY234">
        <v>14.6</v>
      </c>
    </row>
    <row r="235" spans="4:77" x14ac:dyDescent="0.3">
      <c r="D235" s="18" t="s">
        <v>300</v>
      </c>
      <c r="E235" s="18" t="s">
        <v>278</v>
      </c>
      <c r="F235" s="4" t="s">
        <v>5</v>
      </c>
      <c r="G235" t="s">
        <v>133</v>
      </c>
      <c r="H235" t="s">
        <v>269</v>
      </c>
      <c r="I235" s="14" t="s">
        <v>6</v>
      </c>
      <c r="J235">
        <v>8.1</v>
      </c>
      <c r="K235">
        <v>8</v>
      </c>
      <c r="L235">
        <v>8.4</v>
      </c>
      <c r="M235">
        <v>8.9</v>
      </c>
      <c r="N235">
        <v>9.1999999999999993</v>
      </c>
      <c r="O235">
        <v>9.6</v>
      </c>
      <c r="P235">
        <v>9.9</v>
      </c>
      <c r="Q235">
        <v>10.199999999999999</v>
      </c>
      <c r="R235">
        <v>10.5</v>
      </c>
      <c r="S235">
        <v>10.7</v>
      </c>
      <c r="T235">
        <v>10.9</v>
      </c>
      <c r="U235">
        <v>11.1</v>
      </c>
      <c r="V235">
        <v>11.4</v>
      </c>
      <c r="W235">
        <v>11.7</v>
      </c>
      <c r="X235">
        <v>12</v>
      </c>
      <c r="Y235">
        <v>12.3</v>
      </c>
      <c r="Z235">
        <v>12.6</v>
      </c>
      <c r="AA235">
        <v>12.9</v>
      </c>
      <c r="AB235">
        <v>13.2</v>
      </c>
      <c r="AC235">
        <v>13.4</v>
      </c>
      <c r="AD235">
        <v>13.6</v>
      </c>
      <c r="AE235">
        <v>13.8</v>
      </c>
      <c r="AF235">
        <v>13.9</v>
      </c>
      <c r="AG235">
        <v>14.1</v>
      </c>
      <c r="AH235">
        <v>14.2</v>
      </c>
      <c r="AI235">
        <v>14.4</v>
      </c>
      <c r="AJ235">
        <v>14.6</v>
      </c>
      <c r="AK235">
        <v>14.8</v>
      </c>
      <c r="AL235">
        <v>14.7</v>
      </c>
      <c r="AM235">
        <v>14.6</v>
      </c>
      <c r="AN235">
        <v>14.6</v>
      </c>
      <c r="AO235">
        <v>14.6</v>
      </c>
      <c r="AP235" t="s">
        <v>200</v>
      </c>
      <c r="AQ235">
        <v>2050</v>
      </c>
      <c r="AR235" t="s">
        <v>7</v>
      </c>
      <c r="AS235" t="s">
        <v>270</v>
      </c>
      <c r="AT235">
        <v>7.3</v>
      </c>
      <c r="AU235">
        <v>7</v>
      </c>
      <c r="AV235">
        <v>7.3</v>
      </c>
      <c r="AW235">
        <v>7.5</v>
      </c>
      <c r="AX235">
        <v>7.7</v>
      </c>
      <c r="AY235">
        <v>7.8</v>
      </c>
      <c r="AZ235">
        <v>8</v>
      </c>
      <c r="BA235">
        <v>8.1999999999999993</v>
      </c>
      <c r="BB235">
        <v>8.4</v>
      </c>
      <c r="BC235">
        <v>8.6</v>
      </c>
      <c r="BD235">
        <v>8.8000000000000007</v>
      </c>
      <c r="BE235">
        <v>9.1</v>
      </c>
      <c r="BF235">
        <v>9.3000000000000007</v>
      </c>
      <c r="BG235">
        <v>9.5</v>
      </c>
      <c r="BH235">
        <v>9.8000000000000007</v>
      </c>
      <c r="BI235">
        <v>10.1</v>
      </c>
      <c r="BJ235">
        <v>10.4</v>
      </c>
      <c r="BK235">
        <v>10.7</v>
      </c>
      <c r="BL235">
        <v>10.9</v>
      </c>
      <c r="BM235">
        <v>11.2</v>
      </c>
      <c r="BN235">
        <v>11.5</v>
      </c>
      <c r="BO235">
        <v>11.9</v>
      </c>
      <c r="BP235">
        <v>12.1</v>
      </c>
      <c r="BQ235">
        <v>12.4</v>
      </c>
      <c r="BR235">
        <v>12.7</v>
      </c>
      <c r="BS235">
        <v>13</v>
      </c>
      <c r="BT235">
        <v>13.3</v>
      </c>
      <c r="BU235">
        <v>13.5</v>
      </c>
      <c r="BV235">
        <v>13.4</v>
      </c>
      <c r="BW235">
        <v>13.3</v>
      </c>
      <c r="BX235">
        <v>13.3</v>
      </c>
      <c r="BY235">
        <v>13.2</v>
      </c>
    </row>
    <row r="236" spans="4:77" x14ac:dyDescent="0.3">
      <c r="D236" s="18" t="s">
        <v>300</v>
      </c>
      <c r="E236" s="18" t="s">
        <v>278</v>
      </c>
      <c r="F236" s="4" t="s">
        <v>5</v>
      </c>
      <c r="G236" t="s">
        <v>133</v>
      </c>
      <c r="H236" t="s">
        <v>270</v>
      </c>
      <c r="I236" s="14" t="s">
        <v>6</v>
      </c>
      <c r="J236">
        <v>7.3</v>
      </c>
      <c r="K236">
        <v>7</v>
      </c>
      <c r="L236">
        <v>7.3</v>
      </c>
      <c r="M236">
        <v>7.5</v>
      </c>
      <c r="N236">
        <v>7.7</v>
      </c>
      <c r="O236">
        <v>7.8</v>
      </c>
      <c r="P236">
        <v>8</v>
      </c>
      <c r="Q236">
        <v>8.1999999999999993</v>
      </c>
      <c r="R236">
        <v>8.4</v>
      </c>
      <c r="S236">
        <v>8.6</v>
      </c>
      <c r="T236">
        <v>8.8000000000000007</v>
      </c>
      <c r="U236">
        <v>9.1</v>
      </c>
      <c r="V236">
        <v>9.3000000000000007</v>
      </c>
      <c r="W236">
        <v>9.5</v>
      </c>
      <c r="X236">
        <v>9.8000000000000007</v>
      </c>
      <c r="Y236">
        <v>10.1</v>
      </c>
      <c r="Z236">
        <v>10.4</v>
      </c>
      <c r="AA236">
        <v>10.7</v>
      </c>
      <c r="AB236">
        <v>10.9</v>
      </c>
      <c r="AC236">
        <v>11.2</v>
      </c>
      <c r="AD236">
        <v>11.5</v>
      </c>
      <c r="AE236">
        <v>11.9</v>
      </c>
      <c r="AF236">
        <v>12.1</v>
      </c>
      <c r="AG236">
        <v>12.4</v>
      </c>
      <c r="AH236">
        <v>12.7</v>
      </c>
      <c r="AI236">
        <v>13</v>
      </c>
      <c r="AJ236">
        <v>13.3</v>
      </c>
      <c r="AK236">
        <v>13.5</v>
      </c>
      <c r="AL236">
        <v>13.4</v>
      </c>
      <c r="AM236">
        <v>13.3</v>
      </c>
      <c r="AN236">
        <v>13.3</v>
      </c>
      <c r="AO236">
        <v>13.2</v>
      </c>
      <c r="AP236" t="s">
        <v>200</v>
      </c>
      <c r="AQ236">
        <v>2050</v>
      </c>
      <c r="AR236" t="s">
        <v>7</v>
      </c>
      <c r="AS236" t="s">
        <v>271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</row>
    <row r="237" spans="4:77" x14ac:dyDescent="0.3">
      <c r="D237" s="18" t="s">
        <v>300</v>
      </c>
      <c r="E237" s="18" t="s">
        <v>278</v>
      </c>
      <c r="F237" s="4" t="s">
        <v>5</v>
      </c>
      <c r="G237" t="s">
        <v>133</v>
      </c>
      <c r="H237" t="s">
        <v>271</v>
      </c>
      <c r="I237" s="14" t="s">
        <v>6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 t="s">
        <v>200</v>
      </c>
      <c r="AQ237">
        <v>2050</v>
      </c>
      <c r="AR237" t="s">
        <v>7</v>
      </c>
      <c r="AS237" t="s">
        <v>272</v>
      </c>
      <c r="AT237">
        <v>54.9</v>
      </c>
      <c r="AU237">
        <v>50.4</v>
      </c>
      <c r="AV237">
        <v>51.7</v>
      </c>
      <c r="AW237">
        <v>52.5</v>
      </c>
      <c r="AX237">
        <v>53.3</v>
      </c>
      <c r="AY237">
        <v>54.2</v>
      </c>
      <c r="AZ237">
        <v>55.1</v>
      </c>
      <c r="BA237">
        <v>56</v>
      </c>
      <c r="BB237">
        <v>57</v>
      </c>
      <c r="BC237">
        <v>58.3</v>
      </c>
      <c r="BD237">
        <v>59.4</v>
      </c>
      <c r="BE237">
        <v>60.3</v>
      </c>
      <c r="BF237">
        <v>61.5</v>
      </c>
      <c r="BG237">
        <v>63</v>
      </c>
      <c r="BH237">
        <v>64.599999999999994</v>
      </c>
      <c r="BI237">
        <v>66.400000000000006</v>
      </c>
      <c r="BJ237">
        <v>68.099999999999994</v>
      </c>
      <c r="BK237">
        <v>70</v>
      </c>
      <c r="BL237">
        <v>71.900000000000006</v>
      </c>
      <c r="BM237">
        <v>73.7</v>
      </c>
      <c r="BN237">
        <v>75.5</v>
      </c>
      <c r="BO237">
        <v>77.400000000000006</v>
      </c>
      <c r="BP237">
        <v>80.7</v>
      </c>
      <c r="BQ237">
        <v>83.8</v>
      </c>
      <c r="BR237">
        <v>87</v>
      </c>
      <c r="BS237">
        <v>90.4</v>
      </c>
      <c r="BT237">
        <v>93.8</v>
      </c>
      <c r="BU237">
        <v>97</v>
      </c>
      <c r="BV237">
        <v>98.2</v>
      </c>
      <c r="BW237">
        <v>99.1</v>
      </c>
      <c r="BX237">
        <v>99.9</v>
      </c>
      <c r="BY237">
        <v>100.6</v>
      </c>
    </row>
    <row r="238" spans="4:77" x14ac:dyDescent="0.3">
      <c r="D238" s="18" t="s">
        <v>300</v>
      </c>
      <c r="E238" s="18" t="s">
        <v>278</v>
      </c>
      <c r="F238" s="4" t="s">
        <v>5</v>
      </c>
      <c r="G238" t="s">
        <v>133</v>
      </c>
      <c r="H238" t="s">
        <v>272</v>
      </c>
      <c r="I238" s="14" t="s">
        <v>6</v>
      </c>
      <c r="J238">
        <v>54.9</v>
      </c>
      <c r="K238">
        <v>50.4</v>
      </c>
      <c r="L238">
        <v>51.7</v>
      </c>
      <c r="M238">
        <v>52.5</v>
      </c>
      <c r="N238">
        <v>53.3</v>
      </c>
      <c r="O238">
        <v>54.2</v>
      </c>
      <c r="P238">
        <v>55.1</v>
      </c>
      <c r="Q238">
        <v>56</v>
      </c>
      <c r="R238">
        <v>57</v>
      </c>
      <c r="S238">
        <v>58.3</v>
      </c>
      <c r="T238">
        <v>59.4</v>
      </c>
      <c r="U238">
        <v>60.3</v>
      </c>
      <c r="V238">
        <v>61.5</v>
      </c>
      <c r="W238">
        <v>63</v>
      </c>
      <c r="X238">
        <v>64.599999999999994</v>
      </c>
      <c r="Y238">
        <v>66.400000000000006</v>
      </c>
      <c r="Z238">
        <v>68.099999999999994</v>
      </c>
      <c r="AA238">
        <v>70</v>
      </c>
      <c r="AB238">
        <v>71.900000000000006</v>
      </c>
      <c r="AC238">
        <v>73.7</v>
      </c>
      <c r="AD238">
        <v>75.5</v>
      </c>
      <c r="AE238">
        <v>77.400000000000006</v>
      </c>
      <c r="AF238">
        <v>80.7</v>
      </c>
      <c r="AG238">
        <v>83.8</v>
      </c>
      <c r="AH238">
        <v>87</v>
      </c>
      <c r="AI238">
        <v>90.4</v>
      </c>
      <c r="AJ238">
        <v>93.8</v>
      </c>
      <c r="AK238">
        <v>97</v>
      </c>
      <c r="AL238">
        <v>98.2</v>
      </c>
      <c r="AM238">
        <v>99.1</v>
      </c>
      <c r="AN238">
        <v>99.9</v>
      </c>
      <c r="AO238">
        <v>100.6</v>
      </c>
      <c r="AP238" t="s">
        <v>200</v>
      </c>
      <c r="AQ238">
        <v>2050</v>
      </c>
      <c r="AR238" t="s">
        <v>7</v>
      </c>
      <c r="AS238" t="s">
        <v>273</v>
      </c>
      <c r="AT238">
        <v>84.1</v>
      </c>
      <c r="AU238">
        <v>79.900000000000006</v>
      </c>
      <c r="AV238">
        <v>82.5</v>
      </c>
      <c r="AW238">
        <v>84</v>
      </c>
      <c r="AX238">
        <v>85.7</v>
      </c>
      <c r="AY238">
        <v>87.5</v>
      </c>
      <c r="AZ238">
        <v>89.7</v>
      </c>
      <c r="BA238">
        <v>92.1</v>
      </c>
      <c r="BB238">
        <v>94.6</v>
      </c>
      <c r="BC238">
        <v>98</v>
      </c>
      <c r="BD238">
        <v>100.9</v>
      </c>
      <c r="BE238">
        <v>103.7</v>
      </c>
      <c r="BF238">
        <v>107</v>
      </c>
      <c r="BG238">
        <v>110.5</v>
      </c>
      <c r="BH238">
        <v>114.1</v>
      </c>
      <c r="BI238">
        <v>118.3</v>
      </c>
      <c r="BJ238">
        <v>122.3</v>
      </c>
      <c r="BK238">
        <v>126.7</v>
      </c>
      <c r="BL238">
        <v>131.30000000000001</v>
      </c>
      <c r="BM238">
        <v>135.69999999999999</v>
      </c>
      <c r="BN238">
        <v>140.19999999999999</v>
      </c>
      <c r="BO238">
        <v>144.80000000000001</v>
      </c>
      <c r="BP238">
        <v>149.4</v>
      </c>
      <c r="BQ238">
        <v>153.6</v>
      </c>
      <c r="BR238">
        <v>158</v>
      </c>
      <c r="BS238">
        <v>162.5</v>
      </c>
      <c r="BT238">
        <v>167.4</v>
      </c>
      <c r="BU238">
        <v>172.3</v>
      </c>
      <c r="BV238">
        <v>172.4</v>
      </c>
      <c r="BW238">
        <v>171.9</v>
      </c>
      <c r="BX238">
        <v>171.5</v>
      </c>
      <c r="BY238">
        <v>170.8</v>
      </c>
    </row>
    <row r="239" spans="4:77" x14ac:dyDescent="0.3">
      <c r="D239" s="18" t="s">
        <v>300</v>
      </c>
      <c r="E239" s="18" t="s">
        <v>278</v>
      </c>
      <c r="F239" s="4" t="s">
        <v>5</v>
      </c>
      <c r="G239" t="s">
        <v>133</v>
      </c>
      <c r="H239" t="s">
        <v>273</v>
      </c>
      <c r="I239" s="14" t="s">
        <v>6</v>
      </c>
      <c r="J239">
        <v>84.1</v>
      </c>
      <c r="K239">
        <v>79.900000000000006</v>
      </c>
      <c r="L239">
        <v>82.5</v>
      </c>
      <c r="M239">
        <v>84</v>
      </c>
      <c r="N239">
        <v>85.7</v>
      </c>
      <c r="O239">
        <v>87.5</v>
      </c>
      <c r="P239">
        <v>89.7</v>
      </c>
      <c r="Q239">
        <v>92.1</v>
      </c>
      <c r="R239">
        <v>94.6</v>
      </c>
      <c r="S239">
        <v>98</v>
      </c>
      <c r="T239">
        <v>100.9</v>
      </c>
      <c r="U239">
        <v>103.7</v>
      </c>
      <c r="V239">
        <v>107</v>
      </c>
      <c r="W239">
        <v>110.5</v>
      </c>
      <c r="X239">
        <v>114.1</v>
      </c>
      <c r="Y239">
        <v>118.3</v>
      </c>
      <c r="Z239">
        <v>122.3</v>
      </c>
      <c r="AA239">
        <v>126.7</v>
      </c>
      <c r="AB239">
        <v>131.30000000000001</v>
      </c>
      <c r="AC239">
        <v>135.69999999999999</v>
      </c>
      <c r="AD239">
        <v>140.19999999999999</v>
      </c>
      <c r="AE239">
        <v>144.80000000000001</v>
      </c>
      <c r="AF239">
        <v>149.4</v>
      </c>
      <c r="AG239">
        <v>153.6</v>
      </c>
      <c r="AH239">
        <v>158</v>
      </c>
      <c r="AI239">
        <v>162.5</v>
      </c>
      <c r="AJ239">
        <v>167.4</v>
      </c>
      <c r="AK239">
        <v>172.3</v>
      </c>
      <c r="AL239">
        <v>172.4</v>
      </c>
      <c r="AM239">
        <v>171.9</v>
      </c>
      <c r="AN239">
        <v>171.5</v>
      </c>
      <c r="AO239">
        <v>170.8</v>
      </c>
      <c r="AP239" t="s">
        <v>200</v>
      </c>
      <c r="AQ239">
        <v>2050</v>
      </c>
      <c r="AR239" t="s">
        <v>7</v>
      </c>
      <c r="AS239" t="s">
        <v>274</v>
      </c>
      <c r="AT239">
        <v>413.4</v>
      </c>
      <c r="AU239">
        <v>391.2</v>
      </c>
      <c r="AV239">
        <v>405.5</v>
      </c>
      <c r="AW239">
        <v>413.6</v>
      </c>
      <c r="AX239">
        <v>422.8</v>
      </c>
      <c r="AY239">
        <v>432.4</v>
      </c>
      <c r="AZ239">
        <v>443.3</v>
      </c>
      <c r="BA239">
        <v>455</v>
      </c>
      <c r="BB239">
        <v>467.9</v>
      </c>
      <c r="BC239">
        <v>485.4</v>
      </c>
      <c r="BD239">
        <v>500.7</v>
      </c>
      <c r="BE239">
        <v>515.29999999999995</v>
      </c>
      <c r="BF239">
        <v>532.29999999999995</v>
      </c>
      <c r="BG239">
        <v>550.20000000000005</v>
      </c>
      <c r="BH239">
        <v>569.5</v>
      </c>
      <c r="BI239">
        <v>591.20000000000005</v>
      </c>
      <c r="BJ239">
        <v>612.20000000000005</v>
      </c>
      <c r="BK239">
        <v>635.1</v>
      </c>
      <c r="BL239">
        <v>660.1</v>
      </c>
      <c r="BM239">
        <v>684.3</v>
      </c>
      <c r="BN239">
        <v>709.1</v>
      </c>
      <c r="BO239">
        <v>734.1</v>
      </c>
      <c r="BP239">
        <v>763.2</v>
      </c>
      <c r="BQ239">
        <v>790</v>
      </c>
      <c r="BR239">
        <v>816</v>
      </c>
      <c r="BS239">
        <v>842.3</v>
      </c>
      <c r="BT239">
        <v>869.8</v>
      </c>
      <c r="BU239">
        <v>898.3</v>
      </c>
      <c r="BV239">
        <v>907.7</v>
      </c>
      <c r="BW239">
        <v>911.9</v>
      </c>
      <c r="BX239">
        <v>913.9</v>
      </c>
      <c r="BY239">
        <v>913.8</v>
      </c>
    </row>
    <row r="240" spans="4:77" x14ac:dyDescent="0.3">
      <c r="D240" s="18" t="s">
        <v>300</v>
      </c>
      <c r="E240" s="18" t="s">
        <v>278</v>
      </c>
      <c r="F240" s="4" t="s">
        <v>5</v>
      </c>
      <c r="G240" t="s">
        <v>133</v>
      </c>
      <c r="H240" t="s">
        <v>274</v>
      </c>
      <c r="I240" s="14" t="s">
        <v>6</v>
      </c>
      <c r="J240">
        <v>413.4</v>
      </c>
      <c r="K240">
        <v>391.2</v>
      </c>
      <c r="L240">
        <v>405.5</v>
      </c>
      <c r="M240">
        <v>413.6</v>
      </c>
      <c r="N240">
        <v>422.8</v>
      </c>
      <c r="O240">
        <v>432.4</v>
      </c>
      <c r="P240">
        <v>443.3</v>
      </c>
      <c r="Q240">
        <v>455</v>
      </c>
      <c r="R240">
        <v>467.9</v>
      </c>
      <c r="S240">
        <v>485.4</v>
      </c>
      <c r="T240">
        <v>500.7</v>
      </c>
      <c r="U240">
        <v>515.29999999999995</v>
      </c>
      <c r="V240">
        <v>532.29999999999995</v>
      </c>
      <c r="W240">
        <v>550.20000000000005</v>
      </c>
      <c r="X240">
        <v>569.5</v>
      </c>
      <c r="Y240">
        <v>591.20000000000005</v>
      </c>
      <c r="Z240">
        <v>612.20000000000005</v>
      </c>
      <c r="AA240">
        <v>635.1</v>
      </c>
      <c r="AB240">
        <v>660.1</v>
      </c>
      <c r="AC240">
        <v>684.3</v>
      </c>
      <c r="AD240">
        <v>709.1</v>
      </c>
      <c r="AE240">
        <v>734.1</v>
      </c>
      <c r="AF240">
        <v>763.2</v>
      </c>
      <c r="AG240">
        <v>790</v>
      </c>
      <c r="AH240">
        <v>816</v>
      </c>
      <c r="AI240">
        <v>842.3</v>
      </c>
      <c r="AJ240">
        <v>869.8</v>
      </c>
      <c r="AK240">
        <v>898.3</v>
      </c>
      <c r="AL240">
        <v>907.7</v>
      </c>
      <c r="AM240">
        <v>911.9</v>
      </c>
      <c r="AN240">
        <v>913.9</v>
      </c>
      <c r="AO240">
        <v>913.8</v>
      </c>
      <c r="AP240" t="s">
        <v>200</v>
      </c>
      <c r="AQ240">
        <v>2050</v>
      </c>
      <c r="AR240" t="s">
        <v>7</v>
      </c>
      <c r="AS240" t="s">
        <v>275</v>
      </c>
      <c r="AT240">
        <v>367.5</v>
      </c>
      <c r="AU240">
        <v>349.4</v>
      </c>
      <c r="AV240">
        <v>360.7</v>
      </c>
      <c r="AW240">
        <v>367.7</v>
      </c>
      <c r="AX240">
        <v>375.2</v>
      </c>
      <c r="AY240">
        <v>383.4</v>
      </c>
      <c r="AZ240">
        <v>392.9</v>
      </c>
      <c r="BA240">
        <v>403.2</v>
      </c>
      <c r="BB240">
        <v>414.3</v>
      </c>
      <c r="BC240">
        <v>428.3</v>
      </c>
      <c r="BD240">
        <v>441.2</v>
      </c>
      <c r="BE240">
        <v>453.7</v>
      </c>
      <c r="BF240">
        <v>468.3</v>
      </c>
      <c r="BG240">
        <v>483.5</v>
      </c>
      <c r="BH240">
        <v>499.7</v>
      </c>
      <c r="BI240">
        <v>518</v>
      </c>
      <c r="BJ240">
        <v>535.9</v>
      </c>
      <c r="BK240">
        <v>555</v>
      </c>
      <c r="BL240">
        <v>575.29999999999995</v>
      </c>
      <c r="BM240">
        <v>594.79999999999995</v>
      </c>
      <c r="BN240">
        <v>614.79999999999995</v>
      </c>
      <c r="BO240">
        <v>634.9</v>
      </c>
      <c r="BP240">
        <v>656.5</v>
      </c>
      <c r="BQ240">
        <v>676</v>
      </c>
      <c r="BR240">
        <v>695.6</v>
      </c>
      <c r="BS240">
        <v>715.8</v>
      </c>
      <c r="BT240">
        <v>737.2</v>
      </c>
      <c r="BU240">
        <v>759</v>
      </c>
      <c r="BV240">
        <v>761.6</v>
      </c>
      <c r="BW240">
        <v>761</v>
      </c>
      <c r="BX240">
        <v>760</v>
      </c>
      <c r="BY240">
        <v>757.7</v>
      </c>
    </row>
    <row r="241" spans="4:77" x14ac:dyDescent="0.3">
      <c r="D241" s="18" t="s">
        <v>300</v>
      </c>
      <c r="E241" s="18" t="s">
        <v>278</v>
      </c>
      <c r="F241" s="4" t="s">
        <v>5</v>
      </c>
      <c r="G241" t="s">
        <v>133</v>
      </c>
      <c r="H241" t="s">
        <v>275</v>
      </c>
      <c r="I241" s="14" t="s">
        <v>6</v>
      </c>
      <c r="J241">
        <v>367.5</v>
      </c>
      <c r="K241">
        <v>349.4</v>
      </c>
      <c r="L241">
        <v>360.7</v>
      </c>
      <c r="M241">
        <v>367.7</v>
      </c>
      <c r="N241">
        <v>375.2</v>
      </c>
      <c r="O241">
        <v>383.4</v>
      </c>
      <c r="P241">
        <v>392.9</v>
      </c>
      <c r="Q241">
        <v>403.2</v>
      </c>
      <c r="R241">
        <v>414.3</v>
      </c>
      <c r="S241">
        <v>428.3</v>
      </c>
      <c r="T241">
        <v>441.2</v>
      </c>
      <c r="U241">
        <v>453.7</v>
      </c>
      <c r="V241">
        <v>468.3</v>
      </c>
      <c r="W241">
        <v>483.5</v>
      </c>
      <c r="X241">
        <v>499.7</v>
      </c>
      <c r="Y241">
        <v>518</v>
      </c>
      <c r="Z241">
        <v>535.9</v>
      </c>
      <c r="AA241">
        <v>555</v>
      </c>
      <c r="AB241">
        <v>575.29999999999995</v>
      </c>
      <c r="AC241">
        <v>594.79999999999995</v>
      </c>
      <c r="AD241">
        <v>614.79999999999995</v>
      </c>
      <c r="AE241">
        <v>634.9</v>
      </c>
      <c r="AF241">
        <v>656.5</v>
      </c>
      <c r="AG241">
        <v>676</v>
      </c>
      <c r="AH241">
        <v>695.6</v>
      </c>
      <c r="AI241">
        <v>715.8</v>
      </c>
      <c r="AJ241">
        <v>737.2</v>
      </c>
      <c r="AK241">
        <v>759</v>
      </c>
      <c r="AL241">
        <v>761.6</v>
      </c>
      <c r="AM241">
        <v>761</v>
      </c>
      <c r="AN241">
        <v>760</v>
      </c>
      <c r="AO241">
        <v>757.7</v>
      </c>
      <c r="AP241" t="s">
        <v>200</v>
      </c>
      <c r="AQ241">
        <v>2050</v>
      </c>
      <c r="AR241" t="s">
        <v>7</v>
      </c>
      <c r="AS241" t="s">
        <v>276</v>
      </c>
      <c r="AT241">
        <v>789.4</v>
      </c>
      <c r="AU241">
        <v>803.8</v>
      </c>
      <c r="AV241">
        <v>823.5</v>
      </c>
      <c r="AW241">
        <v>843</v>
      </c>
      <c r="AX241">
        <v>863.1</v>
      </c>
      <c r="AY241">
        <v>883.7</v>
      </c>
      <c r="AZ241">
        <v>904.8</v>
      </c>
      <c r="BA241">
        <v>926.4</v>
      </c>
      <c r="BB241">
        <v>948.6</v>
      </c>
      <c r="BC241">
        <v>971.8</v>
      </c>
      <c r="BD241">
        <v>995.3</v>
      </c>
      <c r="BE241">
        <v>1019.3</v>
      </c>
      <c r="BF241">
        <v>1044.0999999999999</v>
      </c>
      <c r="BG241">
        <v>1069.5999999999999</v>
      </c>
      <c r="BH241">
        <v>1095.7</v>
      </c>
      <c r="BI241">
        <v>1122.5999999999999</v>
      </c>
      <c r="BJ241">
        <v>1150</v>
      </c>
      <c r="BK241">
        <v>1178.4000000000001</v>
      </c>
      <c r="BL241">
        <v>1207.5999999999999</v>
      </c>
      <c r="BM241">
        <v>1237.2</v>
      </c>
      <c r="BN241">
        <v>1267.5999999999999</v>
      </c>
      <c r="BO241">
        <v>1298.5999999999999</v>
      </c>
      <c r="BP241">
        <v>1330.7</v>
      </c>
      <c r="BQ241">
        <v>1363.2</v>
      </c>
      <c r="BR241">
        <v>1396.3</v>
      </c>
      <c r="BS241">
        <v>1430.1</v>
      </c>
      <c r="BT241">
        <v>1464.9</v>
      </c>
      <c r="BU241">
        <v>1500.6</v>
      </c>
      <c r="BV241">
        <v>1535.7</v>
      </c>
      <c r="BW241">
        <v>1570.8</v>
      </c>
      <c r="BX241">
        <v>1606.2</v>
      </c>
      <c r="BY241">
        <v>1642.1</v>
      </c>
    </row>
    <row r="242" spans="4:77" x14ac:dyDescent="0.3">
      <c r="D242" s="18" t="s">
        <v>300</v>
      </c>
      <c r="E242" s="18" t="s">
        <v>278</v>
      </c>
      <c r="F242" s="4" t="s">
        <v>5</v>
      </c>
      <c r="G242" t="s">
        <v>133</v>
      </c>
      <c r="H242" t="s">
        <v>276</v>
      </c>
      <c r="I242" s="14" t="s">
        <v>6</v>
      </c>
      <c r="J242">
        <v>789.4</v>
      </c>
      <c r="K242">
        <v>803.8</v>
      </c>
      <c r="L242">
        <v>823.5</v>
      </c>
      <c r="M242">
        <v>843</v>
      </c>
      <c r="N242">
        <v>863.1</v>
      </c>
      <c r="O242">
        <v>883.7</v>
      </c>
      <c r="P242">
        <v>904.8</v>
      </c>
      <c r="Q242">
        <v>926.4</v>
      </c>
      <c r="R242">
        <v>948.6</v>
      </c>
      <c r="S242">
        <v>971.8</v>
      </c>
      <c r="T242">
        <v>995.3</v>
      </c>
      <c r="U242">
        <v>1019.3</v>
      </c>
      <c r="V242">
        <v>1044.0999999999999</v>
      </c>
      <c r="W242">
        <v>1069.5999999999999</v>
      </c>
      <c r="X242">
        <v>1095.7</v>
      </c>
      <c r="Y242">
        <v>1122.5999999999999</v>
      </c>
      <c r="Z242">
        <v>1150</v>
      </c>
      <c r="AA242">
        <v>1178.4000000000001</v>
      </c>
      <c r="AB242">
        <v>1207.5999999999999</v>
      </c>
      <c r="AC242">
        <v>1237.2</v>
      </c>
      <c r="AD242">
        <v>1267.5999999999999</v>
      </c>
      <c r="AE242">
        <v>1298.5999999999999</v>
      </c>
      <c r="AF242">
        <v>1330.7</v>
      </c>
      <c r="AG242">
        <v>1363.2</v>
      </c>
      <c r="AH242">
        <v>1396.3</v>
      </c>
      <c r="AI242">
        <v>1430.1</v>
      </c>
      <c r="AJ242">
        <v>1464.9</v>
      </c>
      <c r="AK242">
        <v>1500.6</v>
      </c>
      <c r="AL242">
        <v>1535.7</v>
      </c>
      <c r="AM242">
        <v>1570.8</v>
      </c>
      <c r="AN242">
        <v>1606.2</v>
      </c>
      <c r="AO242">
        <v>1642.1</v>
      </c>
      <c r="AP242" t="s">
        <v>200</v>
      </c>
      <c r="AQ242">
        <v>2050</v>
      </c>
      <c r="AR242" t="s">
        <v>7</v>
      </c>
      <c r="AS242" t="s">
        <v>277</v>
      </c>
      <c r="AT242">
        <v>475.1</v>
      </c>
      <c r="AU242">
        <v>430.1</v>
      </c>
      <c r="AV242">
        <v>447.9</v>
      </c>
      <c r="AW242">
        <v>458.7</v>
      </c>
      <c r="AX242">
        <v>469.4</v>
      </c>
      <c r="AY242">
        <v>480.4</v>
      </c>
      <c r="AZ242">
        <v>492.9</v>
      </c>
      <c r="BA242">
        <v>506.1</v>
      </c>
      <c r="BB242">
        <v>520.4</v>
      </c>
      <c r="BC242">
        <v>538.1</v>
      </c>
      <c r="BD242">
        <v>554.6</v>
      </c>
      <c r="BE242">
        <v>570.5</v>
      </c>
      <c r="BF242">
        <v>589</v>
      </c>
      <c r="BG242">
        <v>608.1</v>
      </c>
      <c r="BH242">
        <v>628.6</v>
      </c>
      <c r="BI242">
        <v>652</v>
      </c>
      <c r="BJ242">
        <v>674.5</v>
      </c>
      <c r="BK242">
        <v>698.7</v>
      </c>
      <c r="BL242">
        <v>724.7</v>
      </c>
      <c r="BM242">
        <v>749.6</v>
      </c>
      <c r="BN242">
        <v>775</v>
      </c>
      <c r="BO242">
        <v>800.7</v>
      </c>
      <c r="BP242">
        <v>828.6</v>
      </c>
      <c r="BQ242">
        <v>854.2</v>
      </c>
      <c r="BR242">
        <v>879.6</v>
      </c>
      <c r="BS242">
        <v>905.5</v>
      </c>
      <c r="BT242">
        <v>932.7</v>
      </c>
      <c r="BU242">
        <v>960.1</v>
      </c>
      <c r="BV242">
        <v>961.8</v>
      </c>
      <c r="BW242">
        <v>959.7</v>
      </c>
      <c r="BX242">
        <v>957.1</v>
      </c>
      <c r="BY242">
        <v>953</v>
      </c>
    </row>
    <row r="243" spans="4:77" x14ac:dyDescent="0.3">
      <c r="D243" s="18" t="s">
        <v>300</v>
      </c>
      <c r="E243" s="18" t="s">
        <v>278</v>
      </c>
      <c r="F243" s="4" t="s">
        <v>5</v>
      </c>
      <c r="G243" t="s">
        <v>133</v>
      </c>
      <c r="H243" t="s">
        <v>277</v>
      </c>
      <c r="I243" s="14" t="s">
        <v>6</v>
      </c>
      <c r="J243">
        <v>475.1</v>
      </c>
      <c r="K243">
        <v>430.1</v>
      </c>
      <c r="L243">
        <v>447.9</v>
      </c>
      <c r="M243">
        <v>458.7</v>
      </c>
      <c r="N243">
        <v>469.4</v>
      </c>
      <c r="O243">
        <v>480.4</v>
      </c>
      <c r="P243">
        <v>492.9</v>
      </c>
      <c r="Q243">
        <v>506.1</v>
      </c>
      <c r="R243">
        <v>520.4</v>
      </c>
      <c r="S243">
        <v>538.1</v>
      </c>
      <c r="T243">
        <v>554.6</v>
      </c>
      <c r="U243">
        <v>570.5</v>
      </c>
      <c r="V243">
        <v>589</v>
      </c>
      <c r="W243">
        <v>608.1</v>
      </c>
      <c r="X243">
        <v>628.6</v>
      </c>
      <c r="Y243">
        <v>652</v>
      </c>
      <c r="Z243">
        <v>674.5</v>
      </c>
      <c r="AA243">
        <v>698.7</v>
      </c>
      <c r="AB243">
        <v>724.7</v>
      </c>
      <c r="AC243">
        <v>749.6</v>
      </c>
      <c r="AD243">
        <v>775</v>
      </c>
      <c r="AE243">
        <v>800.7</v>
      </c>
      <c r="AF243">
        <v>828.6</v>
      </c>
      <c r="AG243">
        <v>854.2</v>
      </c>
      <c r="AH243">
        <v>879.6</v>
      </c>
      <c r="AI243">
        <v>905.5</v>
      </c>
      <c r="AJ243">
        <v>932.7</v>
      </c>
      <c r="AK243">
        <v>960.1</v>
      </c>
      <c r="AL243">
        <v>961.8</v>
      </c>
      <c r="AM243">
        <v>959.7</v>
      </c>
      <c r="AN243">
        <v>957.1</v>
      </c>
      <c r="AO243">
        <v>953</v>
      </c>
      <c r="AT243">
        <v>2019</v>
      </c>
      <c r="AU243">
        <v>2020</v>
      </c>
      <c r="AV243">
        <v>2021</v>
      </c>
      <c r="AW243">
        <v>2022</v>
      </c>
      <c r="AX243">
        <v>2023</v>
      </c>
      <c r="AY243">
        <v>2024</v>
      </c>
      <c r="AZ243">
        <v>2025</v>
      </c>
      <c r="BA243">
        <v>2026</v>
      </c>
      <c r="BB243">
        <v>2027</v>
      </c>
      <c r="BC243">
        <v>2028</v>
      </c>
      <c r="BD243">
        <v>2029</v>
      </c>
      <c r="BE243">
        <v>2030</v>
      </c>
      <c r="BF243">
        <v>2031</v>
      </c>
      <c r="BG243">
        <v>2032</v>
      </c>
      <c r="BH243">
        <v>2033</v>
      </c>
      <c r="BI243">
        <v>2034</v>
      </c>
      <c r="BJ243">
        <v>2035</v>
      </c>
      <c r="BK243">
        <v>2036</v>
      </c>
      <c r="BL243">
        <v>2037</v>
      </c>
      <c r="BM243">
        <v>2038</v>
      </c>
      <c r="BN243">
        <v>2039</v>
      </c>
      <c r="BO243">
        <v>2040</v>
      </c>
      <c r="BP243">
        <v>2041</v>
      </c>
      <c r="BQ243">
        <v>2042</v>
      </c>
      <c r="BR243">
        <v>2043</v>
      </c>
      <c r="BS243">
        <v>2044</v>
      </c>
      <c r="BT243">
        <v>2045</v>
      </c>
      <c r="BU243">
        <v>2046</v>
      </c>
      <c r="BV243">
        <v>2047</v>
      </c>
      <c r="BW243">
        <v>2048</v>
      </c>
      <c r="BX243">
        <v>2049</v>
      </c>
      <c r="BY243">
        <v>2050</v>
      </c>
    </row>
    <row r="244" spans="4:77" x14ac:dyDescent="0.3">
      <c r="D244" s="18" t="s">
        <v>282</v>
      </c>
      <c r="E244" s="18" t="s">
        <v>281</v>
      </c>
      <c r="F244" s="4" t="s">
        <v>5</v>
      </c>
      <c r="G244" t="s">
        <v>280</v>
      </c>
      <c r="H244" t="s">
        <v>201</v>
      </c>
      <c r="I244" s="14" t="s">
        <v>6</v>
      </c>
      <c r="J244">
        <v>1</v>
      </c>
      <c r="K244">
        <v>0.94</v>
      </c>
      <c r="L244">
        <v>0.95</v>
      </c>
      <c r="M244">
        <v>0.98</v>
      </c>
      <c r="N244">
        <v>0.99</v>
      </c>
      <c r="O244">
        <v>1</v>
      </c>
      <c r="P244">
        <v>1</v>
      </c>
      <c r="Q244">
        <v>1</v>
      </c>
      <c r="R244">
        <v>0.99</v>
      </c>
      <c r="S244">
        <v>1.02</v>
      </c>
      <c r="T244">
        <v>1.02</v>
      </c>
      <c r="U244">
        <v>1.01</v>
      </c>
      <c r="V244">
        <v>1.01</v>
      </c>
      <c r="W244">
        <v>1.01</v>
      </c>
      <c r="X244">
        <v>1.01</v>
      </c>
      <c r="Y244">
        <v>1.02</v>
      </c>
      <c r="Z244">
        <v>1.02</v>
      </c>
      <c r="AA244">
        <v>1.02</v>
      </c>
      <c r="AB244">
        <v>1.02</v>
      </c>
      <c r="AC244">
        <v>1.02</v>
      </c>
      <c r="AD244">
        <v>1.02</v>
      </c>
      <c r="AE244">
        <v>1.03</v>
      </c>
      <c r="AF244">
        <v>1.04</v>
      </c>
      <c r="AG244">
        <v>1.04</v>
      </c>
      <c r="AH244">
        <v>1.04</v>
      </c>
      <c r="AI244">
        <v>1.05</v>
      </c>
      <c r="AJ244">
        <v>1.05</v>
      </c>
      <c r="AK244">
        <v>1.05</v>
      </c>
      <c r="AL244">
        <v>1.03</v>
      </c>
      <c r="AM244">
        <v>1.02</v>
      </c>
      <c r="AN244">
        <v>1.01</v>
      </c>
      <c r="AO244">
        <v>1</v>
      </c>
      <c r="AP244" t="s">
        <v>201</v>
      </c>
      <c r="AQ244" t="s">
        <v>200</v>
      </c>
      <c r="AR244" t="s">
        <v>7</v>
      </c>
      <c r="AS244">
        <v>2050</v>
      </c>
      <c r="AT244">
        <v>1</v>
      </c>
      <c r="AU244">
        <v>0.94</v>
      </c>
      <c r="AV244">
        <v>0.95</v>
      </c>
      <c r="AW244">
        <v>0.98</v>
      </c>
      <c r="AX244">
        <v>0.99</v>
      </c>
      <c r="AY244">
        <v>1</v>
      </c>
      <c r="AZ244">
        <v>1</v>
      </c>
      <c r="BA244">
        <v>1</v>
      </c>
      <c r="BB244">
        <v>0.99</v>
      </c>
      <c r="BC244">
        <v>1.02</v>
      </c>
      <c r="BD244">
        <v>1.02</v>
      </c>
      <c r="BE244">
        <v>1.01</v>
      </c>
      <c r="BF244">
        <v>1.01</v>
      </c>
      <c r="BG244">
        <v>1.01</v>
      </c>
      <c r="BH244">
        <v>1.01</v>
      </c>
      <c r="BI244">
        <v>1.02</v>
      </c>
      <c r="BJ244">
        <v>1.02</v>
      </c>
      <c r="BK244">
        <v>1.02</v>
      </c>
      <c r="BL244">
        <v>1.02</v>
      </c>
      <c r="BM244">
        <v>1.02</v>
      </c>
      <c r="BN244">
        <v>1.02</v>
      </c>
      <c r="BO244">
        <v>1.03</v>
      </c>
      <c r="BP244">
        <v>1.04</v>
      </c>
      <c r="BQ244">
        <v>1.04</v>
      </c>
      <c r="BR244">
        <v>1.04</v>
      </c>
      <c r="BS244">
        <v>1.05</v>
      </c>
      <c r="BT244">
        <v>1.05</v>
      </c>
      <c r="BU244">
        <v>1.05</v>
      </c>
      <c r="BV244">
        <v>1.03</v>
      </c>
      <c r="BW244">
        <v>1.02</v>
      </c>
      <c r="BX244">
        <v>1.01</v>
      </c>
      <c r="BY244">
        <v>1</v>
      </c>
    </row>
    <row r="245" spans="4:77" x14ac:dyDescent="0.3">
      <c r="D245" s="18" t="s">
        <v>282</v>
      </c>
      <c r="E245" s="18" t="s">
        <v>281</v>
      </c>
      <c r="F245" s="4" t="s">
        <v>5</v>
      </c>
      <c r="G245" t="s">
        <v>280</v>
      </c>
      <c r="H245" t="s">
        <v>202</v>
      </c>
      <c r="I245" s="14" t="s">
        <v>6</v>
      </c>
      <c r="J245">
        <v>1</v>
      </c>
      <c r="K245">
        <v>0.95</v>
      </c>
      <c r="L245">
        <v>0.98</v>
      </c>
      <c r="M245">
        <v>1.01</v>
      </c>
      <c r="N245">
        <v>1.03</v>
      </c>
      <c r="O245">
        <v>1.03</v>
      </c>
      <c r="P245">
        <v>1.04</v>
      </c>
      <c r="Q245">
        <v>1.03</v>
      </c>
      <c r="R245">
        <v>1.03</v>
      </c>
      <c r="S245">
        <v>1.08</v>
      </c>
      <c r="T245">
        <v>1.08</v>
      </c>
      <c r="U245">
        <v>1.06</v>
      </c>
      <c r="V245">
        <v>1.06</v>
      </c>
      <c r="W245">
        <v>1.06</v>
      </c>
      <c r="X245">
        <v>1.06</v>
      </c>
      <c r="Y245">
        <v>1.06</v>
      </c>
      <c r="Z245">
        <v>1.05</v>
      </c>
      <c r="AA245">
        <v>1.05</v>
      </c>
      <c r="AB245">
        <v>1.05</v>
      </c>
      <c r="AC245">
        <v>1.05</v>
      </c>
      <c r="AD245">
        <v>1.05</v>
      </c>
      <c r="AE245">
        <v>1.05</v>
      </c>
      <c r="AF245">
        <v>1.07</v>
      </c>
      <c r="AG245">
        <v>1.07</v>
      </c>
      <c r="AH245">
        <v>1.07</v>
      </c>
      <c r="AI245">
        <v>1.08</v>
      </c>
      <c r="AJ245">
        <v>1.08</v>
      </c>
      <c r="AK245">
        <v>1.06</v>
      </c>
      <c r="AL245">
        <v>1.03</v>
      </c>
      <c r="AM245">
        <v>1</v>
      </c>
      <c r="AN245">
        <v>0.97</v>
      </c>
      <c r="AO245">
        <v>0.95</v>
      </c>
      <c r="AP245" t="s">
        <v>202</v>
      </c>
      <c r="AQ245" t="s">
        <v>200</v>
      </c>
      <c r="AR245" t="s">
        <v>7</v>
      </c>
      <c r="AS245">
        <v>2050</v>
      </c>
      <c r="AT245">
        <v>1</v>
      </c>
      <c r="AU245">
        <v>0.95</v>
      </c>
      <c r="AV245">
        <v>0.98</v>
      </c>
      <c r="AW245">
        <v>1.01</v>
      </c>
      <c r="AX245">
        <v>1.03</v>
      </c>
      <c r="AY245">
        <v>1.03</v>
      </c>
      <c r="AZ245">
        <v>1.04</v>
      </c>
      <c r="BA245">
        <v>1.03</v>
      </c>
      <c r="BB245">
        <v>1.03</v>
      </c>
      <c r="BC245">
        <v>1.08</v>
      </c>
      <c r="BD245">
        <v>1.08</v>
      </c>
      <c r="BE245">
        <v>1.06</v>
      </c>
      <c r="BF245">
        <v>1.06</v>
      </c>
      <c r="BG245">
        <v>1.06</v>
      </c>
      <c r="BH245">
        <v>1.06</v>
      </c>
      <c r="BI245">
        <v>1.06</v>
      </c>
      <c r="BJ245">
        <v>1.05</v>
      </c>
      <c r="BK245">
        <v>1.05</v>
      </c>
      <c r="BL245">
        <v>1.05</v>
      </c>
      <c r="BM245">
        <v>1.05</v>
      </c>
      <c r="BN245">
        <v>1.05</v>
      </c>
      <c r="BO245">
        <v>1.05</v>
      </c>
      <c r="BP245">
        <v>1.07</v>
      </c>
      <c r="BQ245">
        <v>1.07</v>
      </c>
      <c r="BR245">
        <v>1.07</v>
      </c>
      <c r="BS245">
        <v>1.08</v>
      </c>
      <c r="BT245">
        <v>1.08</v>
      </c>
      <c r="BU245">
        <v>1.06</v>
      </c>
      <c r="BV245">
        <v>1.03</v>
      </c>
      <c r="BW245">
        <v>1</v>
      </c>
      <c r="BX245">
        <v>0.97</v>
      </c>
      <c r="BY245">
        <v>0.95</v>
      </c>
    </row>
    <row r="246" spans="4:77" x14ac:dyDescent="0.3">
      <c r="D246" s="18" t="s">
        <v>282</v>
      </c>
      <c r="E246" s="18" t="s">
        <v>281</v>
      </c>
      <c r="F246" s="4" t="s">
        <v>5</v>
      </c>
      <c r="G246" t="s">
        <v>280</v>
      </c>
      <c r="H246" t="s">
        <v>203</v>
      </c>
      <c r="I246" s="14" t="s">
        <v>6</v>
      </c>
      <c r="J246">
        <v>1</v>
      </c>
      <c r="K246">
        <v>0.93</v>
      </c>
      <c r="L246">
        <v>0.96</v>
      </c>
      <c r="M246">
        <v>1.01</v>
      </c>
      <c r="N246">
        <v>1.03</v>
      </c>
      <c r="O246">
        <v>1.05</v>
      </c>
      <c r="P246">
        <v>1.06</v>
      </c>
      <c r="Q246">
        <v>1.06</v>
      </c>
      <c r="R246">
        <v>1.06</v>
      </c>
      <c r="S246">
        <v>1.1200000000000001</v>
      </c>
      <c r="T246">
        <v>1.1299999999999999</v>
      </c>
      <c r="U246">
        <v>1.1200000000000001</v>
      </c>
      <c r="V246">
        <v>1.1299999999999999</v>
      </c>
      <c r="W246">
        <v>1.1299999999999999</v>
      </c>
      <c r="X246">
        <v>1.1399999999999999</v>
      </c>
      <c r="Y246">
        <v>1.1399999999999999</v>
      </c>
      <c r="Z246">
        <v>1.1399999999999999</v>
      </c>
      <c r="AA246">
        <v>1.1399999999999999</v>
      </c>
      <c r="AB246">
        <v>1.1499999999999999</v>
      </c>
      <c r="AC246">
        <v>1.1499999999999999</v>
      </c>
      <c r="AD246">
        <v>1.1599999999999999</v>
      </c>
      <c r="AE246">
        <v>1.17</v>
      </c>
      <c r="AF246">
        <v>1.19</v>
      </c>
      <c r="AG246">
        <v>1.2</v>
      </c>
      <c r="AH246">
        <v>1.21</v>
      </c>
      <c r="AI246">
        <v>1.22</v>
      </c>
      <c r="AJ246">
        <v>1.23</v>
      </c>
      <c r="AK246">
        <v>1.22</v>
      </c>
      <c r="AL246">
        <v>1.19</v>
      </c>
      <c r="AM246">
        <v>1.1599999999999999</v>
      </c>
      <c r="AN246">
        <v>1.1299999999999999</v>
      </c>
      <c r="AO246">
        <v>1.1100000000000001</v>
      </c>
      <c r="AP246" t="s">
        <v>203</v>
      </c>
      <c r="AQ246" t="s">
        <v>200</v>
      </c>
      <c r="AR246" t="s">
        <v>7</v>
      </c>
      <c r="AS246">
        <v>2050</v>
      </c>
      <c r="AT246">
        <v>1</v>
      </c>
      <c r="AU246">
        <v>0.93</v>
      </c>
      <c r="AV246">
        <v>0.96</v>
      </c>
      <c r="AW246">
        <v>1.01</v>
      </c>
      <c r="AX246">
        <v>1.03</v>
      </c>
      <c r="AY246">
        <v>1.05</v>
      </c>
      <c r="AZ246">
        <v>1.06</v>
      </c>
      <c r="BA246">
        <v>1.06</v>
      </c>
      <c r="BB246">
        <v>1.06</v>
      </c>
      <c r="BC246">
        <v>1.1200000000000001</v>
      </c>
      <c r="BD246">
        <v>1.1299999999999999</v>
      </c>
      <c r="BE246">
        <v>1.1200000000000001</v>
      </c>
      <c r="BF246">
        <v>1.1299999999999999</v>
      </c>
      <c r="BG246">
        <v>1.1299999999999999</v>
      </c>
      <c r="BH246">
        <v>1.1399999999999999</v>
      </c>
      <c r="BI246">
        <v>1.1399999999999999</v>
      </c>
      <c r="BJ246">
        <v>1.1399999999999999</v>
      </c>
      <c r="BK246">
        <v>1.1399999999999999</v>
      </c>
      <c r="BL246">
        <v>1.1499999999999999</v>
      </c>
      <c r="BM246">
        <v>1.1499999999999999</v>
      </c>
      <c r="BN246">
        <v>1.1599999999999999</v>
      </c>
      <c r="BO246">
        <v>1.17</v>
      </c>
      <c r="BP246">
        <v>1.19</v>
      </c>
      <c r="BQ246">
        <v>1.2</v>
      </c>
      <c r="BR246">
        <v>1.21</v>
      </c>
      <c r="BS246">
        <v>1.22</v>
      </c>
      <c r="BT246">
        <v>1.23</v>
      </c>
      <c r="BU246">
        <v>1.22</v>
      </c>
      <c r="BV246">
        <v>1.19</v>
      </c>
      <c r="BW246">
        <v>1.1599999999999999</v>
      </c>
      <c r="BX246">
        <v>1.1299999999999999</v>
      </c>
      <c r="BY246">
        <v>1.1100000000000001</v>
      </c>
    </row>
    <row r="247" spans="4:77" x14ac:dyDescent="0.3">
      <c r="D247" s="18" t="s">
        <v>282</v>
      </c>
      <c r="E247" s="18" t="s">
        <v>281</v>
      </c>
      <c r="F247" s="4" t="s">
        <v>5</v>
      </c>
      <c r="G247" t="s">
        <v>280</v>
      </c>
      <c r="H247" t="s">
        <v>204</v>
      </c>
      <c r="I247" s="14" t="s">
        <v>6</v>
      </c>
      <c r="J247">
        <v>1</v>
      </c>
      <c r="K247">
        <v>1</v>
      </c>
      <c r="L247">
        <v>0.99</v>
      </c>
      <c r="M247">
        <v>0.99</v>
      </c>
      <c r="N247">
        <v>0.99</v>
      </c>
      <c r="O247">
        <v>0.99</v>
      </c>
      <c r="P247">
        <v>0.99</v>
      </c>
      <c r="Q247">
        <v>0.99</v>
      </c>
      <c r="R247">
        <v>0.98</v>
      </c>
      <c r="S247">
        <v>0.98</v>
      </c>
      <c r="T247">
        <v>0.98</v>
      </c>
      <c r="U247">
        <v>0.98</v>
      </c>
      <c r="V247">
        <v>0.99</v>
      </c>
      <c r="W247">
        <v>0.99</v>
      </c>
      <c r="X247">
        <v>0.99</v>
      </c>
      <c r="Y247">
        <v>0.99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0.99</v>
      </c>
      <c r="AM247">
        <v>0.97</v>
      </c>
      <c r="AN247">
        <v>0.97</v>
      </c>
      <c r="AO247">
        <v>0.96</v>
      </c>
      <c r="AP247" t="s">
        <v>204</v>
      </c>
      <c r="AQ247" t="s">
        <v>200</v>
      </c>
      <c r="AR247" t="s">
        <v>7</v>
      </c>
      <c r="AS247">
        <v>2050</v>
      </c>
      <c r="AT247">
        <v>1</v>
      </c>
      <c r="AU247">
        <v>1</v>
      </c>
      <c r="AV247">
        <v>0.99</v>
      </c>
      <c r="AW247">
        <v>0.99</v>
      </c>
      <c r="AX247">
        <v>0.99</v>
      </c>
      <c r="AY247">
        <v>0.99</v>
      </c>
      <c r="AZ247">
        <v>0.99</v>
      </c>
      <c r="BA247">
        <v>0.99</v>
      </c>
      <c r="BB247">
        <v>0.98</v>
      </c>
      <c r="BC247">
        <v>0.98</v>
      </c>
      <c r="BD247">
        <v>0.98</v>
      </c>
      <c r="BE247">
        <v>0.98</v>
      </c>
      <c r="BF247">
        <v>0.99</v>
      </c>
      <c r="BG247">
        <v>0.99</v>
      </c>
      <c r="BH247">
        <v>0.99</v>
      </c>
      <c r="BI247">
        <v>0.99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0.99</v>
      </c>
      <c r="BW247">
        <v>0.97</v>
      </c>
      <c r="BX247">
        <v>0.97</v>
      </c>
      <c r="BY247">
        <v>0.96</v>
      </c>
    </row>
    <row r="248" spans="4:77" x14ac:dyDescent="0.3">
      <c r="D248" s="18" t="s">
        <v>282</v>
      </c>
      <c r="E248" s="18" t="s">
        <v>281</v>
      </c>
      <c r="F248" s="4" t="s">
        <v>5</v>
      </c>
      <c r="G248" t="s">
        <v>280</v>
      </c>
      <c r="H248" t="s">
        <v>205</v>
      </c>
      <c r="I248" s="14" t="s">
        <v>6</v>
      </c>
      <c r="J248">
        <v>1</v>
      </c>
      <c r="K248">
        <v>1</v>
      </c>
      <c r="L248">
        <v>1</v>
      </c>
      <c r="M248">
        <v>1</v>
      </c>
      <c r="N248">
        <v>0.99</v>
      </c>
      <c r="O248">
        <v>0.99</v>
      </c>
      <c r="P248">
        <v>0.99</v>
      </c>
      <c r="Q248">
        <v>0.99</v>
      </c>
      <c r="R248">
        <v>0.99</v>
      </c>
      <c r="S248">
        <v>1.01</v>
      </c>
      <c r="T248">
        <v>1.01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1.01</v>
      </c>
      <c r="AB248">
        <v>1.01</v>
      </c>
      <c r="AC248">
        <v>1</v>
      </c>
      <c r="AD248">
        <v>1</v>
      </c>
      <c r="AE248">
        <v>1</v>
      </c>
      <c r="AF248">
        <v>1.01</v>
      </c>
      <c r="AG248">
        <v>1.01</v>
      </c>
      <c r="AH248">
        <v>1.01</v>
      </c>
      <c r="AI248">
        <v>1.01</v>
      </c>
      <c r="AJ248">
        <v>1.01</v>
      </c>
      <c r="AK248">
        <v>1.01</v>
      </c>
      <c r="AL248">
        <v>0.99</v>
      </c>
      <c r="AM248">
        <v>0.98</v>
      </c>
      <c r="AN248">
        <v>0.97</v>
      </c>
      <c r="AO248">
        <v>0.96</v>
      </c>
      <c r="AP248" t="s">
        <v>205</v>
      </c>
      <c r="AQ248" t="s">
        <v>200</v>
      </c>
      <c r="AR248" t="s">
        <v>7</v>
      </c>
      <c r="AS248">
        <v>2050</v>
      </c>
      <c r="AT248">
        <v>1</v>
      </c>
      <c r="AU248">
        <v>1</v>
      </c>
      <c r="AV248">
        <v>1</v>
      </c>
      <c r="AW248">
        <v>1</v>
      </c>
      <c r="AX248">
        <v>0.99</v>
      </c>
      <c r="AY248">
        <v>0.99</v>
      </c>
      <c r="AZ248">
        <v>0.99</v>
      </c>
      <c r="BA248">
        <v>0.99</v>
      </c>
      <c r="BB248">
        <v>0.99</v>
      </c>
      <c r="BC248">
        <v>1.01</v>
      </c>
      <c r="BD248">
        <v>1.01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1.01</v>
      </c>
      <c r="BL248">
        <v>1.01</v>
      </c>
      <c r="BM248">
        <v>1</v>
      </c>
      <c r="BN248">
        <v>1</v>
      </c>
      <c r="BO248">
        <v>1</v>
      </c>
      <c r="BP248">
        <v>1.01</v>
      </c>
      <c r="BQ248">
        <v>1.01</v>
      </c>
      <c r="BR248">
        <v>1.01</v>
      </c>
      <c r="BS248">
        <v>1.01</v>
      </c>
      <c r="BT248">
        <v>1.01</v>
      </c>
      <c r="BU248">
        <v>1.01</v>
      </c>
      <c r="BV248">
        <v>0.99</v>
      </c>
      <c r="BW248">
        <v>0.98</v>
      </c>
      <c r="BX248">
        <v>0.97</v>
      </c>
      <c r="BY248">
        <v>0.96</v>
      </c>
    </row>
    <row r="249" spans="4:77" x14ac:dyDescent="0.3">
      <c r="D249" s="18" t="s">
        <v>282</v>
      </c>
      <c r="E249" s="18" t="s">
        <v>281</v>
      </c>
      <c r="F249" s="4" t="s">
        <v>5</v>
      </c>
      <c r="G249" t="s">
        <v>280</v>
      </c>
      <c r="H249" t="s">
        <v>206</v>
      </c>
      <c r="I249" s="14" t="s">
        <v>6</v>
      </c>
      <c r="J249">
        <v>1</v>
      </c>
      <c r="K249">
        <v>1.02</v>
      </c>
      <c r="L249">
        <v>1.02</v>
      </c>
      <c r="M249">
        <v>1.02</v>
      </c>
      <c r="N249">
        <v>1.01</v>
      </c>
      <c r="O249">
        <v>1.02</v>
      </c>
      <c r="P249">
        <v>1.02</v>
      </c>
      <c r="Q249">
        <v>1.02</v>
      </c>
      <c r="R249">
        <v>1.03</v>
      </c>
      <c r="S249">
        <v>1.05</v>
      </c>
      <c r="T249">
        <v>1.05</v>
      </c>
      <c r="U249">
        <v>1.05</v>
      </c>
      <c r="V249">
        <v>1.05</v>
      </c>
      <c r="W249">
        <v>1.05</v>
      </c>
      <c r="X249">
        <v>1.05</v>
      </c>
      <c r="Y249">
        <v>1.05</v>
      </c>
      <c r="Z249">
        <v>1.05</v>
      </c>
      <c r="AA249">
        <v>1.06</v>
      </c>
      <c r="AB249">
        <v>1.06</v>
      </c>
      <c r="AC249">
        <v>1.06</v>
      </c>
      <c r="AD249">
        <v>1.06</v>
      </c>
      <c r="AE249">
        <v>1.06</v>
      </c>
      <c r="AF249">
        <v>1.06</v>
      </c>
      <c r="AG249">
        <v>1.06</v>
      </c>
      <c r="AH249">
        <v>1.06</v>
      </c>
      <c r="AI249">
        <v>1.06</v>
      </c>
      <c r="AJ249">
        <v>1.06</v>
      </c>
      <c r="AK249">
        <v>1.06</v>
      </c>
      <c r="AL249">
        <v>1.04</v>
      </c>
      <c r="AM249">
        <v>1.02</v>
      </c>
      <c r="AN249">
        <v>1</v>
      </c>
      <c r="AO249">
        <v>0.99</v>
      </c>
      <c r="AP249" t="s">
        <v>206</v>
      </c>
      <c r="AQ249" t="s">
        <v>200</v>
      </c>
      <c r="AR249" t="s">
        <v>7</v>
      </c>
      <c r="AS249">
        <v>2050</v>
      </c>
      <c r="AT249">
        <v>1</v>
      </c>
      <c r="AU249">
        <v>1.02</v>
      </c>
      <c r="AV249">
        <v>1.02</v>
      </c>
      <c r="AW249">
        <v>1.02</v>
      </c>
      <c r="AX249">
        <v>1.01</v>
      </c>
      <c r="AY249">
        <v>1.02</v>
      </c>
      <c r="AZ249">
        <v>1.02</v>
      </c>
      <c r="BA249">
        <v>1.02</v>
      </c>
      <c r="BB249">
        <v>1.03</v>
      </c>
      <c r="BC249">
        <v>1.05</v>
      </c>
      <c r="BD249">
        <v>1.05</v>
      </c>
      <c r="BE249">
        <v>1.05</v>
      </c>
      <c r="BF249">
        <v>1.05</v>
      </c>
      <c r="BG249">
        <v>1.05</v>
      </c>
      <c r="BH249">
        <v>1.05</v>
      </c>
      <c r="BI249">
        <v>1.05</v>
      </c>
      <c r="BJ249">
        <v>1.05</v>
      </c>
      <c r="BK249">
        <v>1.06</v>
      </c>
      <c r="BL249">
        <v>1.06</v>
      </c>
      <c r="BM249">
        <v>1.06</v>
      </c>
      <c r="BN249">
        <v>1.06</v>
      </c>
      <c r="BO249">
        <v>1.06</v>
      </c>
      <c r="BP249">
        <v>1.06</v>
      </c>
      <c r="BQ249">
        <v>1.06</v>
      </c>
      <c r="BR249">
        <v>1.06</v>
      </c>
      <c r="BS249">
        <v>1.06</v>
      </c>
      <c r="BT249">
        <v>1.06</v>
      </c>
      <c r="BU249">
        <v>1.06</v>
      </c>
      <c r="BV249">
        <v>1.04</v>
      </c>
      <c r="BW249">
        <v>1.02</v>
      </c>
      <c r="BX249">
        <v>1</v>
      </c>
      <c r="BY249">
        <v>0.99</v>
      </c>
    </row>
    <row r="250" spans="4:77" x14ac:dyDescent="0.3">
      <c r="D250" s="18" t="s">
        <v>282</v>
      </c>
      <c r="E250" s="18" t="s">
        <v>281</v>
      </c>
      <c r="F250" s="4" t="s">
        <v>5</v>
      </c>
      <c r="G250" t="s">
        <v>280</v>
      </c>
      <c r="H250" t="s">
        <v>207</v>
      </c>
      <c r="I250" s="14" t="s">
        <v>6</v>
      </c>
      <c r="J250">
        <v>1</v>
      </c>
      <c r="K250">
        <v>0.92</v>
      </c>
      <c r="L250">
        <v>0.94</v>
      </c>
      <c r="M250">
        <v>0.98</v>
      </c>
      <c r="N250">
        <v>1</v>
      </c>
      <c r="O250">
        <v>1.02</v>
      </c>
      <c r="P250">
        <v>1.03</v>
      </c>
      <c r="Q250">
        <v>1.03</v>
      </c>
      <c r="R250">
        <v>1.03</v>
      </c>
      <c r="S250">
        <v>1.05</v>
      </c>
      <c r="T250">
        <v>1.05</v>
      </c>
      <c r="U250">
        <v>1.05</v>
      </c>
      <c r="V250">
        <v>1.06</v>
      </c>
      <c r="W250">
        <v>1.07</v>
      </c>
      <c r="X250">
        <v>1.08</v>
      </c>
      <c r="Y250">
        <v>1.08</v>
      </c>
      <c r="Z250">
        <v>1.0900000000000001</v>
      </c>
      <c r="AA250">
        <v>1.0900000000000001</v>
      </c>
      <c r="AB250">
        <v>1.1000000000000001</v>
      </c>
      <c r="AC250">
        <v>1.1100000000000001</v>
      </c>
      <c r="AD250">
        <v>1.1200000000000001</v>
      </c>
      <c r="AE250">
        <v>1.1200000000000001</v>
      </c>
      <c r="AF250">
        <v>1.1399999999999999</v>
      </c>
      <c r="AG250">
        <v>1.1399999999999999</v>
      </c>
      <c r="AH250">
        <v>1.1499999999999999</v>
      </c>
      <c r="AI250">
        <v>1.1599999999999999</v>
      </c>
      <c r="AJ250">
        <v>1.17</v>
      </c>
      <c r="AK250">
        <v>1.17</v>
      </c>
      <c r="AL250">
        <v>1.1499999999999999</v>
      </c>
      <c r="AM250">
        <v>1.1299999999999999</v>
      </c>
      <c r="AN250">
        <v>1.1200000000000001</v>
      </c>
      <c r="AO250">
        <v>1.1000000000000001</v>
      </c>
      <c r="AP250" t="s">
        <v>207</v>
      </c>
      <c r="AQ250" t="s">
        <v>200</v>
      </c>
      <c r="AR250" t="s">
        <v>7</v>
      </c>
      <c r="AS250">
        <v>2050</v>
      </c>
      <c r="AT250">
        <v>1</v>
      </c>
      <c r="AU250">
        <v>0.92</v>
      </c>
      <c r="AV250">
        <v>0.94</v>
      </c>
      <c r="AW250">
        <v>0.98</v>
      </c>
      <c r="AX250">
        <v>1</v>
      </c>
      <c r="AY250">
        <v>1.02</v>
      </c>
      <c r="AZ250">
        <v>1.03</v>
      </c>
      <c r="BA250">
        <v>1.03</v>
      </c>
      <c r="BB250">
        <v>1.03</v>
      </c>
      <c r="BC250">
        <v>1.05</v>
      </c>
      <c r="BD250">
        <v>1.05</v>
      </c>
      <c r="BE250">
        <v>1.05</v>
      </c>
      <c r="BF250">
        <v>1.06</v>
      </c>
      <c r="BG250">
        <v>1.07</v>
      </c>
      <c r="BH250">
        <v>1.08</v>
      </c>
      <c r="BI250">
        <v>1.08</v>
      </c>
      <c r="BJ250">
        <v>1.0900000000000001</v>
      </c>
      <c r="BK250">
        <v>1.0900000000000001</v>
      </c>
      <c r="BL250">
        <v>1.1000000000000001</v>
      </c>
      <c r="BM250">
        <v>1.1100000000000001</v>
      </c>
      <c r="BN250">
        <v>1.1200000000000001</v>
      </c>
      <c r="BO250">
        <v>1.1200000000000001</v>
      </c>
      <c r="BP250">
        <v>1.1399999999999999</v>
      </c>
      <c r="BQ250">
        <v>1.1399999999999999</v>
      </c>
      <c r="BR250">
        <v>1.1499999999999999</v>
      </c>
      <c r="BS250">
        <v>1.1599999999999999</v>
      </c>
      <c r="BT250">
        <v>1.17</v>
      </c>
      <c r="BU250">
        <v>1.17</v>
      </c>
      <c r="BV250">
        <v>1.1499999999999999</v>
      </c>
      <c r="BW250">
        <v>1.1299999999999999</v>
      </c>
      <c r="BX250">
        <v>1.1200000000000001</v>
      </c>
      <c r="BY250">
        <v>1.1000000000000001</v>
      </c>
    </row>
    <row r="251" spans="4:77" x14ac:dyDescent="0.3">
      <c r="D251" s="18" t="s">
        <v>282</v>
      </c>
      <c r="E251" s="18" t="s">
        <v>281</v>
      </c>
      <c r="F251" s="4" t="s">
        <v>5</v>
      </c>
      <c r="G251" t="s">
        <v>280</v>
      </c>
      <c r="H251" t="s">
        <v>208</v>
      </c>
      <c r="I251" s="14" t="s">
        <v>6</v>
      </c>
      <c r="J251">
        <v>1</v>
      </c>
      <c r="K251">
        <v>0.98</v>
      </c>
      <c r="L251">
        <v>0.97</v>
      </c>
      <c r="M251">
        <v>0.98</v>
      </c>
      <c r="N251">
        <v>0.98</v>
      </c>
      <c r="O251">
        <v>0.97</v>
      </c>
      <c r="P251">
        <v>0.97</v>
      </c>
      <c r="Q251">
        <v>0.97</v>
      </c>
      <c r="R251">
        <v>0.97</v>
      </c>
      <c r="S251">
        <v>0.97</v>
      </c>
      <c r="T251">
        <v>0.97</v>
      </c>
      <c r="U251">
        <v>0.97</v>
      </c>
      <c r="V251">
        <v>0.97</v>
      </c>
      <c r="W251">
        <v>0.98</v>
      </c>
      <c r="X251">
        <v>0.98</v>
      </c>
      <c r="Y251">
        <v>0.98</v>
      </c>
      <c r="Z251">
        <v>0.98</v>
      </c>
      <c r="AA251">
        <v>0.98</v>
      </c>
      <c r="AB251">
        <v>0.98</v>
      </c>
      <c r="AC251">
        <v>0.98</v>
      </c>
      <c r="AD251">
        <v>0.98</v>
      </c>
      <c r="AE251">
        <v>0.98</v>
      </c>
      <c r="AF251">
        <v>0.98</v>
      </c>
      <c r="AG251">
        <v>0.98</v>
      </c>
      <c r="AH251">
        <v>0.99</v>
      </c>
      <c r="AI251">
        <v>0.99</v>
      </c>
      <c r="AJ251">
        <v>0.99</v>
      </c>
      <c r="AK251">
        <v>0.99</v>
      </c>
      <c r="AL251">
        <v>0.97</v>
      </c>
      <c r="AM251">
        <v>0.96</v>
      </c>
      <c r="AN251">
        <v>0.95</v>
      </c>
      <c r="AO251">
        <v>0.94</v>
      </c>
      <c r="AP251" t="s">
        <v>208</v>
      </c>
      <c r="AQ251" t="s">
        <v>200</v>
      </c>
      <c r="AR251" t="s">
        <v>7</v>
      </c>
      <c r="AS251">
        <v>2050</v>
      </c>
      <c r="AT251">
        <v>1</v>
      </c>
      <c r="AU251">
        <v>0.98</v>
      </c>
      <c r="AV251">
        <v>0.97</v>
      </c>
      <c r="AW251">
        <v>0.98</v>
      </c>
      <c r="AX251">
        <v>0.98</v>
      </c>
      <c r="AY251">
        <v>0.97</v>
      </c>
      <c r="AZ251">
        <v>0.97</v>
      </c>
      <c r="BA251">
        <v>0.97</v>
      </c>
      <c r="BB251">
        <v>0.97</v>
      </c>
      <c r="BC251">
        <v>0.97</v>
      </c>
      <c r="BD251">
        <v>0.97</v>
      </c>
      <c r="BE251">
        <v>0.97</v>
      </c>
      <c r="BF251">
        <v>0.97</v>
      </c>
      <c r="BG251">
        <v>0.98</v>
      </c>
      <c r="BH251">
        <v>0.98</v>
      </c>
      <c r="BI251">
        <v>0.98</v>
      </c>
      <c r="BJ251">
        <v>0.98</v>
      </c>
      <c r="BK251">
        <v>0.98</v>
      </c>
      <c r="BL251">
        <v>0.98</v>
      </c>
      <c r="BM251">
        <v>0.98</v>
      </c>
      <c r="BN251">
        <v>0.98</v>
      </c>
      <c r="BO251">
        <v>0.98</v>
      </c>
      <c r="BP251">
        <v>0.98</v>
      </c>
      <c r="BQ251">
        <v>0.98</v>
      </c>
      <c r="BR251">
        <v>0.99</v>
      </c>
      <c r="BS251">
        <v>0.99</v>
      </c>
      <c r="BT251">
        <v>0.99</v>
      </c>
      <c r="BU251">
        <v>0.99</v>
      </c>
      <c r="BV251">
        <v>0.97</v>
      </c>
      <c r="BW251">
        <v>0.96</v>
      </c>
      <c r="BX251">
        <v>0.95</v>
      </c>
      <c r="BY251">
        <v>0.94</v>
      </c>
    </row>
    <row r="252" spans="4:77" x14ac:dyDescent="0.3">
      <c r="D252" s="18" t="s">
        <v>282</v>
      </c>
      <c r="E252" s="18" t="s">
        <v>281</v>
      </c>
      <c r="F252" s="4" t="s">
        <v>5</v>
      </c>
      <c r="G252" t="s">
        <v>280</v>
      </c>
      <c r="H252" t="s">
        <v>209</v>
      </c>
      <c r="I252" s="14" t="s">
        <v>6</v>
      </c>
      <c r="J252">
        <v>1</v>
      </c>
      <c r="K252">
        <v>0.94</v>
      </c>
      <c r="L252">
        <v>0.94</v>
      </c>
      <c r="M252">
        <v>0.97</v>
      </c>
      <c r="N252">
        <v>0.97</v>
      </c>
      <c r="O252">
        <v>0.98</v>
      </c>
      <c r="P252">
        <v>0.98</v>
      </c>
      <c r="Q252">
        <v>0.97</v>
      </c>
      <c r="R252">
        <v>0.96</v>
      </c>
      <c r="S252">
        <v>0.96</v>
      </c>
      <c r="T252">
        <v>0.95</v>
      </c>
      <c r="U252">
        <v>0.95</v>
      </c>
      <c r="V252">
        <v>0.96</v>
      </c>
      <c r="W252">
        <v>0.96</v>
      </c>
      <c r="X252">
        <v>0.96</v>
      </c>
      <c r="Y252">
        <v>0.96</v>
      </c>
      <c r="Z252">
        <v>0.96</v>
      </c>
      <c r="AA252">
        <v>0.96</v>
      </c>
      <c r="AB252">
        <v>0.96</v>
      </c>
      <c r="AC252">
        <v>0.97</v>
      </c>
      <c r="AD252">
        <v>0.97</v>
      </c>
      <c r="AE252">
        <v>0.97</v>
      </c>
      <c r="AF252">
        <v>0.97</v>
      </c>
      <c r="AG252">
        <v>0.97</v>
      </c>
      <c r="AH252">
        <v>0.98</v>
      </c>
      <c r="AI252">
        <v>0.98</v>
      </c>
      <c r="AJ252">
        <v>0.99</v>
      </c>
      <c r="AK252">
        <v>0.99</v>
      </c>
      <c r="AL252">
        <v>0.98</v>
      </c>
      <c r="AM252">
        <v>0.98</v>
      </c>
      <c r="AN252">
        <v>0.98</v>
      </c>
      <c r="AO252">
        <v>0.98</v>
      </c>
      <c r="AP252" t="s">
        <v>209</v>
      </c>
      <c r="AQ252" t="s">
        <v>200</v>
      </c>
      <c r="AR252" t="s">
        <v>7</v>
      </c>
      <c r="AS252">
        <v>2050</v>
      </c>
      <c r="AT252">
        <v>1</v>
      </c>
      <c r="AU252">
        <v>0.94</v>
      </c>
      <c r="AV252">
        <v>0.94</v>
      </c>
      <c r="AW252">
        <v>0.97</v>
      </c>
      <c r="AX252">
        <v>0.97</v>
      </c>
      <c r="AY252">
        <v>0.98</v>
      </c>
      <c r="AZ252">
        <v>0.98</v>
      </c>
      <c r="BA252">
        <v>0.97</v>
      </c>
      <c r="BB252">
        <v>0.96</v>
      </c>
      <c r="BC252">
        <v>0.96</v>
      </c>
      <c r="BD252">
        <v>0.95</v>
      </c>
      <c r="BE252">
        <v>0.95</v>
      </c>
      <c r="BF252">
        <v>0.96</v>
      </c>
      <c r="BG252">
        <v>0.96</v>
      </c>
      <c r="BH252">
        <v>0.96</v>
      </c>
      <c r="BI252">
        <v>0.96</v>
      </c>
      <c r="BJ252">
        <v>0.96</v>
      </c>
      <c r="BK252">
        <v>0.96</v>
      </c>
      <c r="BL252">
        <v>0.96</v>
      </c>
      <c r="BM252">
        <v>0.97</v>
      </c>
      <c r="BN252">
        <v>0.97</v>
      </c>
      <c r="BO252">
        <v>0.97</v>
      </c>
      <c r="BP252">
        <v>0.97</v>
      </c>
      <c r="BQ252">
        <v>0.97</v>
      </c>
      <c r="BR252">
        <v>0.98</v>
      </c>
      <c r="BS252">
        <v>0.98</v>
      </c>
      <c r="BT252">
        <v>0.99</v>
      </c>
      <c r="BU252">
        <v>0.99</v>
      </c>
      <c r="BV252">
        <v>0.98</v>
      </c>
      <c r="BW252">
        <v>0.98</v>
      </c>
      <c r="BX252">
        <v>0.98</v>
      </c>
      <c r="BY252">
        <v>0.98</v>
      </c>
    </row>
    <row r="253" spans="4:77" x14ac:dyDescent="0.3">
      <c r="D253" s="18" t="s">
        <v>282</v>
      </c>
      <c r="E253" s="18" t="s">
        <v>281</v>
      </c>
      <c r="F253" s="4" t="s">
        <v>5</v>
      </c>
      <c r="G253" t="s">
        <v>280</v>
      </c>
      <c r="H253" t="s">
        <v>210</v>
      </c>
      <c r="I253" s="14" t="s">
        <v>6</v>
      </c>
      <c r="J253">
        <v>1</v>
      </c>
      <c r="K253">
        <v>0.98</v>
      </c>
      <c r="L253">
        <v>0.97</v>
      </c>
      <c r="M253">
        <v>0.98</v>
      </c>
      <c r="N253">
        <v>0.98</v>
      </c>
      <c r="O253">
        <v>0.98</v>
      </c>
      <c r="P253">
        <v>0.98</v>
      </c>
      <c r="Q253">
        <v>0.98</v>
      </c>
      <c r="R253">
        <v>0.97</v>
      </c>
      <c r="S253">
        <v>0.99</v>
      </c>
      <c r="T253">
        <v>0.98</v>
      </c>
      <c r="U253">
        <v>0.97</v>
      </c>
      <c r="V253">
        <v>0.97</v>
      </c>
      <c r="W253">
        <v>0.97</v>
      </c>
      <c r="X253">
        <v>0.97</v>
      </c>
      <c r="Y253">
        <v>0.97</v>
      </c>
      <c r="Z253">
        <v>0.97</v>
      </c>
      <c r="AA253">
        <v>0.97</v>
      </c>
      <c r="AB253">
        <v>0.98</v>
      </c>
      <c r="AC253">
        <v>0.97</v>
      </c>
      <c r="AD253">
        <v>0.97</v>
      </c>
      <c r="AE253">
        <v>0.97</v>
      </c>
      <c r="AF253">
        <v>0.98</v>
      </c>
      <c r="AG253">
        <v>0.98</v>
      </c>
      <c r="AH253">
        <v>0.97</v>
      </c>
      <c r="AI253">
        <v>0.97</v>
      </c>
      <c r="AJ253">
        <v>0.98</v>
      </c>
      <c r="AK253">
        <v>0.98</v>
      </c>
      <c r="AL253">
        <v>0.97</v>
      </c>
      <c r="AM253">
        <v>0.96</v>
      </c>
      <c r="AN253">
        <v>0.95</v>
      </c>
      <c r="AO253">
        <v>0.95</v>
      </c>
      <c r="AP253" t="s">
        <v>210</v>
      </c>
      <c r="AQ253" t="s">
        <v>200</v>
      </c>
      <c r="AR253" t="s">
        <v>7</v>
      </c>
      <c r="AS253">
        <v>2050</v>
      </c>
      <c r="AT253">
        <v>1</v>
      </c>
      <c r="AU253">
        <v>0.98</v>
      </c>
      <c r="AV253">
        <v>0.97</v>
      </c>
      <c r="AW253">
        <v>0.98</v>
      </c>
      <c r="AX253">
        <v>0.98</v>
      </c>
      <c r="AY253">
        <v>0.98</v>
      </c>
      <c r="AZ253">
        <v>0.98</v>
      </c>
      <c r="BA253">
        <v>0.98</v>
      </c>
      <c r="BB253">
        <v>0.97</v>
      </c>
      <c r="BC253">
        <v>0.99</v>
      </c>
      <c r="BD253">
        <v>0.98</v>
      </c>
      <c r="BE253">
        <v>0.97</v>
      </c>
      <c r="BF253">
        <v>0.97</v>
      </c>
      <c r="BG253">
        <v>0.97</v>
      </c>
      <c r="BH253">
        <v>0.97</v>
      </c>
      <c r="BI253">
        <v>0.97</v>
      </c>
      <c r="BJ253">
        <v>0.97</v>
      </c>
      <c r="BK253">
        <v>0.97</v>
      </c>
      <c r="BL253">
        <v>0.98</v>
      </c>
      <c r="BM253">
        <v>0.97</v>
      </c>
      <c r="BN253">
        <v>0.97</v>
      </c>
      <c r="BO253">
        <v>0.97</v>
      </c>
      <c r="BP253">
        <v>0.98</v>
      </c>
      <c r="BQ253">
        <v>0.98</v>
      </c>
      <c r="BR253">
        <v>0.97</v>
      </c>
      <c r="BS253">
        <v>0.97</v>
      </c>
      <c r="BT253">
        <v>0.98</v>
      </c>
      <c r="BU253">
        <v>0.98</v>
      </c>
      <c r="BV253">
        <v>0.97</v>
      </c>
      <c r="BW253">
        <v>0.96</v>
      </c>
      <c r="BX253">
        <v>0.95</v>
      </c>
      <c r="BY253">
        <v>0.95</v>
      </c>
    </row>
    <row r="254" spans="4:77" x14ac:dyDescent="0.3">
      <c r="D254" s="18" t="s">
        <v>282</v>
      </c>
      <c r="E254" s="18" t="s">
        <v>281</v>
      </c>
      <c r="F254" s="4" t="s">
        <v>5</v>
      </c>
      <c r="G254" t="s">
        <v>280</v>
      </c>
      <c r="H254" t="s">
        <v>211</v>
      </c>
      <c r="I254" s="14" t="s">
        <v>6</v>
      </c>
      <c r="J254">
        <v>1</v>
      </c>
      <c r="K254">
        <v>0.93</v>
      </c>
      <c r="L254">
        <v>0.96</v>
      </c>
      <c r="M254">
        <v>0.98</v>
      </c>
      <c r="N254">
        <v>1.01</v>
      </c>
      <c r="O254">
        <v>1.03</v>
      </c>
      <c r="P254">
        <v>1.06</v>
      </c>
      <c r="Q254">
        <v>1.08</v>
      </c>
      <c r="R254">
        <v>1.1000000000000001</v>
      </c>
      <c r="S254">
        <v>1.19</v>
      </c>
      <c r="T254">
        <v>1.22</v>
      </c>
      <c r="U254">
        <v>1.23</v>
      </c>
      <c r="V254">
        <v>1.25</v>
      </c>
      <c r="W254">
        <v>1.27</v>
      </c>
      <c r="X254">
        <v>1.29</v>
      </c>
      <c r="Y254">
        <v>1.32</v>
      </c>
      <c r="Z254">
        <v>1.35</v>
      </c>
      <c r="AA254">
        <v>1.38</v>
      </c>
      <c r="AB254">
        <v>1.42</v>
      </c>
      <c r="AC254">
        <v>1.46</v>
      </c>
      <c r="AD254">
        <v>1.48</v>
      </c>
      <c r="AE254">
        <v>1.51</v>
      </c>
      <c r="AF254">
        <v>1.55</v>
      </c>
      <c r="AG254">
        <v>1.58</v>
      </c>
      <c r="AH254">
        <v>1.6</v>
      </c>
      <c r="AI254">
        <v>1.63</v>
      </c>
      <c r="AJ254">
        <v>1.66</v>
      </c>
      <c r="AK254">
        <v>1.68</v>
      </c>
      <c r="AL254">
        <v>1.64</v>
      </c>
      <c r="AM254">
        <v>1.58</v>
      </c>
      <c r="AN254">
        <v>1.52</v>
      </c>
      <c r="AO254">
        <v>1.46</v>
      </c>
      <c r="AP254" t="s">
        <v>211</v>
      </c>
      <c r="AQ254" t="s">
        <v>200</v>
      </c>
      <c r="AR254" t="s">
        <v>7</v>
      </c>
      <c r="AS254">
        <v>2050</v>
      </c>
      <c r="AT254">
        <v>1</v>
      </c>
      <c r="AU254">
        <v>0.93</v>
      </c>
      <c r="AV254">
        <v>0.96</v>
      </c>
      <c r="AW254">
        <v>0.98</v>
      </c>
      <c r="AX254">
        <v>1.01</v>
      </c>
      <c r="AY254">
        <v>1.03</v>
      </c>
      <c r="AZ254">
        <v>1.06</v>
      </c>
      <c r="BA254">
        <v>1.08</v>
      </c>
      <c r="BB254">
        <v>1.1000000000000001</v>
      </c>
      <c r="BC254">
        <v>1.19</v>
      </c>
      <c r="BD254">
        <v>1.22</v>
      </c>
      <c r="BE254">
        <v>1.23</v>
      </c>
      <c r="BF254">
        <v>1.25</v>
      </c>
      <c r="BG254">
        <v>1.27</v>
      </c>
      <c r="BH254">
        <v>1.29</v>
      </c>
      <c r="BI254">
        <v>1.32</v>
      </c>
      <c r="BJ254">
        <v>1.35</v>
      </c>
      <c r="BK254">
        <v>1.38</v>
      </c>
      <c r="BL254">
        <v>1.42</v>
      </c>
      <c r="BM254">
        <v>1.46</v>
      </c>
      <c r="BN254">
        <v>1.48</v>
      </c>
      <c r="BO254">
        <v>1.51</v>
      </c>
      <c r="BP254">
        <v>1.55</v>
      </c>
      <c r="BQ254">
        <v>1.58</v>
      </c>
      <c r="BR254">
        <v>1.6</v>
      </c>
      <c r="BS254">
        <v>1.63</v>
      </c>
      <c r="BT254">
        <v>1.66</v>
      </c>
      <c r="BU254">
        <v>1.68</v>
      </c>
      <c r="BV254">
        <v>1.64</v>
      </c>
      <c r="BW254">
        <v>1.58</v>
      </c>
      <c r="BX254">
        <v>1.52</v>
      </c>
      <c r="BY254">
        <v>1.46</v>
      </c>
    </row>
    <row r="255" spans="4:77" x14ac:dyDescent="0.3">
      <c r="D255" s="18" t="s">
        <v>282</v>
      </c>
      <c r="E255" s="18" t="s">
        <v>281</v>
      </c>
      <c r="F255" s="4" t="s">
        <v>5</v>
      </c>
      <c r="G255" t="s">
        <v>280</v>
      </c>
      <c r="H255" t="s">
        <v>212</v>
      </c>
      <c r="I255" s="14" t="s">
        <v>6</v>
      </c>
      <c r="J255">
        <v>1</v>
      </c>
      <c r="K255">
        <v>0.79</v>
      </c>
      <c r="L255">
        <v>0.86</v>
      </c>
      <c r="M255">
        <v>0.89</v>
      </c>
      <c r="N255">
        <v>0.91</v>
      </c>
      <c r="O255">
        <v>0.91</v>
      </c>
      <c r="P255">
        <v>0.91</v>
      </c>
      <c r="Q255">
        <v>0.91</v>
      </c>
      <c r="R255">
        <v>0.91</v>
      </c>
      <c r="S255">
        <v>0.96</v>
      </c>
      <c r="T255">
        <v>0.95</v>
      </c>
      <c r="U255">
        <v>0.93</v>
      </c>
      <c r="V255">
        <v>0.93</v>
      </c>
      <c r="W255">
        <v>0.93</v>
      </c>
      <c r="X255">
        <v>0.93</v>
      </c>
      <c r="Y255">
        <v>0.93</v>
      </c>
      <c r="Z255">
        <v>0.93</v>
      </c>
      <c r="AA255">
        <v>0.93</v>
      </c>
      <c r="AB255">
        <v>0.94</v>
      </c>
      <c r="AC255">
        <v>0.94</v>
      </c>
      <c r="AD255">
        <v>0.94</v>
      </c>
      <c r="AE255">
        <v>0.94</v>
      </c>
      <c r="AF255">
        <v>0.96</v>
      </c>
      <c r="AG255">
        <v>0.95</v>
      </c>
      <c r="AH255">
        <v>0.95</v>
      </c>
      <c r="AI255">
        <v>0.95</v>
      </c>
      <c r="AJ255">
        <v>0.95</v>
      </c>
      <c r="AK255">
        <v>0.95</v>
      </c>
      <c r="AL255">
        <v>0.98</v>
      </c>
      <c r="AM255">
        <v>0.99</v>
      </c>
      <c r="AN255">
        <v>1</v>
      </c>
      <c r="AO255">
        <v>1</v>
      </c>
      <c r="AP255" t="s">
        <v>212</v>
      </c>
      <c r="AQ255" t="s">
        <v>200</v>
      </c>
      <c r="AR255" t="s">
        <v>7</v>
      </c>
      <c r="AS255">
        <v>2050</v>
      </c>
      <c r="AT255">
        <v>1</v>
      </c>
      <c r="AU255">
        <v>0.79</v>
      </c>
      <c r="AV255">
        <v>0.86</v>
      </c>
      <c r="AW255">
        <v>0.89</v>
      </c>
      <c r="AX255">
        <v>0.91</v>
      </c>
      <c r="AY255">
        <v>0.91</v>
      </c>
      <c r="AZ255">
        <v>0.91</v>
      </c>
      <c r="BA255">
        <v>0.91</v>
      </c>
      <c r="BB255">
        <v>0.91</v>
      </c>
      <c r="BC255">
        <v>0.96</v>
      </c>
      <c r="BD255">
        <v>0.95</v>
      </c>
      <c r="BE255">
        <v>0.93</v>
      </c>
      <c r="BF255">
        <v>0.93</v>
      </c>
      <c r="BG255">
        <v>0.93</v>
      </c>
      <c r="BH255">
        <v>0.93</v>
      </c>
      <c r="BI255">
        <v>0.93</v>
      </c>
      <c r="BJ255">
        <v>0.93</v>
      </c>
      <c r="BK255">
        <v>0.93</v>
      </c>
      <c r="BL255">
        <v>0.94</v>
      </c>
      <c r="BM255">
        <v>0.94</v>
      </c>
      <c r="BN255">
        <v>0.94</v>
      </c>
      <c r="BO255">
        <v>0.94</v>
      </c>
      <c r="BP255">
        <v>0.96</v>
      </c>
      <c r="BQ255">
        <v>0.95</v>
      </c>
      <c r="BR255">
        <v>0.95</v>
      </c>
      <c r="BS255">
        <v>0.95</v>
      </c>
      <c r="BT255">
        <v>0.95</v>
      </c>
      <c r="BU255">
        <v>0.95</v>
      </c>
      <c r="BV255">
        <v>0.98</v>
      </c>
      <c r="BW255">
        <v>0.99</v>
      </c>
      <c r="BX255">
        <v>1</v>
      </c>
      <c r="BY255">
        <v>1</v>
      </c>
    </row>
    <row r="256" spans="4:77" x14ac:dyDescent="0.3">
      <c r="D256" s="18" t="s">
        <v>282</v>
      </c>
      <c r="E256" s="18" t="s">
        <v>281</v>
      </c>
      <c r="F256" s="4" t="s">
        <v>5</v>
      </c>
      <c r="G256" t="s">
        <v>280</v>
      </c>
      <c r="H256" t="s">
        <v>213</v>
      </c>
      <c r="I256" s="14" t="s">
        <v>6</v>
      </c>
      <c r="J256">
        <v>1</v>
      </c>
      <c r="K256">
        <v>0.95</v>
      </c>
      <c r="L256">
        <v>0.95</v>
      </c>
      <c r="M256">
        <v>0.96</v>
      </c>
      <c r="N256">
        <v>0.96</v>
      </c>
      <c r="O256">
        <v>0.95</v>
      </c>
      <c r="P256">
        <v>0.95</v>
      </c>
      <c r="Q256">
        <v>0.95</v>
      </c>
      <c r="R256">
        <v>0.96</v>
      </c>
      <c r="S256">
        <v>0.96</v>
      </c>
      <c r="T256">
        <v>0.96</v>
      </c>
      <c r="U256">
        <v>0.95</v>
      </c>
      <c r="V256">
        <v>0.96</v>
      </c>
      <c r="W256">
        <v>0.95</v>
      </c>
      <c r="X256">
        <v>0.96</v>
      </c>
      <c r="Y256">
        <v>0.96</v>
      </c>
      <c r="Z256">
        <v>0.97</v>
      </c>
      <c r="AA256">
        <v>0.97</v>
      </c>
      <c r="AB256">
        <v>0.98</v>
      </c>
      <c r="AC256">
        <v>0.98</v>
      </c>
      <c r="AD256">
        <v>0.98</v>
      </c>
      <c r="AE256">
        <v>0.98</v>
      </c>
      <c r="AF256">
        <v>0.98</v>
      </c>
      <c r="AG256">
        <v>0.98</v>
      </c>
      <c r="AH256">
        <v>0.98</v>
      </c>
      <c r="AI256">
        <v>0.98</v>
      </c>
      <c r="AJ256">
        <v>0.98</v>
      </c>
      <c r="AK256">
        <v>0.98</v>
      </c>
      <c r="AL256">
        <v>0.96</v>
      </c>
      <c r="AM256">
        <v>0.96</v>
      </c>
      <c r="AN256">
        <v>0.95</v>
      </c>
      <c r="AO256">
        <v>0.95</v>
      </c>
      <c r="AP256" t="s">
        <v>213</v>
      </c>
      <c r="AQ256" t="s">
        <v>200</v>
      </c>
      <c r="AR256" t="s">
        <v>7</v>
      </c>
      <c r="AS256">
        <v>2050</v>
      </c>
      <c r="AT256">
        <v>1</v>
      </c>
      <c r="AU256">
        <v>0.95</v>
      </c>
      <c r="AV256">
        <v>0.95</v>
      </c>
      <c r="AW256">
        <v>0.96</v>
      </c>
      <c r="AX256">
        <v>0.96</v>
      </c>
      <c r="AY256">
        <v>0.95</v>
      </c>
      <c r="AZ256">
        <v>0.95</v>
      </c>
      <c r="BA256">
        <v>0.95</v>
      </c>
      <c r="BB256">
        <v>0.96</v>
      </c>
      <c r="BC256">
        <v>0.96</v>
      </c>
      <c r="BD256">
        <v>0.96</v>
      </c>
      <c r="BE256">
        <v>0.95</v>
      </c>
      <c r="BF256">
        <v>0.96</v>
      </c>
      <c r="BG256">
        <v>0.95</v>
      </c>
      <c r="BH256">
        <v>0.96</v>
      </c>
      <c r="BI256">
        <v>0.96</v>
      </c>
      <c r="BJ256">
        <v>0.97</v>
      </c>
      <c r="BK256">
        <v>0.97</v>
      </c>
      <c r="BL256">
        <v>0.98</v>
      </c>
      <c r="BM256">
        <v>0.98</v>
      </c>
      <c r="BN256">
        <v>0.98</v>
      </c>
      <c r="BO256">
        <v>0.98</v>
      </c>
      <c r="BP256">
        <v>0.98</v>
      </c>
      <c r="BQ256">
        <v>0.98</v>
      </c>
      <c r="BR256">
        <v>0.98</v>
      </c>
      <c r="BS256">
        <v>0.98</v>
      </c>
      <c r="BT256">
        <v>0.98</v>
      </c>
      <c r="BU256">
        <v>0.98</v>
      </c>
      <c r="BV256">
        <v>0.96</v>
      </c>
      <c r="BW256">
        <v>0.96</v>
      </c>
      <c r="BX256">
        <v>0.95</v>
      </c>
      <c r="BY256">
        <v>0.95</v>
      </c>
    </row>
    <row r="257" spans="4:77" x14ac:dyDescent="0.3">
      <c r="D257" s="18" t="s">
        <v>282</v>
      </c>
      <c r="E257" s="18" t="s">
        <v>281</v>
      </c>
      <c r="F257" s="4" t="s">
        <v>5</v>
      </c>
      <c r="G257" t="s">
        <v>280</v>
      </c>
      <c r="H257" t="s">
        <v>214</v>
      </c>
      <c r="I257" s="14" t="s">
        <v>6</v>
      </c>
      <c r="J257">
        <v>1</v>
      </c>
      <c r="K257">
        <v>0.93</v>
      </c>
      <c r="L257">
        <v>0.94</v>
      </c>
      <c r="M257">
        <v>0.93</v>
      </c>
      <c r="N257">
        <v>0.94</v>
      </c>
      <c r="O257">
        <v>0.94</v>
      </c>
      <c r="P257">
        <v>0.94</v>
      </c>
      <c r="Q257">
        <v>0.94</v>
      </c>
      <c r="R257">
        <v>0.94</v>
      </c>
      <c r="S257">
        <v>0.97</v>
      </c>
      <c r="T257">
        <v>0.97</v>
      </c>
      <c r="U257">
        <v>0.96</v>
      </c>
      <c r="V257">
        <v>0.96</v>
      </c>
      <c r="W257">
        <v>0.95</v>
      </c>
      <c r="X257">
        <v>0.95</v>
      </c>
      <c r="Y257">
        <v>0.95</v>
      </c>
      <c r="Z257">
        <v>0.95</v>
      </c>
      <c r="AA257">
        <v>0.95</v>
      </c>
      <c r="AB257">
        <v>0.96</v>
      </c>
      <c r="AC257">
        <v>0.96</v>
      </c>
      <c r="AD257">
        <v>0.96</v>
      </c>
      <c r="AE257">
        <v>0.96</v>
      </c>
      <c r="AF257">
        <v>0.97</v>
      </c>
      <c r="AG257">
        <v>0.98</v>
      </c>
      <c r="AH257">
        <v>0.98</v>
      </c>
      <c r="AI257">
        <v>0.97</v>
      </c>
      <c r="AJ257">
        <v>0.97</v>
      </c>
      <c r="AK257">
        <v>0.97</v>
      </c>
      <c r="AL257">
        <v>0.98</v>
      </c>
      <c r="AM257">
        <v>0.99</v>
      </c>
      <c r="AN257">
        <v>0.99</v>
      </c>
      <c r="AO257">
        <v>0.99</v>
      </c>
      <c r="AP257" t="s">
        <v>214</v>
      </c>
      <c r="AQ257" t="s">
        <v>200</v>
      </c>
      <c r="AR257" t="s">
        <v>7</v>
      </c>
      <c r="AS257">
        <v>2050</v>
      </c>
      <c r="AT257">
        <v>1</v>
      </c>
      <c r="AU257">
        <v>0.93</v>
      </c>
      <c r="AV257">
        <v>0.94</v>
      </c>
      <c r="AW257">
        <v>0.93</v>
      </c>
      <c r="AX257">
        <v>0.94</v>
      </c>
      <c r="AY257">
        <v>0.94</v>
      </c>
      <c r="AZ257">
        <v>0.94</v>
      </c>
      <c r="BA257">
        <v>0.94</v>
      </c>
      <c r="BB257">
        <v>0.94</v>
      </c>
      <c r="BC257">
        <v>0.97</v>
      </c>
      <c r="BD257">
        <v>0.97</v>
      </c>
      <c r="BE257">
        <v>0.96</v>
      </c>
      <c r="BF257">
        <v>0.96</v>
      </c>
      <c r="BG257">
        <v>0.95</v>
      </c>
      <c r="BH257">
        <v>0.95</v>
      </c>
      <c r="BI257">
        <v>0.95</v>
      </c>
      <c r="BJ257">
        <v>0.95</v>
      </c>
      <c r="BK257">
        <v>0.95</v>
      </c>
      <c r="BL257">
        <v>0.96</v>
      </c>
      <c r="BM257">
        <v>0.96</v>
      </c>
      <c r="BN257">
        <v>0.96</v>
      </c>
      <c r="BO257">
        <v>0.96</v>
      </c>
      <c r="BP257">
        <v>0.97</v>
      </c>
      <c r="BQ257">
        <v>0.98</v>
      </c>
      <c r="BR257">
        <v>0.98</v>
      </c>
      <c r="BS257">
        <v>0.97</v>
      </c>
      <c r="BT257">
        <v>0.97</v>
      </c>
      <c r="BU257">
        <v>0.97</v>
      </c>
      <c r="BV257">
        <v>0.98</v>
      </c>
      <c r="BW257">
        <v>0.99</v>
      </c>
      <c r="BX257">
        <v>0.99</v>
      </c>
      <c r="BY257">
        <v>0.99</v>
      </c>
    </row>
    <row r="258" spans="4:77" x14ac:dyDescent="0.3">
      <c r="D258" s="18" t="s">
        <v>282</v>
      </c>
      <c r="E258" s="18" t="s">
        <v>281</v>
      </c>
      <c r="F258" s="4" t="s">
        <v>5</v>
      </c>
      <c r="G258" t="s">
        <v>280</v>
      </c>
      <c r="H258" t="s">
        <v>215</v>
      </c>
      <c r="I258" s="14" t="s">
        <v>6</v>
      </c>
      <c r="J258">
        <v>1</v>
      </c>
      <c r="K258">
        <v>1.03</v>
      </c>
      <c r="L258">
        <v>1.05</v>
      </c>
      <c r="M258">
        <v>1.04</v>
      </c>
      <c r="N258">
        <v>1.05</v>
      </c>
      <c r="O258">
        <v>1.05</v>
      </c>
      <c r="P258">
        <v>1.05</v>
      </c>
      <c r="Q258">
        <v>1.06</v>
      </c>
      <c r="R258">
        <v>1.07</v>
      </c>
      <c r="S258">
        <v>1.1200000000000001</v>
      </c>
      <c r="T258">
        <v>1.1299999999999999</v>
      </c>
      <c r="U258">
        <v>1.1399999999999999</v>
      </c>
      <c r="V258">
        <v>1.1499999999999999</v>
      </c>
      <c r="W258">
        <v>1.1499999999999999</v>
      </c>
      <c r="X258">
        <v>1.1599999999999999</v>
      </c>
      <c r="Y258">
        <v>1.17</v>
      </c>
      <c r="Z258">
        <v>1.17</v>
      </c>
      <c r="AA258">
        <v>1.18</v>
      </c>
      <c r="AB258">
        <v>1.19</v>
      </c>
      <c r="AC258">
        <v>1.2</v>
      </c>
      <c r="AD258">
        <v>1.2</v>
      </c>
      <c r="AE258">
        <v>1.22</v>
      </c>
      <c r="AF258">
        <v>1.24</v>
      </c>
      <c r="AG258">
        <v>1.26</v>
      </c>
      <c r="AH258">
        <v>1.28</v>
      </c>
      <c r="AI258">
        <v>1.3</v>
      </c>
      <c r="AJ258">
        <v>1.32</v>
      </c>
      <c r="AK258">
        <v>1.35</v>
      </c>
      <c r="AL258">
        <v>1.39</v>
      </c>
      <c r="AM258">
        <v>1.43</v>
      </c>
      <c r="AN258">
        <v>1.52</v>
      </c>
      <c r="AO258">
        <v>1.69</v>
      </c>
      <c r="AP258" t="s">
        <v>215</v>
      </c>
      <c r="AQ258" t="s">
        <v>200</v>
      </c>
      <c r="AR258" t="s">
        <v>7</v>
      </c>
      <c r="AS258">
        <v>2050</v>
      </c>
      <c r="AT258">
        <v>1</v>
      </c>
      <c r="AU258">
        <v>1.03</v>
      </c>
      <c r="AV258">
        <v>1.05</v>
      </c>
      <c r="AW258">
        <v>1.04</v>
      </c>
      <c r="AX258">
        <v>1.05</v>
      </c>
      <c r="AY258">
        <v>1.05</v>
      </c>
      <c r="AZ258">
        <v>1.05</v>
      </c>
      <c r="BA258">
        <v>1.06</v>
      </c>
      <c r="BB258">
        <v>1.07</v>
      </c>
      <c r="BC258">
        <v>1.1200000000000001</v>
      </c>
      <c r="BD258">
        <v>1.1299999999999999</v>
      </c>
      <c r="BE258">
        <v>1.1399999999999999</v>
      </c>
      <c r="BF258">
        <v>1.1499999999999999</v>
      </c>
      <c r="BG258">
        <v>1.1499999999999999</v>
      </c>
      <c r="BH258">
        <v>1.1599999999999999</v>
      </c>
      <c r="BI258">
        <v>1.17</v>
      </c>
      <c r="BJ258">
        <v>1.17</v>
      </c>
      <c r="BK258">
        <v>1.18</v>
      </c>
      <c r="BL258">
        <v>1.19</v>
      </c>
      <c r="BM258">
        <v>1.2</v>
      </c>
      <c r="BN258">
        <v>1.2</v>
      </c>
      <c r="BO258">
        <v>1.22</v>
      </c>
      <c r="BP258">
        <v>1.24</v>
      </c>
      <c r="BQ258">
        <v>1.26</v>
      </c>
      <c r="BR258">
        <v>1.28</v>
      </c>
      <c r="BS258">
        <v>1.3</v>
      </c>
      <c r="BT258">
        <v>1.32</v>
      </c>
      <c r="BU258">
        <v>1.35</v>
      </c>
      <c r="BV258">
        <v>1.39</v>
      </c>
      <c r="BW258">
        <v>1.43</v>
      </c>
      <c r="BX258">
        <v>1.52</v>
      </c>
      <c r="BY258">
        <v>1.69</v>
      </c>
    </row>
    <row r="259" spans="4:77" x14ac:dyDescent="0.3">
      <c r="D259" s="18" t="s">
        <v>282</v>
      </c>
      <c r="E259" s="18" t="s">
        <v>281</v>
      </c>
      <c r="F259" s="4" t="s">
        <v>5</v>
      </c>
      <c r="G259" t="s">
        <v>280</v>
      </c>
      <c r="H259" t="s">
        <v>216</v>
      </c>
      <c r="I259" s="14" t="s">
        <v>6</v>
      </c>
      <c r="J259">
        <v>1</v>
      </c>
      <c r="K259">
        <v>0.98</v>
      </c>
      <c r="L259">
        <v>1.01</v>
      </c>
      <c r="M259">
        <v>1.01</v>
      </c>
      <c r="N259">
        <v>1.01</v>
      </c>
      <c r="O259">
        <v>1.02</v>
      </c>
      <c r="P259">
        <v>1.04</v>
      </c>
      <c r="Q259">
        <v>1.06</v>
      </c>
      <c r="R259">
        <v>1.0900000000000001</v>
      </c>
      <c r="S259">
        <v>1.17</v>
      </c>
      <c r="T259">
        <v>1.2</v>
      </c>
      <c r="U259">
        <v>1.21</v>
      </c>
      <c r="V259">
        <v>1.22</v>
      </c>
      <c r="W259">
        <v>1.24</v>
      </c>
      <c r="X259">
        <v>1.25</v>
      </c>
      <c r="Y259">
        <v>1.27</v>
      </c>
      <c r="Z259">
        <v>1.28</v>
      </c>
      <c r="AA259">
        <v>1.29</v>
      </c>
      <c r="AB259">
        <v>1.32</v>
      </c>
      <c r="AC259">
        <v>1.33</v>
      </c>
      <c r="AD259">
        <v>1.34</v>
      </c>
      <c r="AE259">
        <v>1.35</v>
      </c>
      <c r="AF259">
        <v>1.37</v>
      </c>
      <c r="AG259">
        <v>1.39</v>
      </c>
      <c r="AH259">
        <v>1.39</v>
      </c>
      <c r="AI259">
        <v>1.4</v>
      </c>
      <c r="AJ259">
        <v>1.4</v>
      </c>
      <c r="AK259">
        <v>1.37</v>
      </c>
      <c r="AL259">
        <v>1.31</v>
      </c>
      <c r="AM259">
        <v>1.23</v>
      </c>
      <c r="AN259">
        <v>1.1499999999999999</v>
      </c>
      <c r="AO259">
        <v>1.07</v>
      </c>
      <c r="AP259" t="s">
        <v>216</v>
      </c>
      <c r="AQ259" t="s">
        <v>200</v>
      </c>
      <c r="AR259" t="s">
        <v>7</v>
      </c>
      <c r="AS259">
        <v>2050</v>
      </c>
      <c r="AT259">
        <v>1</v>
      </c>
      <c r="AU259">
        <v>0.98</v>
      </c>
      <c r="AV259">
        <v>1.01</v>
      </c>
      <c r="AW259">
        <v>1.01</v>
      </c>
      <c r="AX259">
        <v>1.01</v>
      </c>
      <c r="AY259">
        <v>1.02</v>
      </c>
      <c r="AZ259">
        <v>1.04</v>
      </c>
      <c r="BA259">
        <v>1.06</v>
      </c>
      <c r="BB259">
        <v>1.0900000000000001</v>
      </c>
      <c r="BC259">
        <v>1.17</v>
      </c>
      <c r="BD259">
        <v>1.2</v>
      </c>
      <c r="BE259">
        <v>1.21</v>
      </c>
      <c r="BF259">
        <v>1.22</v>
      </c>
      <c r="BG259">
        <v>1.24</v>
      </c>
      <c r="BH259">
        <v>1.25</v>
      </c>
      <c r="BI259">
        <v>1.27</v>
      </c>
      <c r="BJ259">
        <v>1.28</v>
      </c>
      <c r="BK259">
        <v>1.29</v>
      </c>
      <c r="BL259">
        <v>1.32</v>
      </c>
      <c r="BM259">
        <v>1.33</v>
      </c>
      <c r="BN259">
        <v>1.34</v>
      </c>
      <c r="BO259">
        <v>1.35</v>
      </c>
      <c r="BP259">
        <v>1.37</v>
      </c>
      <c r="BQ259">
        <v>1.39</v>
      </c>
      <c r="BR259">
        <v>1.39</v>
      </c>
      <c r="BS259">
        <v>1.4</v>
      </c>
      <c r="BT259">
        <v>1.4</v>
      </c>
      <c r="BU259">
        <v>1.37</v>
      </c>
      <c r="BV259">
        <v>1.31</v>
      </c>
      <c r="BW259">
        <v>1.23</v>
      </c>
      <c r="BX259">
        <v>1.1499999999999999</v>
      </c>
      <c r="BY259">
        <v>1.07</v>
      </c>
    </row>
    <row r="260" spans="4:77" x14ac:dyDescent="0.3">
      <c r="D260" s="18" t="s">
        <v>282</v>
      </c>
      <c r="E260" s="18" t="s">
        <v>281</v>
      </c>
      <c r="F260" s="4" t="s">
        <v>5</v>
      </c>
      <c r="G260" t="s">
        <v>280</v>
      </c>
      <c r="H260" t="s">
        <v>217</v>
      </c>
      <c r="I260" s="14" t="s">
        <v>6</v>
      </c>
      <c r="J260">
        <v>1</v>
      </c>
      <c r="K260">
        <v>1.05</v>
      </c>
      <c r="L260">
        <v>1.07</v>
      </c>
      <c r="M260">
        <v>1.06</v>
      </c>
      <c r="N260">
        <v>1.06</v>
      </c>
      <c r="O260">
        <v>1.07</v>
      </c>
      <c r="P260">
        <v>1.07</v>
      </c>
      <c r="Q260">
        <v>1.0900000000000001</v>
      </c>
      <c r="R260">
        <v>1.1000000000000001</v>
      </c>
      <c r="S260">
        <v>1.17</v>
      </c>
      <c r="T260">
        <v>1.19</v>
      </c>
      <c r="U260">
        <v>1.2</v>
      </c>
      <c r="V260">
        <v>1.2</v>
      </c>
      <c r="W260">
        <v>1.2</v>
      </c>
      <c r="X260">
        <v>1.21</v>
      </c>
      <c r="Y260">
        <v>1.21</v>
      </c>
      <c r="Z260">
        <v>1.22</v>
      </c>
      <c r="AA260">
        <v>1.22</v>
      </c>
      <c r="AB260">
        <v>1.23</v>
      </c>
      <c r="AC260">
        <v>1.23</v>
      </c>
      <c r="AD260">
        <v>1.23</v>
      </c>
      <c r="AE260">
        <v>1.23</v>
      </c>
      <c r="AF260">
        <v>1.25</v>
      </c>
      <c r="AG260">
        <v>1.25</v>
      </c>
      <c r="AH260">
        <v>1.26</v>
      </c>
      <c r="AI260">
        <v>1.26</v>
      </c>
      <c r="AJ260">
        <v>1.26</v>
      </c>
      <c r="AK260">
        <v>1.26</v>
      </c>
      <c r="AL260">
        <v>1.25</v>
      </c>
      <c r="AM260">
        <v>1.23</v>
      </c>
      <c r="AN260">
        <v>1.21</v>
      </c>
      <c r="AO260">
        <v>1.18</v>
      </c>
      <c r="AP260" t="s">
        <v>217</v>
      </c>
      <c r="AQ260" t="s">
        <v>200</v>
      </c>
      <c r="AR260" t="s">
        <v>7</v>
      </c>
      <c r="AS260">
        <v>2050</v>
      </c>
      <c r="AT260">
        <v>1</v>
      </c>
      <c r="AU260">
        <v>1.05</v>
      </c>
      <c r="AV260">
        <v>1.07</v>
      </c>
      <c r="AW260">
        <v>1.06</v>
      </c>
      <c r="AX260">
        <v>1.06</v>
      </c>
      <c r="AY260">
        <v>1.07</v>
      </c>
      <c r="AZ260">
        <v>1.07</v>
      </c>
      <c r="BA260">
        <v>1.0900000000000001</v>
      </c>
      <c r="BB260">
        <v>1.1000000000000001</v>
      </c>
      <c r="BC260">
        <v>1.17</v>
      </c>
      <c r="BD260">
        <v>1.19</v>
      </c>
      <c r="BE260">
        <v>1.2</v>
      </c>
      <c r="BF260">
        <v>1.2</v>
      </c>
      <c r="BG260">
        <v>1.2</v>
      </c>
      <c r="BH260">
        <v>1.21</v>
      </c>
      <c r="BI260">
        <v>1.21</v>
      </c>
      <c r="BJ260">
        <v>1.22</v>
      </c>
      <c r="BK260">
        <v>1.22</v>
      </c>
      <c r="BL260">
        <v>1.23</v>
      </c>
      <c r="BM260">
        <v>1.23</v>
      </c>
      <c r="BN260">
        <v>1.23</v>
      </c>
      <c r="BO260">
        <v>1.23</v>
      </c>
      <c r="BP260">
        <v>1.25</v>
      </c>
      <c r="BQ260">
        <v>1.25</v>
      </c>
      <c r="BR260">
        <v>1.26</v>
      </c>
      <c r="BS260">
        <v>1.26</v>
      </c>
      <c r="BT260">
        <v>1.26</v>
      </c>
      <c r="BU260">
        <v>1.26</v>
      </c>
      <c r="BV260">
        <v>1.25</v>
      </c>
      <c r="BW260">
        <v>1.23</v>
      </c>
      <c r="BX260">
        <v>1.21</v>
      </c>
      <c r="BY260">
        <v>1.18</v>
      </c>
    </row>
    <row r="261" spans="4:77" x14ac:dyDescent="0.3">
      <c r="D261" s="18" t="s">
        <v>282</v>
      </c>
      <c r="E261" s="18" t="s">
        <v>281</v>
      </c>
      <c r="F261" s="4" t="s">
        <v>5</v>
      </c>
      <c r="G261" t="s">
        <v>280</v>
      </c>
      <c r="H261" t="s">
        <v>218</v>
      </c>
      <c r="I261" s="14" t="s">
        <v>6</v>
      </c>
      <c r="J261">
        <v>1</v>
      </c>
      <c r="K261">
        <v>0.69</v>
      </c>
      <c r="L261">
        <v>0.82</v>
      </c>
      <c r="M261">
        <v>0.95</v>
      </c>
      <c r="N261">
        <v>1.04</v>
      </c>
      <c r="O261">
        <v>1.08</v>
      </c>
      <c r="P261">
        <v>1.0900000000000001</v>
      </c>
      <c r="Q261">
        <v>1.01</v>
      </c>
      <c r="R261">
        <v>0.97</v>
      </c>
      <c r="S261">
        <v>0.95</v>
      </c>
      <c r="T261">
        <v>0.94</v>
      </c>
      <c r="U261">
        <v>0.94</v>
      </c>
      <c r="V261">
        <v>0.97</v>
      </c>
      <c r="W261">
        <v>0.98</v>
      </c>
      <c r="X261">
        <v>0.99</v>
      </c>
      <c r="Y261">
        <v>0.99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1.4</v>
      </c>
      <c r="AG261">
        <v>1.54</v>
      </c>
      <c r="AH261">
        <v>1.5</v>
      </c>
      <c r="AI261">
        <v>1.45</v>
      </c>
      <c r="AJ261">
        <v>1.4</v>
      </c>
      <c r="AK261">
        <v>1.36</v>
      </c>
      <c r="AL261">
        <v>1.55</v>
      </c>
      <c r="AM261">
        <v>1.67</v>
      </c>
      <c r="AN261">
        <v>1.68</v>
      </c>
      <c r="AO261">
        <v>1.67</v>
      </c>
      <c r="AP261" t="s">
        <v>218</v>
      </c>
      <c r="AQ261" t="s">
        <v>200</v>
      </c>
      <c r="AR261" t="s">
        <v>7</v>
      </c>
      <c r="AS261">
        <v>2050</v>
      </c>
      <c r="AT261">
        <v>1</v>
      </c>
      <c r="AU261">
        <v>0.69</v>
      </c>
      <c r="AV261">
        <v>0.82</v>
      </c>
      <c r="AW261">
        <v>0.95</v>
      </c>
      <c r="AX261">
        <v>1.04</v>
      </c>
      <c r="AY261">
        <v>1.08</v>
      </c>
      <c r="AZ261">
        <v>1.0900000000000001</v>
      </c>
      <c r="BA261">
        <v>1.01</v>
      </c>
      <c r="BB261">
        <v>0.97</v>
      </c>
      <c r="BC261">
        <v>0.95</v>
      </c>
      <c r="BD261">
        <v>0.94</v>
      </c>
      <c r="BE261">
        <v>0.94</v>
      </c>
      <c r="BF261">
        <v>0.97</v>
      </c>
      <c r="BG261">
        <v>0.98</v>
      </c>
      <c r="BH261">
        <v>0.99</v>
      </c>
      <c r="BI261">
        <v>0.99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1.4</v>
      </c>
      <c r="BQ261">
        <v>1.54</v>
      </c>
      <c r="BR261">
        <v>1.5</v>
      </c>
      <c r="BS261">
        <v>1.45</v>
      </c>
      <c r="BT261">
        <v>1.4</v>
      </c>
      <c r="BU261">
        <v>1.36</v>
      </c>
      <c r="BV261">
        <v>1.55</v>
      </c>
      <c r="BW261">
        <v>1.67</v>
      </c>
      <c r="BX261">
        <v>1.68</v>
      </c>
      <c r="BY261">
        <v>1.67</v>
      </c>
    </row>
    <row r="262" spans="4:77" x14ac:dyDescent="0.3">
      <c r="D262" s="18" t="s">
        <v>282</v>
      </c>
      <c r="E262" s="18" t="s">
        <v>281</v>
      </c>
      <c r="F262" s="4" t="s">
        <v>5</v>
      </c>
      <c r="G262" t="s">
        <v>280</v>
      </c>
      <c r="H262" t="s">
        <v>219</v>
      </c>
      <c r="I262" s="14" t="s">
        <v>6</v>
      </c>
      <c r="J262">
        <v>1</v>
      </c>
      <c r="K262">
        <v>1.06</v>
      </c>
      <c r="L262">
        <v>1.06</v>
      </c>
      <c r="M262">
        <v>1.06</v>
      </c>
      <c r="N262">
        <v>1.05</v>
      </c>
      <c r="O262">
        <v>1.05</v>
      </c>
      <c r="P262">
        <v>1.05</v>
      </c>
      <c r="Q262">
        <v>1.06</v>
      </c>
      <c r="R262">
        <v>1.06</v>
      </c>
      <c r="S262">
        <v>1.0900000000000001</v>
      </c>
      <c r="T262">
        <v>1.0900000000000001</v>
      </c>
      <c r="U262">
        <v>1.08</v>
      </c>
      <c r="V262">
        <v>1.08</v>
      </c>
      <c r="W262">
        <v>1.07</v>
      </c>
      <c r="X262">
        <v>1.07</v>
      </c>
      <c r="Y262">
        <v>1.06</v>
      </c>
      <c r="Z262">
        <v>1.06</v>
      </c>
      <c r="AA262">
        <v>1.06</v>
      </c>
      <c r="AB262">
        <v>1.06</v>
      </c>
      <c r="AC262">
        <v>1.06</v>
      </c>
      <c r="AD262">
        <v>1.05</v>
      </c>
      <c r="AE262">
        <v>1.05</v>
      </c>
      <c r="AF262">
        <v>1.05</v>
      </c>
      <c r="AG262">
        <v>1.04</v>
      </c>
      <c r="AH262">
        <v>1.04</v>
      </c>
      <c r="AI262">
        <v>1.04</v>
      </c>
      <c r="AJ262">
        <v>1.04</v>
      </c>
      <c r="AK262">
        <v>1.03</v>
      </c>
      <c r="AL262">
        <v>1.01</v>
      </c>
      <c r="AM262">
        <v>0.99</v>
      </c>
      <c r="AN262">
        <v>0.97</v>
      </c>
      <c r="AO262">
        <v>0.96</v>
      </c>
      <c r="AP262" t="s">
        <v>219</v>
      </c>
      <c r="AQ262" t="s">
        <v>200</v>
      </c>
      <c r="AR262" t="s">
        <v>7</v>
      </c>
      <c r="AS262">
        <v>2050</v>
      </c>
      <c r="AT262">
        <v>1</v>
      </c>
      <c r="AU262">
        <v>1.06</v>
      </c>
      <c r="AV262">
        <v>1.06</v>
      </c>
      <c r="AW262">
        <v>1.06</v>
      </c>
      <c r="AX262">
        <v>1.05</v>
      </c>
      <c r="AY262">
        <v>1.05</v>
      </c>
      <c r="AZ262">
        <v>1.05</v>
      </c>
      <c r="BA262">
        <v>1.06</v>
      </c>
      <c r="BB262">
        <v>1.06</v>
      </c>
      <c r="BC262">
        <v>1.0900000000000001</v>
      </c>
      <c r="BD262">
        <v>1.0900000000000001</v>
      </c>
      <c r="BE262">
        <v>1.08</v>
      </c>
      <c r="BF262">
        <v>1.08</v>
      </c>
      <c r="BG262">
        <v>1.07</v>
      </c>
      <c r="BH262">
        <v>1.07</v>
      </c>
      <c r="BI262">
        <v>1.06</v>
      </c>
      <c r="BJ262">
        <v>1.06</v>
      </c>
      <c r="BK262">
        <v>1.06</v>
      </c>
      <c r="BL262">
        <v>1.06</v>
      </c>
      <c r="BM262">
        <v>1.06</v>
      </c>
      <c r="BN262">
        <v>1.05</v>
      </c>
      <c r="BO262">
        <v>1.05</v>
      </c>
      <c r="BP262">
        <v>1.05</v>
      </c>
      <c r="BQ262">
        <v>1.04</v>
      </c>
      <c r="BR262">
        <v>1.04</v>
      </c>
      <c r="BS262">
        <v>1.04</v>
      </c>
      <c r="BT262">
        <v>1.04</v>
      </c>
      <c r="BU262">
        <v>1.03</v>
      </c>
      <c r="BV262">
        <v>1.01</v>
      </c>
      <c r="BW262">
        <v>0.99</v>
      </c>
      <c r="BX262">
        <v>0.97</v>
      </c>
      <c r="BY262">
        <v>0.96</v>
      </c>
    </row>
    <row r="263" spans="4:77" x14ac:dyDescent="0.3">
      <c r="D263" s="18" t="s">
        <v>282</v>
      </c>
      <c r="E263" s="18" t="s">
        <v>281</v>
      </c>
      <c r="F263" s="4" t="s">
        <v>5</v>
      </c>
      <c r="G263" t="s">
        <v>280</v>
      </c>
      <c r="H263" t="s">
        <v>220</v>
      </c>
      <c r="I263" s="14" t="s">
        <v>6</v>
      </c>
      <c r="J263">
        <v>1</v>
      </c>
      <c r="K263">
        <v>1.03</v>
      </c>
      <c r="L263">
        <v>1.03</v>
      </c>
      <c r="M263">
        <v>1.03</v>
      </c>
      <c r="N263">
        <v>1.03</v>
      </c>
      <c r="O263">
        <v>1.03</v>
      </c>
      <c r="P263">
        <v>1.03</v>
      </c>
      <c r="Q263">
        <v>1.04</v>
      </c>
      <c r="R263">
        <v>1.03</v>
      </c>
      <c r="S263">
        <v>1.05</v>
      </c>
      <c r="T263">
        <v>1.04</v>
      </c>
      <c r="U263">
        <v>1.04</v>
      </c>
      <c r="V263">
        <v>1.04</v>
      </c>
      <c r="W263">
        <v>1.04</v>
      </c>
      <c r="X263">
        <v>1.04</v>
      </c>
      <c r="Y263">
        <v>1.04</v>
      </c>
      <c r="Z263">
        <v>1.04</v>
      </c>
      <c r="AA263">
        <v>1.04</v>
      </c>
      <c r="AB263">
        <v>1.06</v>
      </c>
      <c r="AC263">
        <v>1.06</v>
      </c>
      <c r="AD263">
        <v>1.06</v>
      </c>
      <c r="AE263">
        <v>1.06</v>
      </c>
      <c r="AF263">
        <v>1.05</v>
      </c>
      <c r="AG263">
        <v>1.05</v>
      </c>
      <c r="AH263">
        <v>1.04</v>
      </c>
      <c r="AI263">
        <v>1.04</v>
      </c>
      <c r="AJ263">
        <v>1.05</v>
      </c>
      <c r="AK263">
        <v>1.05</v>
      </c>
      <c r="AL263">
        <v>1.05</v>
      </c>
      <c r="AM263">
        <v>1.04</v>
      </c>
      <c r="AN263">
        <v>1.03</v>
      </c>
      <c r="AO263">
        <v>1.03</v>
      </c>
      <c r="AP263" t="s">
        <v>220</v>
      </c>
      <c r="AQ263" t="s">
        <v>200</v>
      </c>
      <c r="AR263" t="s">
        <v>7</v>
      </c>
      <c r="AS263">
        <v>2050</v>
      </c>
      <c r="AT263">
        <v>1</v>
      </c>
      <c r="AU263">
        <v>1.03</v>
      </c>
      <c r="AV263">
        <v>1.03</v>
      </c>
      <c r="AW263">
        <v>1.03</v>
      </c>
      <c r="AX263">
        <v>1.03</v>
      </c>
      <c r="AY263">
        <v>1.03</v>
      </c>
      <c r="AZ263">
        <v>1.03</v>
      </c>
      <c r="BA263">
        <v>1.04</v>
      </c>
      <c r="BB263">
        <v>1.03</v>
      </c>
      <c r="BC263">
        <v>1.05</v>
      </c>
      <c r="BD263">
        <v>1.04</v>
      </c>
      <c r="BE263">
        <v>1.04</v>
      </c>
      <c r="BF263">
        <v>1.04</v>
      </c>
      <c r="BG263">
        <v>1.04</v>
      </c>
      <c r="BH263">
        <v>1.04</v>
      </c>
      <c r="BI263">
        <v>1.04</v>
      </c>
      <c r="BJ263">
        <v>1.04</v>
      </c>
      <c r="BK263">
        <v>1.04</v>
      </c>
      <c r="BL263">
        <v>1.06</v>
      </c>
      <c r="BM263">
        <v>1.06</v>
      </c>
      <c r="BN263">
        <v>1.06</v>
      </c>
      <c r="BO263">
        <v>1.06</v>
      </c>
      <c r="BP263">
        <v>1.05</v>
      </c>
      <c r="BQ263">
        <v>1.05</v>
      </c>
      <c r="BR263">
        <v>1.04</v>
      </c>
      <c r="BS263">
        <v>1.04</v>
      </c>
      <c r="BT263">
        <v>1.05</v>
      </c>
      <c r="BU263">
        <v>1.05</v>
      </c>
      <c r="BV263">
        <v>1.05</v>
      </c>
      <c r="BW263">
        <v>1.04</v>
      </c>
      <c r="BX263">
        <v>1.03</v>
      </c>
      <c r="BY263">
        <v>1.03</v>
      </c>
    </row>
    <row r="264" spans="4:77" x14ac:dyDescent="0.3">
      <c r="D264" s="18" t="s">
        <v>282</v>
      </c>
      <c r="E264" s="18" t="s">
        <v>281</v>
      </c>
      <c r="F264" s="4" t="s">
        <v>5</v>
      </c>
      <c r="G264" t="s">
        <v>280</v>
      </c>
      <c r="H264" t="s">
        <v>221</v>
      </c>
      <c r="I264" s="14" t="s">
        <v>6</v>
      </c>
      <c r="J264">
        <v>1</v>
      </c>
      <c r="K264">
        <v>0.96</v>
      </c>
      <c r="L264">
        <v>0.93</v>
      </c>
      <c r="M264">
        <v>0.93</v>
      </c>
      <c r="N264">
        <v>0.94</v>
      </c>
      <c r="O264">
        <v>0.94</v>
      </c>
      <c r="P264">
        <v>0.94</v>
      </c>
      <c r="Q264">
        <v>0.94</v>
      </c>
      <c r="R264">
        <v>0.94</v>
      </c>
      <c r="S264">
        <v>0.94</v>
      </c>
      <c r="T264">
        <v>0.95</v>
      </c>
      <c r="U264">
        <v>0.95</v>
      </c>
      <c r="V264">
        <v>0.95</v>
      </c>
      <c r="W264">
        <v>0.95</v>
      </c>
      <c r="X264">
        <v>0.95</v>
      </c>
      <c r="Y264">
        <v>0.95</v>
      </c>
      <c r="Z264">
        <v>0.95</v>
      </c>
      <c r="AA264">
        <v>0.95</v>
      </c>
      <c r="AB264">
        <v>0.95</v>
      </c>
      <c r="AC264">
        <v>0.95</v>
      </c>
      <c r="AD264">
        <v>0.95</v>
      </c>
      <c r="AE264">
        <v>0.95</v>
      </c>
      <c r="AF264">
        <v>0.95</v>
      </c>
      <c r="AG264">
        <v>0.95</v>
      </c>
      <c r="AH264">
        <v>0.95</v>
      </c>
      <c r="AI264">
        <v>0.96</v>
      </c>
      <c r="AJ264">
        <v>0.96</v>
      </c>
      <c r="AK264">
        <v>0.96</v>
      </c>
      <c r="AL264">
        <v>0.96</v>
      </c>
      <c r="AM264">
        <v>0.96</v>
      </c>
      <c r="AN264">
        <v>0.97</v>
      </c>
      <c r="AO264">
        <v>0.98</v>
      </c>
      <c r="AP264" t="s">
        <v>221</v>
      </c>
      <c r="AQ264" t="s">
        <v>200</v>
      </c>
      <c r="AR264" t="s">
        <v>7</v>
      </c>
      <c r="AS264">
        <v>2050</v>
      </c>
      <c r="AT264">
        <v>1</v>
      </c>
      <c r="AU264">
        <v>0.96</v>
      </c>
      <c r="AV264">
        <v>0.93</v>
      </c>
      <c r="AW264">
        <v>0.93</v>
      </c>
      <c r="AX264">
        <v>0.94</v>
      </c>
      <c r="AY264">
        <v>0.94</v>
      </c>
      <c r="AZ264">
        <v>0.94</v>
      </c>
      <c r="BA264">
        <v>0.94</v>
      </c>
      <c r="BB264">
        <v>0.94</v>
      </c>
      <c r="BC264">
        <v>0.94</v>
      </c>
      <c r="BD264">
        <v>0.95</v>
      </c>
      <c r="BE264">
        <v>0.95</v>
      </c>
      <c r="BF264">
        <v>0.95</v>
      </c>
      <c r="BG264">
        <v>0.95</v>
      </c>
      <c r="BH264">
        <v>0.95</v>
      </c>
      <c r="BI264">
        <v>0.95</v>
      </c>
      <c r="BJ264">
        <v>0.95</v>
      </c>
      <c r="BK264">
        <v>0.95</v>
      </c>
      <c r="BL264">
        <v>0.95</v>
      </c>
      <c r="BM264">
        <v>0.95</v>
      </c>
      <c r="BN264">
        <v>0.95</v>
      </c>
      <c r="BO264">
        <v>0.95</v>
      </c>
      <c r="BP264">
        <v>0.95</v>
      </c>
      <c r="BQ264">
        <v>0.95</v>
      </c>
      <c r="BR264">
        <v>0.95</v>
      </c>
      <c r="BS264">
        <v>0.96</v>
      </c>
      <c r="BT264">
        <v>0.96</v>
      </c>
      <c r="BU264">
        <v>0.96</v>
      </c>
      <c r="BV264">
        <v>0.96</v>
      </c>
      <c r="BW264">
        <v>0.96</v>
      </c>
      <c r="BX264">
        <v>0.97</v>
      </c>
      <c r="BY264">
        <v>0.98</v>
      </c>
    </row>
    <row r="265" spans="4:77" x14ac:dyDescent="0.3">
      <c r="D265" s="18" t="s">
        <v>282</v>
      </c>
      <c r="E265" s="18" t="s">
        <v>281</v>
      </c>
      <c r="F265" s="4" t="s">
        <v>5</v>
      </c>
      <c r="G265" t="s">
        <v>280</v>
      </c>
      <c r="H265" t="s">
        <v>222</v>
      </c>
      <c r="I265" s="14" t="s">
        <v>6</v>
      </c>
      <c r="J265">
        <v>1</v>
      </c>
      <c r="K265">
        <v>1</v>
      </c>
      <c r="L265">
        <v>0.99</v>
      </c>
      <c r="M265">
        <v>0.99</v>
      </c>
      <c r="N265">
        <v>0.98</v>
      </c>
      <c r="O265">
        <v>0.98</v>
      </c>
      <c r="P265">
        <v>0.98</v>
      </c>
      <c r="Q265">
        <v>0.98</v>
      </c>
      <c r="R265">
        <v>0.98</v>
      </c>
      <c r="S265">
        <v>1</v>
      </c>
      <c r="T265">
        <v>1</v>
      </c>
      <c r="U265">
        <v>0.99</v>
      </c>
      <c r="V265">
        <v>0.99</v>
      </c>
      <c r="W265">
        <v>0.99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0.99</v>
      </c>
      <c r="AM265">
        <v>0.98</v>
      </c>
      <c r="AN265">
        <v>0.97</v>
      </c>
      <c r="AO265">
        <v>0.96</v>
      </c>
      <c r="AP265" t="s">
        <v>222</v>
      </c>
      <c r="AQ265" t="s">
        <v>200</v>
      </c>
      <c r="AR265" t="s">
        <v>7</v>
      </c>
      <c r="AS265">
        <v>2050</v>
      </c>
      <c r="AT265">
        <v>1</v>
      </c>
      <c r="AU265">
        <v>1</v>
      </c>
      <c r="AV265">
        <v>0.99</v>
      </c>
      <c r="AW265">
        <v>0.99</v>
      </c>
      <c r="AX265">
        <v>0.98</v>
      </c>
      <c r="AY265">
        <v>0.98</v>
      </c>
      <c r="AZ265">
        <v>0.98</v>
      </c>
      <c r="BA265">
        <v>0.98</v>
      </c>
      <c r="BB265">
        <v>0.98</v>
      </c>
      <c r="BC265">
        <v>1</v>
      </c>
      <c r="BD265">
        <v>1</v>
      </c>
      <c r="BE265">
        <v>0.99</v>
      </c>
      <c r="BF265">
        <v>0.99</v>
      </c>
      <c r="BG265">
        <v>0.99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0.99</v>
      </c>
      <c r="BW265">
        <v>0.98</v>
      </c>
      <c r="BX265">
        <v>0.97</v>
      </c>
      <c r="BY265">
        <v>0.96</v>
      </c>
    </row>
    <row r="266" spans="4:77" x14ac:dyDescent="0.3">
      <c r="D266" s="18" t="s">
        <v>282</v>
      </c>
      <c r="E266" s="18" t="s">
        <v>281</v>
      </c>
      <c r="F266" s="4" t="s">
        <v>5</v>
      </c>
      <c r="G266" t="s">
        <v>280</v>
      </c>
      <c r="H266" t="s">
        <v>223</v>
      </c>
      <c r="I266" s="14" t="s">
        <v>6</v>
      </c>
      <c r="J266">
        <v>1</v>
      </c>
      <c r="K266">
        <v>0.98</v>
      </c>
      <c r="L266">
        <v>0.98</v>
      </c>
      <c r="M266">
        <v>0.98</v>
      </c>
      <c r="N266">
        <v>0.99</v>
      </c>
      <c r="O266">
        <v>0.99</v>
      </c>
      <c r="P266">
        <v>0.99</v>
      </c>
      <c r="Q266">
        <v>0.99</v>
      </c>
      <c r="R266">
        <v>0.99</v>
      </c>
      <c r="S266">
        <v>1.01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1.01</v>
      </c>
      <c r="AC266">
        <v>1.01</v>
      </c>
      <c r="AD266">
        <v>1</v>
      </c>
      <c r="AE266">
        <v>1</v>
      </c>
      <c r="AF266">
        <v>1.01</v>
      </c>
      <c r="AG266">
        <v>1.01</v>
      </c>
      <c r="AH266">
        <v>1.01</v>
      </c>
      <c r="AI266">
        <v>1.01</v>
      </c>
      <c r="AJ266">
        <v>1.01</v>
      </c>
      <c r="AK266">
        <v>1</v>
      </c>
      <c r="AL266">
        <v>1</v>
      </c>
      <c r="AM266">
        <v>0.98</v>
      </c>
      <c r="AN266">
        <v>0.98</v>
      </c>
      <c r="AO266">
        <v>0.97</v>
      </c>
      <c r="AP266" t="s">
        <v>223</v>
      </c>
      <c r="AQ266" t="s">
        <v>200</v>
      </c>
      <c r="AR266" t="s">
        <v>7</v>
      </c>
      <c r="AS266">
        <v>2050</v>
      </c>
      <c r="AT266">
        <v>1</v>
      </c>
      <c r="AU266">
        <v>0.98</v>
      </c>
      <c r="AV266">
        <v>0.98</v>
      </c>
      <c r="AW266">
        <v>0.98</v>
      </c>
      <c r="AX266">
        <v>0.99</v>
      </c>
      <c r="AY266">
        <v>0.99</v>
      </c>
      <c r="AZ266">
        <v>0.99</v>
      </c>
      <c r="BA266">
        <v>0.99</v>
      </c>
      <c r="BB266">
        <v>0.99</v>
      </c>
      <c r="BC266">
        <v>1.01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1.01</v>
      </c>
      <c r="BM266">
        <v>1.01</v>
      </c>
      <c r="BN266">
        <v>1</v>
      </c>
      <c r="BO266">
        <v>1</v>
      </c>
      <c r="BP266">
        <v>1.01</v>
      </c>
      <c r="BQ266">
        <v>1.01</v>
      </c>
      <c r="BR266">
        <v>1.01</v>
      </c>
      <c r="BS266">
        <v>1.01</v>
      </c>
      <c r="BT266">
        <v>1.01</v>
      </c>
      <c r="BU266">
        <v>1</v>
      </c>
      <c r="BV266">
        <v>1</v>
      </c>
      <c r="BW266">
        <v>0.98</v>
      </c>
      <c r="BX266">
        <v>0.98</v>
      </c>
      <c r="BY266">
        <v>0.97</v>
      </c>
    </row>
    <row r="267" spans="4:77" x14ac:dyDescent="0.3">
      <c r="D267" s="18" t="s">
        <v>282</v>
      </c>
      <c r="E267" s="18" t="s">
        <v>281</v>
      </c>
      <c r="F267" s="4" t="s">
        <v>5</v>
      </c>
      <c r="G267" t="s">
        <v>280</v>
      </c>
      <c r="H267" t="s">
        <v>224</v>
      </c>
      <c r="I267" s="14" t="s">
        <v>6</v>
      </c>
      <c r="J267">
        <v>1</v>
      </c>
      <c r="K267">
        <v>0.97</v>
      </c>
      <c r="L267">
        <v>0.96</v>
      </c>
      <c r="M267">
        <v>0.95</v>
      </c>
      <c r="N267">
        <v>0.95</v>
      </c>
      <c r="O267">
        <v>0.94</v>
      </c>
      <c r="P267">
        <v>0.93</v>
      </c>
      <c r="Q267">
        <v>0.93</v>
      </c>
      <c r="R267">
        <v>0.92</v>
      </c>
      <c r="S267">
        <v>1.01</v>
      </c>
      <c r="T267">
        <v>1</v>
      </c>
      <c r="U267">
        <v>0.97</v>
      </c>
      <c r="V267">
        <v>0.95</v>
      </c>
      <c r="W267">
        <v>0.93</v>
      </c>
      <c r="X267">
        <v>0.92</v>
      </c>
      <c r="Y267">
        <v>0.92</v>
      </c>
      <c r="Z267">
        <v>0.91</v>
      </c>
      <c r="AA267">
        <v>0.9</v>
      </c>
      <c r="AB267">
        <v>0.91</v>
      </c>
      <c r="AC267">
        <v>0.91</v>
      </c>
      <c r="AD267">
        <v>0.91</v>
      </c>
      <c r="AE267">
        <v>0.91</v>
      </c>
      <c r="AF267">
        <v>0.94</v>
      </c>
      <c r="AG267">
        <v>0.94</v>
      </c>
      <c r="AH267">
        <v>0.93</v>
      </c>
      <c r="AI267">
        <v>0.92</v>
      </c>
      <c r="AJ267">
        <v>0.91</v>
      </c>
      <c r="AK267">
        <v>0.91</v>
      </c>
      <c r="AL267">
        <v>0.92</v>
      </c>
      <c r="AM267">
        <v>0.92</v>
      </c>
      <c r="AN267">
        <v>0.92</v>
      </c>
      <c r="AO267">
        <v>0.92</v>
      </c>
      <c r="AP267" t="s">
        <v>224</v>
      </c>
      <c r="AQ267" t="s">
        <v>200</v>
      </c>
      <c r="AR267" t="s">
        <v>7</v>
      </c>
      <c r="AS267">
        <v>2050</v>
      </c>
      <c r="AT267">
        <v>1</v>
      </c>
      <c r="AU267">
        <v>0.97</v>
      </c>
      <c r="AV267">
        <v>0.96</v>
      </c>
      <c r="AW267">
        <v>0.95</v>
      </c>
      <c r="AX267">
        <v>0.95</v>
      </c>
      <c r="AY267">
        <v>0.94</v>
      </c>
      <c r="AZ267">
        <v>0.93</v>
      </c>
      <c r="BA267">
        <v>0.93</v>
      </c>
      <c r="BB267">
        <v>0.92</v>
      </c>
      <c r="BC267">
        <v>1.01</v>
      </c>
      <c r="BD267">
        <v>1</v>
      </c>
      <c r="BE267">
        <v>0.97</v>
      </c>
      <c r="BF267">
        <v>0.95</v>
      </c>
      <c r="BG267">
        <v>0.93</v>
      </c>
      <c r="BH267">
        <v>0.92</v>
      </c>
      <c r="BI267">
        <v>0.92</v>
      </c>
      <c r="BJ267">
        <v>0.91</v>
      </c>
      <c r="BK267">
        <v>0.9</v>
      </c>
      <c r="BL267">
        <v>0.91</v>
      </c>
      <c r="BM267">
        <v>0.91</v>
      </c>
      <c r="BN267">
        <v>0.91</v>
      </c>
      <c r="BO267">
        <v>0.91</v>
      </c>
      <c r="BP267">
        <v>0.94</v>
      </c>
      <c r="BQ267">
        <v>0.94</v>
      </c>
      <c r="BR267">
        <v>0.93</v>
      </c>
      <c r="BS267">
        <v>0.92</v>
      </c>
      <c r="BT267">
        <v>0.91</v>
      </c>
      <c r="BU267">
        <v>0.91</v>
      </c>
      <c r="BV267">
        <v>0.92</v>
      </c>
      <c r="BW267">
        <v>0.92</v>
      </c>
      <c r="BX267">
        <v>0.92</v>
      </c>
      <c r="BY267">
        <v>0.92</v>
      </c>
    </row>
    <row r="268" spans="4:77" x14ac:dyDescent="0.3">
      <c r="D268" s="18" t="s">
        <v>282</v>
      </c>
      <c r="E268" s="18" t="s">
        <v>281</v>
      </c>
      <c r="F268" s="4" t="s">
        <v>5</v>
      </c>
      <c r="G268" t="s">
        <v>280</v>
      </c>
      <c r="H268" t="s">
        <v>225</v>
      </c>
      <c r="I268" s="14" t="s">
        <v>6</v>
      </c>
      <c r="J268">
        <v>1</v>
      </c>
      <c r="K268">
        <v>0.99</v>
      </c>
      <c r="L268">
        <v>0.98</v>
      </c>
      <c r="M268">
        <v>0.98</v>
      </c>
      <c r="N268">
        <v>0.98</v>
      </c>
      <c r="O268">
        <v>0.98</v>
      </c>
      <c r="P268">
        <v>0.98</v>
      </c>
      <c r="Q268">
        <v>0.98</v>
      </c>
      <c r="R268">
        <v>0.98</v>
      </c>
      <c r="S268">
        <v>0.99</v>
      </c>
      <c r="T268">
        <v>0.99</v>
      </c>
      <c r="U268">
        <v>0.99</v>
      </c>
      <c r="V268">
        <v>0.99</v>
      </c>
      <c r="W268">
        <v>0.99</v>
      </c>
      <c r="X268">
        <v>0.99</v>
      </c>
      <c r="Y268">
        <v>0.99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0.99</v>
      </c>
      <c r="AM268">
        <v>0.98</v>
      </c>
      <c r="AN268">
        <v>0.97</v>
      </c>
      <c r="AO268">
        <v>0.97</v>
      </c>
      <c r="AP268" t="s">
        <v>225</v>
      </c>
      <c r="AQ268" t="s">
        <v>200</v>
      </c>
      <c r="AR268" t="s">
        <v>7</v>
      </c>
      <c r="AS268">
        <v>2050</v>
      </c>
      <c r="AT268">
        <v>1</v>
      </c>
      <c r="AU268">
        <v>0.99</v>
      </c>
      <c r="AV268">
        <v>0.98</v>
      </c>
      <c r="AW268">
        <v>0.98</v>
      </c>
      <c r="AX268">
        <v>0.98</v>
      </c>
      <c r="AY268">
        <v>0.98</v>
      </c>
      <c r="AZ268">
        <v>0.98</v>
      </c>
      <c r="BA268">
        <v>0.98</v>
      </c>
      <c r="BB268">
        <v>0.98</v>
      </c>
      <c r="BC268">
        <v>0.99</v>
      </c>
      <c r="BD268">
        <v>0.99</v>
      </c>
      <c r="BE268">
        <v>0.99</v>
      </c>
      <c r="BF268">
        <v>0.99</v>
      </c>
      <c r="BG268">
        <v>0.99</v>
      </c>
      <c r="BH268">
        <v>0.99</v>
      </c>
      <c r="BI268">
        <v>0.99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0.99</v>
      </c>
      <c r="BW268">
        <v>0.98</v>
      </c>
      <c r="BX268">
        <v>0.97</v>
      </c>
      <c r="BY268">
        <v>0.97</v>
      </c>
    </row>
    <row r="269" spans="4:77" x14ac:dyDescent="0.3">
      <c r="D269" s="18" t="s">
        <v>282</v>
      </c>
      <c r="E269" s="18" t="s">
        <v>281</v>
      </c>
      <c r="F269" s="4" t="s">
        <v>5</v>
      </c>
      <c r="G269" t="s">
        <v>280</v>
      </c>
      <c r="H269" t="s">
        <v>226</v>
      </c>
      <c r="I269" s="14" t="s">
        <v>6</v>
      </c>
      <c r="J269">
        <v>1</v>
      </c>
      <c r="K269">
        <v>1</v>
      </c>
      <c r="L269">
        <v>0.98</v>
      </c>
      <c r="M269">
        <v>0.98</v>
      </c>
      <c r="N269">
        <v>0.97</v>
      </c>
      <c r="O269">
        <v>0.96</v>
      </c>
      <c r="P269">
        <v>0.96</v>
      </c>
      <c r="Q269">
        <v>0.95</v>
      </c>
      <c r="R269">
        <v>0.95</v>
      </c>
      <c r="S269">
        <v>0.95</v>
      </c>
      <c r="T269">
        <v>0.95</v>
      </c>
      <c r="U269">
        <v>0.94</v>
      </c>
      <c r="V269">
        <v>0.94</v>
      </c>
      <c r="W269">
        <v>0.94</v>
      </c>
      <c r="X269">
        <v>0.94</v>
      </c>
      <c r="Y269">
        <v>0.94</v>
      </c>
      <c r="Z269">
        <v>0.94</v>
      </c>
      <c r="AA269">
        <v>0.94</v>
      </c>
      <c r="AB269">
        <v>0.94</v>
      </c>
      <c r="AC269">
        <v>0.94</v>
      </c>
      <c r="AD269">
        <v>0.94</v>
      </c>
      <c r="AE269">
        <v>0.94</v>
      </c>
      <c r="AF269">
        <v>0.94</v>
      </c>
      <c r="AG269">
        <v>0.94</v>
      </c>
      <c r="AH269">
        <v>0.95</v>
      </c>
      <c r="AI269">
        <v>0.95</v>
      </c>
      <c r="AJ269">
        <v>0.95</v>
      </c>
      <c r="AK269">
        <v>0.95</v>
      </c>
      <c r="AL269">
        <v>0.94</v>
      </c>
      <c r="AM269">
        <v>0.93</v>
      </c>
      <c r="AN269">
        <v>0.93</v>
      </c>
      <c r="AO269">
        <v>0.93</v>
      </c>
      <c r="AP269" t="s">
        <v>226</v>
      </c>
      <c r="AQ269" t="s">
        <v>200</v>
      </c>
      <c r="AR269" t="s">
        <v>7</v>
      </c>
      <c r="AS269">
        <v>2050</v>
      </c>
      <c r="AT269">
        <v>1</v>
      </c>
      <c r="AU269">
        <v>1</v>
      </c>
      <c r="AV269">
        <v>0.98</v>
      </c>
      <c r="AW269">
        <v>0.98</v>
      </c>
      <c r="AX269">
        <v>0.97</v>
      </c>
      <c r="AY269">
        <v>0.96</v>
      </c>
      <c r="AZ269">
        <v>0.96</v>
      </c>
      <c r="BA269">
        <v>0.95</v>
      </c>
      <c r="BB269">
        <v>0.95</v>
      </c>
      <c r="BC269">
        <v>0.95</v>
      </c>
      <c r="BD269">
        <v>0.95</v>
      </c>
      <c r="BE269">
        <v>0.94</v>
      </c>
      <c r="BF269">
        <v>0.94</v>
      </c>
      <c r="BG269">
        <v>0.94</v>
      </c>
      <c r="BH269">
        <v>0.94</v>
      </c>
      <c r="BI269">
        <v>0.94</v>
      </c>
      <c r="BJ269">
        <v>0.94</v>
      </c>
      <c r="BK269">
        <v>0.94</v>
      </c>
      <c r="BL269">
        <v>0.94</v>
      </c>
      <c r="BM269">
        <v>0.94</v>
      </c>
      <c r="BN269">
        <v>0.94</v>
      </c>
      <c r="BO269">
        <v>0.94</v>
      </c>
      <c r="BP269">
        <v>0.94</v>
      </c>
      <c r="BQ269">
        <v>0.94</v>
      </c>
      <c r="BR269">
        <v>0.95</v>
      </c>
      <c r="BS269">
        <v>0.95</v>
      </c>
      <c r="BT269">
        <v>0.95</v>
      </c>
      <c r="BU269">
        <v>0.95</v>
      </c>
      <c r="BV269">
        <v>0.94</v>
      </c>
      <c r="BW269">
        <v>0.93</v>
      </c>
      <c r="BX269">
        <v>0.93</v>
      </c>
      <c r="BY269">
        <v>0.93</v>
      </c>
    </row>
    <row r="270" spans="4:77" x14ac:dyDescent="0.3">
      <c r="D270" s="18" t="s">
        <v>282</v>
      </c>
      <c r="E270" s="18" t="s">
        <v>281</v>
      </c>
      <c r="F270" s="4" t="s">
        <v>5</v>
      </c>
      <c r="G270" t="s">
        <v>280</v>
      </c>
      <c r="H270" t="s">
        <v>227</v>
      </c>
      <c r="I270" s="14" t="s">
        <v>6</v>
      </c>
      <c r="J270">
        <v>1</v>
      </c>
      <c r="K270">
        <v>0.99</v>
      </c>
      <c r="L270">
        <v>0.97</v>
      </c>
      <c r="M270">
        <v>0.98</v>
      </c>
      <c r="N270">
        <v>0.97</v>
      </c>
      <c r="O270">
        <v>0.96</v>
      </c>
      <c r="P270">
        <v>0.95</v>
      </c>
      <c r="Q270">
        <v>0.95</v>
      </c>
      <c r="R270">
        <v>0.94</v>
      </c>
      <c r="S270">
        <v>0.94</v>
      </c>
      <c r="T270">
        <v>0.94</v>
      </c>
      <c r="U270">
        <v>0.93</v>
      </c>
      <c r="V270">
        <v>0.93</v>
      </c>
      <c r="W270">
        <v>0.93</v>
      </c>
      <c r="X270">
        <v>0.93</v>
      </c>
      <c r="Y270">
        <v>0.93</v>
      </c>
      <c r="Z270">
        <v>0.92</v>
      </c>
      <c r="AA270">
        <v>0.92</v>
      </c>
      <c r="AB270">
        <v>0.92</v>
      </c>
      <c r="AC270">
        <v>0.92</v>
      </c>
      <c r="AD270">
        <v>0.92</v>
      </c>
      <c r="AE270">
        <v>0.92</v>
      </c>
      <c r="AF270">
        <v>0.92</v>
      </c>
      <c r="AG270">
        <v>0.92</v>
      </c>
      <c r="AH270">
        <v>0.92</v>
      </c>
      <c r="AI270">
        <v>0.92</v>
      </c>
      <c r="AJ270">
        <v>0.93</v>
      </c>
      <c r="AK270">
        <v>0.9</v>
      </c>
      <c r="AL270">
        <v>0.88</v>
      </c>
      <c r="AM270">
        <v>0.86</v>
      </c>
      <c r="AN270">
        <v>0.84</v>
      </c>
      <c r="AO270">
        <v>0.83</v>
      </c>
      <c r="AP270" t="s">
        <v>227</v>
      </c>
      <c r="AQ270" t="s">
        <v>200</v>
      </c>
      <c r="AR270" t="s">
        <v>7</v>
      </c>
      <c r="AS270">
        <v>2050</v>
      </c>
      <c r="AT270">
        <v>1</v>
      </c>
      <c r="AU270">
        <v>0.99</v>
      </c>
      <c r="AV270">
        <v>0.97</v>
      </c>
      <c r="AW270">
        <v>0.98</v>
      </c>
      <c r="AX270">
        <v>0.97</v>
      </c>
      <c r="AY270">
        <v>0.96</v>
      </c>
      <c r="AZ270">
        <v>0.95</v>
      </c>
      <c r="BA270">
        <v>0.95</v>
      </c>
      <c r="BB270">
        <v>0.94</v>
      </c>
      <c r="BC270">
        <v>0.94</v>
      </c>
      <c r="BD270">
        <v>0.94</v>
      </c>
      <c r="BE270">
        <v>0.93</v>
      </c>
      <c r="BF270">
        <v>0.93</v>
      </c>
      <c r="BG270">
        <v>0.93</v>
      </c>
      <c r="BH270">
        <v>0.93</v>
      </c>
      <c r="BI270">
        <v>0.93</v>
      </c>
      <c r="BJ270">
        <v>0.92</v>
      </c>
      <c r="BK270">
        <v>0.92</v>
      </c>
      <c r="BL270">
        <v>0.92</v>
      </c>
      <c r="BM270">
        <v>0.92</v>
      </c>
      <c r="BN270">
        <v>0.92</v>
      </c>
      <c r="BO270">
        <v>0.92</v>
      </c>
      <c r="BP270">
        <v>0.92</v>
      </c>
      <c r="BQ270">
        <v>0.92</v>
      </c>
      <c r="BR270">
        <v>0.92</v>
      </c>
      <c r="BS270">
        <v>0.92</v>
      </c>
      <c r="BT270">
        <v>0.93</v>
      </c>
      <c r="BU270">
        <v>0.9</v>
      </c>
      <c r="BV270">
        <v>0.88</v>
      </c>
      <c r="BW270">
        <v>0.86</v>
      </c>
      <c r="BX270">
        <v>0.84</v>
      </c>
      <c r="BY270">
        <v>0.83</v>
      </c>
    </row>
    <row r="271" spans="4:77" x14ac:dyDescent="0.3">
      <c r="D271" s="18" t="s">
        <v>282</v>
      </c>
      <c r="E271" s="18" t="s">
        <v>281</v>
      </c>
      <c r="F271" s="4" t="s">
        <v>5</v>
      </c>
      <c r="G271" t="s">
        <v>280</v>
      </c>
      <c r="H271" t="s">
        <v>228</v>
      </c>
      <c r="I271" s="14" t="s">
        <v>6</v>
      </c>
      <c r="J271">
        <v>1</v>
      </c>
      <c r="K271">
        <v>0.76</v>
      </c>
      <c r="L271">
        <v>0.86</v>
      </c>
      <c r="M271">
        <v>0.89</v>
      </c>
      <c r="N271">
        <v>0.92</v>
      </c>
      <c r="O271">
        <v>0.92</v>
      </c>
      <c r="P271">
        <v>0.92</v>
      </c>
      <c r="Q271">
        <v>0.92</v>
      </c>
      <c r="R271">
        <v>0.92</v>
      </c>
      <c r="S271">
        <v>0.96</v>
      </c>
      <c r="T271">
        <v>0.95</v>
      </c>
      <c r="U271">
        <v>0.95</v>
      </c>
      <c r="V271">
        <v>0.95</v>
      </c>
      <c r="W271">
        <v>0.95</v>
      </c>
      <c r="X271">
        <v>0.96</v>
      </c>
      <c r="Y271">
        <v>0.96</v>
      </c>
      <c r="Z271">
        <v>0.96</v>
      </c>
      <c r="AA271">
        <v>0.97</v>
      </c>
      <c r="AB271">
        <v>0.97</v>
      </c>
      <c r="AC271">
        <v>0.97</v>
      </c>
      <c r="AD271">
        <v>0.98</v>
      </c>
      <c r="AE271">
        <v>0.98</v>
      </c>
      <c r="AF271">
        <v>0.99</v>
      </c>
      <c r="AG271">
        <v>0.99</v>
      </c>
      <c r="AH271">
        <v>0.99</v>
      </c>
      <c r="AI271">
        <v>0.98</v>
      </c>
      <c r="AJ271">
        <v>0.98</v>
      </c>
      <c r="AK271">
        <v>0.98</v>
      </c>
      <c r="AL271">
        <v>1.03</v>
      </c>
      <c r="AM271">
        <v>1.06</v>
      </c>
      <c r="AN271">
        <v>1.05</v>
      </c>
      <c r="AO271">
        <v>1.05</v>
      </c>
      <c r="AP271" t="s">
        <v>228</v>
      </c>
      <c r="AQ271" t="s">
        <v>200</v>
      </c>
      <c r="AR271" t="s">
        <v>7</v>
      </c>
      <c r="AS271">
        <v>2050</v>
      </c>
      <c r="AT271">
        <v>1</v>
      </c>
      <c r="AU271">
        <v>0.76</v>
      </c>
      <c r="AV271">
        <v>0.86</v>
      </c>
      <c r="AW271">
        <v>0.89</v>
      </c>
      <c r="AX271">
        <v>0.92</v>
      </c>
      <c r="AY271">
        <v>0.92</v>
      </c>
      <c r="AZ271">
        <v>0.92</v>
      </c>
      <c r="BA271">
        <v>0.92</v>
      </c>
      <c r="BB271">
        <v>0.92</v>
      </c>
      <c r="BC271">
        <v>0.96</v>
      </c>
      <c r="BD271">
        <v>0.95</v>
      </c>
      <c r="BE271">
        <v>0.95</v>
      </c>
      <c r="BF271">
        <v>0.95</v>
      </c>
      <c r="BG271">
        <v>0.95</v>
      </c>
      <c r="BH271">
        <v>0.96</v>
      </c>
      <c r="BI271">
        <v>0.96</v>
      </c>
      <c r="BJ271">
        <v>0.96</v>
      </c>
      <c r="BK271">
        <v>0.97</v>
      </c>
      <c r="BL271">
        <v>0.97</v>
      </c>
      <c r="BM271">
        <v>0.97</v>
      </c>
      <c r="BN271">
        <v>0.98</v>
      </c>
      <c r="BO271">
        <v>0.98</v>
      </c>
      <c r="BP271">
        <v>0.99</v>
      </c>
      <c r="BQ271">
        <v>0.99</v>
      </c>
      <c r="BR271">
        <v>0.99</v>
      </c>
      <c r="BS271">
        <v>0.98</v>
      </c>
      <c r="BT271">
        <v>0.98</v>
      </c>
      <c r="BU271">
        <v>0.98</v>
      </c>
      <c r="BV271">
        <v>1.03</v>
      </c>
      <c r="BW271">
        <v>1.06</v>
      </c>
      <c r="BX271">
        <v>1.05</v>
      </c>
      <c r="BY271">
        <v>1.05</v>
      </c>
    </row>
    <row r="272" spans="4:77" x14ac:dyDescent="0.3">
      <c r="D272" s="18" t="s">
        <v>282</v>
      </c>
      <c r="E272" s="18" t="s">
        <v>281</v>
      </c>
      <c r="F272" s="4" t="s">
        <v>5</v>
      </c>
      <c r="G272" t="s">
        <v>280</v>
      </c>
      <c r="H272" t="s">
        <v>229</v>
      </c>
      <c r="I272" s="14" t="s">
        <v>6</v>
      </c>
      <c r="J272">
        <v>1</v>
      </c>
      <c r="K272">
        <v>1.01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1.01</v>
      </c>
      <c r="X272">
        <v>1.01</v>
      </c>
      <c r="Y272">
        <v>1.01</v>
      </c>
      <c r="Z272">
        <v>1.01</v>
      </c>
      <c r="AA272">
        <v>1.01</v>
      </c>
      <c r="AB272">
        <v>1.02</v>
      </c>
      <c r="AC272">
        <v>1.02</v>
      </c>
      <c r="AD272">
        <v>1.01</v>
      </c>
      <c r="AE272">
        <v>1.01</v>
      </c>
      <c r="AF272">
        <v>1.01</v>
      </c>
      <c r="AG272">
        <v>1.01</v>
      </c>
      <c r="AH272">
        <v>1.01</v>
      </c>
      <c r="AI272">
        <v>1.01</v>
      </c>
      <c r="AJ272">
        <v>1.01</v>
      </c>
      <c r="AK272">
        <v>1.01</v>
      </c>
      <c r="AL272">
        <v>0.99</v>
      </c>
      <c r="AM272">
        <v>0.98</v>
      </c>
      <c r="AN272">
        <v>0.97</v>
      </c>
      <c r="AO272">
        <v>0.96</v>
      </c>
      <c r="AP272" t="s">
        <v>229</v>
      </c>
      <c r="AQ272" t="s">
        <v>200</v>
      </c>
      <c r="AR272" t="s">
        <v>7</v>
      </c>
      <c r="AS272">
        <v>2050</v>
      </c>
      <c r="AT272">
        <v>1</v>
      </c>
      <c r="AU272">
        <v>1.01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1.01</v>
      </c>
      <c r="BH272">
        <v>1.01</v>
      </c>
      <c r="BI272">
        <v>1.01</v>
      </c>
      <c r="BJ272">
        <v>1.01</v>
      </c>
      <c r="BK272">
        <v>1.01</v>
      </c>
      <c r="BL272">
        <v>1.02</v>
      </c>
      <c r="BM272">
        <v>1.02</v>
      </c>
      <c r="BN272">
        <v>1.01</v>
      </c>
      <c r="BO272">
        <v>1.01</v>
      </c>
      <c r="BP272">
        <v>1.01</v>
      </c>
      <c r="BQ272">
        <v>1.01</v>
      </c>
      <c r="BR272">
        <v>1.01</v>
      </c>
      <c r="BS272">
        <v>1.01</v>
      </c>
      <c r="BT272">
        <v>1.01</v>
      </c>
      <c r="BU272">
        <v>1.01</v>
      </c>
      <c r="BV272">
        <v>0.99</v>
      </c>
      <c r="BW272">
        <v>0.98</v>
      </c>
      <c r="BX272">
        <v>0.97</v>
      </c>
      <c r="BY272">
        <v>0.96</v>
      </c>
    </row>
    <row r="273" spans="4:77" x14ac:dyDescent="0.3">
      <c r="D273" s="18" t="s">
        <v>282</v>
      </c>
      <c r="E273" s="18" t="s">
        <v>281</v>
      </c>
      <c r="F273" s="4" t="s">
        <v>5</v>
      </c>
      <c r="G273" t="s">
        <v>280</v>
      </c>
      <c r="H273" t="s">
        <v>230</v>
      </c>
      <c r="I273" s="14" t="s">
        <v>6</v>
      </c>
      <c r="J273">
        <v>1</v>
      </c>
      <c r="K273">
        <v>1</v>
      </c>
      <c r="L273">
        <v>1</v>
      </c>
      <c r="M273">
        <v>1</v>
      </c>
      <c r="N273">
        <v>0.99</v>
      </c>
      <c r="O273">
        <v>0.99</v>
      </c>
      <c r="P273">
        <v>0.99</v>
      </c>
      <c r="Q273">
        <v>0.98</v>
      </c>
      <c r="R273">
        <v>0.98</v>
      </c>
      <c r="S273">
        <v>0.98</v>
      </c>
      <c r="T273">
        <v>0.98</v>
      </c>
      <c r="U273">
        <v>0.98</v>
      </c>
      <c r="V273">
        <v>0.98</v>
      </c>
      <c r="W273">
        <v>0.98</v>
      </c>
      <c r="X273">
        <v>0.98</v>
      </c>
      <c r="Y273">
        <v>0.98</v>
      </c>
      <c r="Z273">
        <v>0.98</v>
      </c>
      <c r="AA273">
        <v>0.98</v>
      </c>
      <c r="AB273">
        <v>0.98</v>
      </c>
      <c r="AC273">
        <v>0.98</v>
      </c>
      <c r="AD273">
        <v>0.98</v>
      </c>
      <c r="AE273">
        <v>0.98</v>
      </c>
      <c r="AF273">
        <v>0.98</v>
      </c>
      <c r="AG273">
        <v>0.98</v>
      </c>
      <c r="AH273">
        <v>0.98</v>
      </c>
      <c r="AI273">
        <v>0.98</v>
      </c>
      <c r="AJ273">
        <v>0.98</v>
      </c>
      <c r="AK273">
        <v>0.98</v>
      </c>
      <c r="AL273">
        <v>0.97</v>
      </c>
      <c r="AM273">
        <v>0.96</v>
      </c>
      <c r="AN273">
        <v>0.96</v>
      </c>
      <c r="AO273">
        <v>0.96</v>
      </c>
      <c r="AP273" t="s">
        <v>230</v>
      </c>
      <c r="AQ273" t="s">
        <v>200</v>
      </c>
      <c r="AR273" t="s">
        <v>7</v>
      </c>
      <c r="AS273">
        <v>2050</v>
      </c>
      <c r="AT273">
        <v>1</v>
      </c>
      <c r="AU273">
        <v>1</v>
      </c>
      <c r="AV273">
        <v>1</v>
      </c>
      <c r="AW273">
        <v>1</v>
      </c>
      <c r="AX273">
        <v>0.99</v>
      </c>
      <c r="AY273">
        <v>0.99</v>
      </c>
      <c r="AZ273">
        <v>0.99</v>
      </c>
      <c r="BA273">
        <v>0.98</v>
      </c>
      <c r="BB273">
        <v>0.98</v>
      </c>
      <c r="BC273">
        <v>0.98</v>
      </c>
      <c r="BD273">
        <v>0.98</v>
      </c>
      <c r="BE273">
        <v>0.98</v>
      </c>
      <c r="BF273">
        <v>0.98</v>
      </c>
      <c r="BG273">
        <v>0.98</v>
      </c>
      <c r="BH273">
        <v>0.98</v>
      </c>
      <c r="BI273">
        <v>0.98</v>
      </c>
      <c r="BJ273">
        <v>0.98</v>
      </c>
      <c r="BK273">
        <v>0.98</v>
      </c>
      <c r="BL273">
        <v>0.98</v>
      </c>
      <c r="BM273">
        <v>0.98</v>
      </c>
      <c r="BN273">
        <v>0.98</v>
      </c>
      <c r="BO273">
        <v>0.98</v>
      </c>
      <c r="BP273">
        <v>0.98</v>
      </c>
      <c r="BQ273">
        <v>0.98</v>
      </c>
      <c r="BR273">
        <v>0.98</v>
      </c>
      <c r="BS273">
        <v>0.98</v>
      </c>
      <c r="BT273">
        <v>0.98</v>
      </c>
      <c r="BU273">
        <v>0.98</v>
      </c>
      <c r="BV273">
        <v>0.97</v>
      </c>
      <c r="BW273">
        <v>0.96</v>
      </c>
      <c r="BX273">
        <v>0.96</v>
      </c>
      <c r="BY273">
        <v>0.96</v>
      </c>
    </row>
    <row r="274" spans="4:77" x14ac:dyDescent="0.3">
      <c r="D274" s="18" t="s">
        <v>282</v>
      </c>
      <c r="E274" s="18" t="s">
        <v>281</v>
      </c>
      <c r="F274" s="4" t="s">
        <v>5</v>
      </c>
      <c r="G274" t="s">
        <v>280</v>
      </c>
      <c r="H274" t="s">
        <v>231</v>
      </c>
      <c r="I274" s="14" t="s">
        <v>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1.01</v>
      </c>
      <c r="R274">
        <v>1.01</v>
      </c>
      <c r="S274">
        <v>1.02</v>
      </c>
      <c r="T274">
        <v>1.02</v>
      </c>
      <c r="U274">
        <v>1.02</v>
      </c>
      <c r="V274">
        <v>1.03</v>
      </c>
      <c r="W274">
        <v>1.03</v>
      </c>
      <c r="X274">
        <v>1.04</v>
      </c>
      <c r="Y274">
        <v>1.04</v>
      </c>
      <c r="Z274">
        <v>1.04</v>
      </c>
      <c r="AA274">
        <v>1.05</v>
      </c>
      <c r="AB274">
        <v>1.05</v>
      </c>
      <c r="AC274">
        <v>1.04</v>
      </c>
      <c r="AD274">
        <v>1.04</v>
      </c>
      <c r="AE274">
        <v>1.04</v>
      </c>
      <c r="AF274">
        <v>1.05</v>
      </c>
      <c r="AG274">
        <v>1.04</v>
      </c>
      <c r="AH274">
        <v>1.04</v>
      </c>
      <c r="AI274">
        <v>1.04</v>
      </c>
      <c r="AJ274">
        <v>1.05</v>
      </c>
      <c r="AK274">
        <v>1.04</v>
      </c>
      <c r="AL274">
        <v>1.03</v>
      </c>
      <c r="AM274">
        <v>1.01</v>
      </c>
      <c r="AN274">
        <v>1</v>
      </c>
      <c r="AO274">
        <v>0.99</v>
      </c>
      <c r="AP274" t="s">
        <v>231</v>
      </c>
      <c r="AQ274" t="s">
        <v>200</v>
      </c>
      <c r="AR274" t="s">
        <v>7</v>
      </c>
      <c r="AS274">
        <v>2050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1.01</v>
      </c>
      <c r="BB274">
        <v>1.01</v>
      </c>
      <c r="BC274">
        <v>1.02</v>
      </c>
      <c r="BD274">
        <v>1.02</v>
      </c>
      <c r="BE274">
        <v>1.02</v>
      </c>
      <c r="BF274">
        <v>1.03</v>
      </c>
      <c r="BG274">
        <v>1.03</v>
      </c>
      <c r="BH274">
        <v>1.04</v>
      </c>
      <c r="BI274">
        <v>1.04</v>
      </c>
      <c r="BJ274">
        <v>1.04</v>
      </c>
      <c r="BK274">
        <v>1.05</v>
      </c>
      <c r="BL274">
        <v>1.05</v>
      </c>
      <c r="BM274">
        <v>1.04</v>
      </c>
      <c r="BN274">
        <v>1.04</v>
      </c>
      <c r="BO274">
        <v>1.04</v>
      </c>
      <c r="BP274">
        <v>1.05</v>
      </c>
      <c r="BQ274">
        <v>1.04</v>
      </c>
      <c r="BR274">
        <v>1.04</v>
      </c>
      <c r="BS274">
        <v>1.04</v>
      </c>
      <c r="BT274">
        <v>1.05</v>
      </c>
      <c r="BU274">
        <v>1.04</v>
      </c>
      <c r="BV274">
        <v>1.03</v>
      </c>
      <c r="BW274">
        <v>1.01</v>
      </c>
      <c r="BX274">
        <v>1</v>
      </c>
      <c r="BY274">
        <v>0.99</v>
      </c>
    </row>
    <row r="275" spans="4:77" x14ac:dyDescent="0.3">
      <c r="D275" s="18" t="s">
        <v>282</v>
      </c>
      <c r="E275" s="18" t="s">
        <v>281</v>
      </c>
      <c r="F275" s="4" t="s">
        <v>5</v>
      </c>
      <c r="G275" t="s">
        <v>280</v>
      </c>
      <c r="H275" t="s">
        <v>232</v>
      </c>
      <c r="I275" s="14" t="s">
        <v>6</v>
      </c>
      <c r="J275">
        <v>1</v>
      </c>
      <c r="K275">
        <v>0.93</v>
      </c>
      <c r="L275">
        <v>0.94</v>
      </c>
      <c r="M275">
        <v>0.93</v>
      </c>
      <c r="N275">
        <v>0.94</v>
      </c>
      <c r="O275">
        <v>0.95</v>
      </c>
      <c r="P275">
        <v>0.95</v>
      </c>
      <c r="Q275">
        <v>0.95</v>
      </c>
      <c r="R275">
        <v>0.94</v>
      </c>
      <c r="S275">
        <v>0.99</v>
      </c>
      <c r="T275">
        <v>0.98</v>
      </c>
      <c r="U275">
        <v>0.97</v>
      </c>
      <c r="V275">
        <v>0.96</v>
      </c>
      <c r="W275">
        <v>0.97</v>
      </c>
      <c r="X275">
        <v>0.97</v>
      </c>
      <c r="Y275">
        <v>0.96</v>
      </c>
      <c r="Z275">
        <v>0.96</v>
      </c>
      <c r="AA275">
        <v>0.96</v>
      </c>
      <c r="AB275">
        <v>0.97</v>
      </c>
      <c r="AC275">
        <v>0.96</v>
      </c>
      <c r="AD275">
        <v>0.95</v>
      </c>
      <c r="AE275">
        <v>0.95</v>
      </c>
      <c r="AF275">
        <v>0.96</v>
      </c>
      <c r="AG275">
        <v>0.96</v>
      </c>
      <c r="AH275">
        <v>0.96</v>
      </c>
      <c r="AI275">
        <v>0.96</v>
      </c>
      <c r="AJ275">
        <v>0.96</v>
      </c>
      <c r="AK275">
        <v>0.95</v>
      </c>
      <c r="AL275">
        <v>0.97</v>
      </c>
      <c r="AM275">
        <v>0.97</v>
      </c>
      <c r="AN275">
        <v>0.97</v>
      </c>
      <c r="AO275">
        <v>0.97</v>
      </c>
      <c r="AP275" t="s">
        <v>232</v>
      </c>
      <c r="AQ275" t="s">
        <v>200</v>
      </c>
      <c r="AR275" t="s">
        <v>7</v>
      </c>
      <c r="AS275">
        <v>2050</v>
      </c>
      <c r="AT275">
        <v>1</v>
      </c>
      <c r="AU275">
        <v>0.93</v>
      </c>
      <c r="AV275">
        <v>0.94</v>
      </c>
      <c r="AW275">
        <v>0.93</v>
      </c>
      <c r="AX275">
        <v>0.94</v>
      </c>
      <c r="AY275">
        <v>0.95</v>
      </c>
      <c r="AZ275">
        <v>0.95</v>
      </c>
      <c r="BA275">
        <v>0.95</v>
      </c>
      <c r="BB275">
        <v>0.94</v>
      </c>
      <c r="BC275">
        <v>0.99</v>
      </c>
      <c r="BD275">
        <v>0.98</v>
      </c>
      <c r="BE275">
        <v>0.97</v>
      </c>
      <c r="BF275">
        <v>0.96</v>
      </c>
      <c r="BG275">
        <v>0.97</v>
      </c>
      <c r="BH275">
        <v>0.97</v>
      </c>
      <c r="BI275">
        <v>0.96</v>
      </c>
      <c r="BJ275">
        <v>0.96</v>
      </c>
      <c r="BK275">
        <v>0.96</v>
      </c>
      <c r="BL275">
        <v>0.97</v>
      </c>
      <c r="BM275">
        <v>0.96</v>
      </c>
      <c r="BN275">
        <v>0.95</v>
      </c>
      <c r="BO275">
        <v>0.95</v>
      </c>
      <c r="BP275">
        <v>0.96</v>
      </c>
      <c r="BQ275">
        <v>0.96</v>
      </c>
      <c r="BR275">
        <v>0.96</v>
      </c>
      <c r="BS275">
        <v>0.96</v>
      </c>
      <c r="BT275">
        <v>0.96</v>
      </c>
      <c r="BU275">
        <v>0.95</v>
      </c>
      <c r="BV275">
        <v>0.97</v>
      </c>
      <c r="BW275">
        <v>0.97</v>
      </c>
      <c r="BX275">
        <v>0.97</v>
      </c>
      <c r="BY275">
        <v>0.97</v>
      </c>
    </row>
    <row r="276" spans="4:77" x14ac:dyDescent="0.3">
      <c r="D276" s="18" t="s">
        <v>282</v>
      </c>
      <c r="E276" s="18" t="s">
        <v>281</v>
      </c>
      <c r="F276" s="4" t="s">
        <v>5</v>
      </c>
      <c r="G276" t="s">
        <v>280</v>
      </c>
      <c r="H276" t="s">
        <v>233</v>
      </c>
      <c r="I276" s="14" t="s">
        <v>6</v>
      </c>
      <c r="J276">
        <v>1</v>
      </c>
      <c r="K276">
        <v>0.96</v>
      </c>
      <c r="L276">
        <v>0.96</v>
      </c>
      <c r="M276">
        <v>0.96</v>
      </c>
      <c r="N276">
        <v>0.97</v>
      </c>
      <c r="O276">
        <v>0.97</v>
      </c>
      <c r="P276">
        <v>0.97</v>
      </c>
      <c r="Q276">
        <v>0.97</v>
      </c>
      <c r="R276">
        <v>0.97</v>
      </c>
      <c r="S276">
        <v>0.99</v>
      </c>
      <c r="T276">
        <v>0.99</v>
      </c>
      <c r="U276">
        <v>0.98</v>
      </c>
      <c r="V276">
        <v>0.98</v>
      </c>
      <c r="W276">
        <v>0.98</v>
      </c>
      <c r="X276">
        <v>0.98</v>
      </c>
      <c r="Y276">
        <v>0.98</v>
      </c>
      <c r="Z276">
        <v>0.98</v>
      </c>
      <c r="AA276">
        <v>0.98</v>
      </c>
      <c r="AB276">
        <v>0.99</v>
      </c>
      <c r="AC276">
        <v>0.99</v>
      </c>
      <c r="AD276">
        <v>0.98</v>
      </c>
      <c r="AE276">
        <v>0.98</v>
      </c>
      <c r="AF276">
        <v>0.99</v>
      </c>
      <c r="AG276">
        <v>0.99</v>
      </c>
      <c r="AH276">
        <v>0.99</v>
      </c>
      <c r="AI276">
        <v>0.98</v>
      </c>
      <c r="AJ276">
        <v>0.99</v>
      </c>
      <c r="AK276">
        <v>0.98</v>
      </c>
      <c r="AL276">
        <v>0.98</v>
      </c>
      <c r="AM276">
        <v>0.98</v>
      </c>
      <c r="AN276">
        <v>0.98</v>
      </c>
      <c r="AO276">
        <v>0.97</v>
      </c>
      <c r="AP276" t="s">
        <v>233</v>
      </c>
      <c r="AQ276" t="s">
        <v>200</v>
      </c>
      <c r="AR276" t="s">
        <v>7</v>
      </c>
      <c r="AS276">
        <v>2050</v>
      </c>
      <c r="AT276">
        <v>1</v>
      </c>
      <c r="AU276">
        <v>0.96</v>
      </c>
      <c r="AV276">
        <v>0.96</v>
      </c>
      <c r="AW276">
        <v>0.96</v>
      </c>
      <c r="AX276">
        <v>0.97</v>
      </c>
      <c r="AY276">
        <v>0.97</v>
      </c>
      <c r="AZ276">
        <v>0.97</v>
      </c>
      <c r="BA276">
        <v>0.97</v>
      </c>
      <c r="BB276">
        <v>0.97</v>
      </c>
      <c r="BC276">
        <v>0.99</v>
      </c>
      <c r="BD276">
        <v>0.99</v>
      </c>
      <c r="BE276">
        <v>0.98</v>
      </c>
      <c r="BF276">
        <v>0.98</v>
      </c>
      <c r="BG276">
        <v>0.98</v>
      </c>
      <c r="BH276">
        <v>0.98</v>
      </c>
      <c r="BI276">
        <v>0.98</v>
      </c>
      <c r="BJ276">
        <v>0.98</v>
      </c>
      <c r="BK276">
        <v>0.98</v>
      </c>
      <c r="BL276">
        <v>0.99</v>
      </c>
      <c r="BM276">
        <v>0.99</v>
      </c>
      <c r="BN276">
        <v>0.98</v>
      </c>
      <c r="BO276">
        <v>0.98</v>
      </c>
      <c r="BP276">
        <v>0.99</v>
      </c>
      <c r="BQ276">
        <v>0.99</v>
      </c>
      <c r="BR276">
        <v>0.99</v>
      </c>
      <c r="BS276">
        <v>0.98</v>
      </c>
      <c r="BT276">
        <v>0.99</v>
      </c>
      <c r="BU276">
        <v>0.98</v>
      </c>
      <c r="BV276">
        <v>0.98</v>
      </c>
      <c r="BW276">
        <v>0.98</v>
      </c>
      <c r="BX276">
        <v>0.98</v>
      </c>
      <c r="BY276">
        <v>0.97</v>
      </c>
    </row>
    <row r="277" spans="4:77" x14ac:dyDescent="0.3">
      <c r="D277" s="18" t="s">
        <v>282</v>
      </c>
      <c r="E277" s="18" t="s">
        <v>281</v>
      </c>
      <c r="F277" s="4" t="s">
        <v>5</v>
      </c>
      <c r="G277" t="s">
        <v>280</v>
      </c>
      <c r="H277" t="s">
        <v>234</v>
      </c>
      <c r="I277" s="14" t="s">
        <v>6</v>
      </c>
      <c r="J277">
        <v>1</v>
      </c>
      <c r="K277">
        <v>0.99</v>
      </c>
      <c r="L277">
        <v>1.01</v>
      </c>
      <c r="M277">
        <v>1</v>
      </c>
      <c r="N277">
        <v>1</v>
      </c>
      <c r="O277">
        <v>1</v>
      </c>
      <c r="P277">
        <v>1.01</v>
      </c>
      <c r="Q277">
        <v>1.01</v>
      </c>
      <c r="R277">
        <v>1</v>
      </c>
      <c r="S277">
        <v>1.04</v>
      </c>
      <c r="T277">
        <v>1.04</v>
      </c>
      <c r="U277">
        <v>1.02</v>
      </c>
      <c r="V277">
        <v>1.02</v>
      </c>
      <c r="W277">
        <v>1.02</v>
      </c>
      <c r="X277">
        <v>1.02</v>
      </c>
      <c r="Y277">
        <v>1.02</v>
      </c>
      <c r="Z277">
        <v>1.01</v>
      </c>
      <c r="AA277">
        <v>1.02</v>
      </c>
      <c r="AB277">
        <v>1.02</v>
      </c>
      <c r="AC277">
        <v>1.01</v>
      </c>
      <c r="AD277">
        <v>1.01</v>
      </c>
      <c r="AE277">
        <v>1.01</v>
      </c>
      <c r="AF277">
        <v>1.02</v>
      </c>
      <c r="AG277">
        <v>1.02</v>
      </c>
      <c r="AH277">
        <v>1.02</v>
      </c>
      <c r="AI277">
        <v>1.01</v>
      </c>
      <c r="AJ277">
        <v>1.01</v>
      </c>
      <c r="AK277">
        <v>1.01</v>
      </c>
      <c r="AL277">
        <v>1.01</v>
      </c>
      <c r="AM277">
        <v>1</v>
      </c>
      <c r="AN277">
        <v>0.99</v>
      </c>
      <c r="AO277">
        <v>0.98</v>
      </c>
      <c r="AP277" t="s">
        <v>234</v>
      </c>
      <c r="AQ277" t="s">
        <v>200</v>
      </c>
      <c r="AR277" t="s">
        <v>7</v>
      </c>
      <c r="AS277">
        <v>2050</v>
      </c>
      <c r="AT277">
        <v>1</v>
      </c>
      <c r="AU277">
        <v>0.99</v>
      </c>
      <c r="AV277">
        <v>1.01</v>
      </c>
      <c r="AW277">
        <v>1</v>
      </c>
      <c r="AX277">
        <v>1</v>
      </c>
      <c r="AY277">
        <v>1</v>
      </c>
      <c r="AZ277">
        <v>1.01</v>
      </c>
      <c r="BA277">
        <v>1.01</v>
      </c>
      <c r="BB277">
        <v>1</v>
      </c>
      <c r="BC277">
        <v>1.04</v>
      </c>
      <c r="BD277">
        <v>1.04</v>
      </c>
      <c r="BE277">
        <v>1.02</v>
      </c>
      <c r="BF277">
        <v>1.02</v>
      </c>
      <c r="BG277">
        <v>1.02</v>
      </c>
      <c r="BH277">
        <v>1.02</v>
      </c>
      <c r="BI277">
        <v>1.02</v>
      </c>
      <c r="BJ277">
        <v>1.01</v>
      </c>
      <c r="BK277">
        <v>1.02</v>
      </c>
      <c r="BL277">
        <v>1.02</v>
      </c>
      <c r="BM277">
        <v>1.01</v>
      </c>
      <c r="BN277">
        <v>1.01</v>
      </c>
      <c r="BO277">
        <v>1.01</v>
      </c>
      <c r="BP277">
        <v>1.02</v>
      </c>
      <c r="BQ277">
        <v>1.02</v>
      </c>
      <c r="BR277">
        <v>1.02</v>
      </c>
      <c r="BS277">
        <v>1.01</v>
      </c>
      <c r="BT277">
        <v>1.01</v>
      </c>
      <c r="BU277">
        <v>1.01</v>
      </c>
      <c r="BV277">
        <v>1.01</v>
      </c>
      <c r="BW277">
        <v>1</v>
      </c>
      <c r="BX277">
        <v>0.99</v>
      </c>
      <c r="BY277">
        <v>0.98</v>
      </c>
    </row>
    <row r="278" spans="4:77" x14ac:dyDescent="0.3">
      <c r="D278" s="18" t="s">
        <v>282</v>
      </c>
      <c r="E278" s="18" t="s">
        <v>281</v>
      </c>
      <c r="F278" s="4" t="s">
        <v>5</v>
      </c>
      <c r="G278" t="s">
        <v>280</v>
      </c>
      <c r="H278" t="s">
        <v>235</v>
      </c>
      <c r="I278" s="14" t="s">
        <v>6</v>
      </c>
      <c r="J278">
        <v>1</v>
      </c>
      <c r="K278">
        <v>1.0900000000000001</v>
      </c>
      <c r="L278">
        <v>1.08</v>
      </c>
      <c r="M278">
        <v>1.08</v>
      </c>
      <c r="N278">
        <v>1.07</v>
      </c>
      <c r="O278">
        <v>1.07</v>
      </c>
      <c r="P278">
        <v>1.08</v>
      </c>
      <c r="Q278">
        <v>1.08</v>
      </c>
      <c r="R278">
        <v>1.0900000000000001</v>
      </c>
      <c r="S278">
        <v>1.0900000000000001</v>
      </c>
      <c r="T278">
        <v>1.0900000000000001</v>
      </c>
      <c r="U278">
        <v>1.0900000000000001</v>
      </c>
      <c r="V278">
        <v>1.1000000000000001</v>
      </c>
      <c r="W278">
        <v>1.1000000000000001</v>
      </c>
      <c r="X278">
        <v>1.1000000000000001</v>
      </c>
      <c r="Y278">
        <v>1.1000000000000001</v>
      </c>
      <c r="Z278">
        <v>1.1100000000000001</v>
      </c>
      <c r="AA278">
        <v>1.1100000000000001</v>
      </c>
      <c r="AB278">
        <v>1.1100000000000001</v>
      </c>
      <c r="AC278">
        <v>1.1100000000000001</v>
      </c>
      <c r="AD278">
        <v>1.1100000000000001</v>
      </c>
      <c r="AE278">
        <v>1.1100000000000001</v>
      </c>
      <c r="AF278">
        <v>1.1100000000000001</v>
      </c>
      <c r="AG278">
        <v>1.1000000000000001</v>
      </c>
      <c r="AH278">
        <v>1.1000000000000001</v>
      </c>
      <c r="AI278">
        <v>1.1000000000000001</v>
      </c>
      <c r="AJ278">
        <v>1.1000000000000001</v>
      </c>
      <c r="AK278">
        <v>1.1000000000000001</v>
      </c>
      <c r="AL278">
        <v>1.07</v>
      </c>
      <c r="AM278">
        <v>1.05</v>
      </c>
      <c r="AN278">
        <v>1.03</v>
      </c>
      <c r="AO278">
        <v>1.02</v>
      </c>
      <c r="AP278" t="s">
        <v>235</v>
      </c>
      <c r="AQ278" t="s">
        <v>200</v>
      </c>
      <c r="AR278" t="s">
        <v>7</v>
      </c>
      <c r="AS278">
        <v>2050</v>
      </c>
      <c r="AT278">
        <v>1</v>
      </c>
      <c r="AU278">
        <v>1.0900000000000001</v>
      </c>
      <c r="AV278">
        <v>1.08</v>
      </c>
      <c r="AW278">
        <v>1.08</v>
      </c>
      <c r="AX278">
        <v>1.07</v>
      </c>
      <c r="AY278">
        <v>1.07</v>
      </c>
      <c r="AZ278">
        <v>1.08</v>
      </c>
      <c r="BA278">
        <v>1.08</v>
      </c>
      <c r="BB278">
        <v>1.0900000000000001</v>
      </c>
      <c r="BC278">
        <v>1.0900000000000001</v>
      </c>
      <c r="BD278">
        <v>1.0900000000000001</v>
      </c>
      <c r="BE278">
        <v>1.0900000000000001</v>
      </c>
      <c r="BF278">
        <v>1.1000000000000001</v>
      </c>
      <c r="BG278">
        <v>1.1000000000000001</v>
      </c>
      <c r="BH278">
        <v>1.1000000000000001</v>
      </c>
      <c r="BI278">
        <v>1.1000000000000001</v>
      </c>
      <c r="BJ278">
        <v>1.1100000000000001</v>
      </c>
      <c r="BK278">
        <v>1.1100000000000001</v>
      </c>
      <c r="BL278">
        <v>1.1100000000000001</v>
      </c>
      <c r="BM278">
        <v>1.1100000000000001</v>
      </c>
      <c r="BN278">
        <v>1.1100000000000001</v>
      </c>
      <c r="BO278">
        <v>1.1100000000000001</v>
      </c>
      <c r="BP278">
        <v>1.1100000000000001</v>
      </c>
      <c r="BQ278">
        <v>1.1000000000000001</v>
      </c>
      <c r="BR278">
        <v>1.1000000000000001</v>
      </c>
      <c r="BS278">
        <v>1.1000000000000001</v>
      </c>
      <c r="BT278">
        <v>1.1000000000000001</v>
      </c>
      <c r="BU278">
        <v>1.1000000000000001</v>
      </c>
      <c r="BV278">
        <v>1.07</v>
      </c>
      <c r="BW278">
        <v>1.05</v>
      </c>
      <c r="BX278">
        <v>1.03</v>
      </c>
      <c r="BY278">
        <v>1.02</v>
      </c>
    </row>
    <row r="279" spans="4:77" x14ac:dyDescent="0.3">
      <c r="D279" s="18" t="s">
        <v>282</v>
      </c>
      <c r="E279" s="18" t="s">
        <v>281</v>
      </c>
      <c r="F279" s="4" t="s">
        <v>5</v>
      </c>
      <c r="G279" t="s">
        <v>280</v>
      </c>
      <c r="H279" t="s">
        <v>236</v>
      </c>
      <c r="I279" s="14" t="s">
        <v>6</v>
      </c>
      <c r="J279">
        <v>1</v>
      </c>
      <c r="K279">
        <v>1.1000000000000001</v>
      </c>
      <c r="L279">
        <v>1.0900000000000001</v>
      </c>
      <c r="M279">
        <v>1.0900000000000001</v>
      </c>
      <c r="N279">
        <v>1.0900000000000001</v>
      </c>
      <c r="O279">
        <v>1.0900000000000001</v>
      </c>
      <c r="P279">
        <v>1.1000000000000001</v>
      </c>
      <c r="Q279">
        <v>1.1000000000000001</v>
      </c>
      <c r="R279">
        <v>1.1100000000000001</v>
      </c>
      <c r="S279">
        <v>1.1100000000000001</v>
      </c>
      <c r="T279">
        <v>1.1100000000000001</v>
      </c>
      <c r="U279">
        <v>1.1100000000000001</v>
      </c>
      <c r="V279">
        <v>1.1200000000000001</v>
      </c>
      <c r="W279">
        <v>1.1200000000000001</v>
      </c>
      <c r="X279">
        <v>1.1200000000000001</v>
      </c>
      <c r="Y279">
        <v>1.1299999999999999</v>
      </c>
      <c r="Z279">
        <v>1.1299999999999999</v>
      </c>
      <c r="AA279">
        <v>1.1399999999999999</v>
      </c>
      <c r="AB279">
        <v>1.1399999999999999</v>
      </c>
      <c r="AC279">
        <v>1.1399999999999999</v>
      </c>
      <c r="AD279">
        <v>1.1299999999999999</v>
      </c>
      <c r="AE279">
        <v>1.1299999999999999</v>
      </c>
      <c r="AF279">
        <v>1.1299999999999999</v>
      </c>
      <c r="AG279">
        <v>1.1200000000000001</v>
      </c>
      <c r="AH279">
        <v>1.1200000000000001</v>
      </c>
      <c r="AI279">
        <v>1.1200000000000001</v>
      </c>
      <c r="AJ279">
        <v>1.1200000000000001</v>
      </c>
      <c r="AK279">
        <v>1.1200000000000001</v>
      </c>
      <c r="AL279">
        <v>1.0900000000000001</v>
      </c>
      <c r="AM279">
        <v>1.06</v>
      </c>
      <c r="AN279">
        <v>1.04</v>
      </c>
      <c r="AO279">
        <v>1.03</v>
      </c>
      <c r="AP279" t="s">
        <v>236</v>
      </c>
      <c r="AQ279" t="s">
        <v>200</v>
      </c>
      <c r="AR279" t="s">
        <v>7</v>
      </c>
      <c r="AS279">
        <v>2050</v>
      </c>
      <c r="AT279">
        <v>1</v>
      </c>
      <c r="AU279">
        <v>1.1000000000000001</v>
      </c>
      <c r="AV279">
        <v>1.0900000000000001</v>
      </c>
      <c r="AW279">
        <v>1.0900000000000001</v>
      </c>
      <c r="AX279">
        <v>1.0900000000000001</v>
      </c>
      <c r="AY279">
        <v>1.0900000000000001</v>
      </c>
      <c r="AZ279">
        <v>1.1000000000000001</v>
      </c>
      <c r="BA279">
        <v>1.1000000000000001</v>
      </c>
      <c r="BB279">
        <v>1.1100000000000001</v>
      </c>
      <c r="BC279">
        <v>1.1100000000000001</v>
      </c>
      <c r="BD279">
        <v>1.1100000000000001</v>
      </c>
      <c r="BE279">
        <v>1.1100000000000001</v>
      </c>
      <c r="BF279">
        <v>1.1200000000000001</v>
      </c>
      <c r="BG279">
        <v>1.1200000000000001</v>
      </c>
      <c r="BH279">
        <v>1.1200000000000001</v>
      </c>
      <c r="BI279">
        <v>1.1299999999999999</v>
      </c>
      <c r="BJ279">
        <v>1.1299999999999999</v>
      </c>
      <c r="BK279">
        <v>1.1399999999999999</v>
      </c>
      <c r="BL279">
        <v>1.1399999999999999</v>
      </c>
      <c r="BM279">
        <v>1.1399999999999999</v>
      </c>
      <c r="BN279">
        <v>1.1299999999999999</v>
      </c>
      <c r="BO279">
        <v>1.1299999999999999</v>
      </c>
      <c r="BP279">
        <v>1.1299999999999999</v>
      </c>
      <c r="BQ279">
        <v>1.1200000000000001</v>
      </c>
      <c r="BR279">
        <v>1.1200000000000001</v>
      </c>
      <c r="BS279">
        <v>1.1200000000000001</v>
      </c>
      <c r="BT279">
        <v>1.1200000000000001</v>
      </c>
      <c r="BU279">
        <v>1.1200000000000001</v>
      </c>
      <c r="BV279">
        <v>1.0900000000000001</v>
      </c>
      <c r="BW279">
        <v>1.06</v>
      </c>
      <c r="BX279">
        <v>1.04</v>
      </c>
      <c r="BY279">
        <v>1.03</v>
      </c>
    </row>
    <row r="280" spans="4:77" x14ac:dyDescent="0.3">
      <c r="D280" s="18" t="s">
        <v>282</v>
      </c>
      <c r="E280" s="18" t="s">
        <v>281</v>
      </c>
      <c r="F280" s="4" t="s">
        <v>5</v>
      </c>
      <c r="G280" t="s">
        <v>280</v>
      </c>
      <c r="H280" t="s">
        <v>237</v>
      </c>
      <c r="I280" s="14" t="s">
        <v>6</v>
      </c>
      <c r="J280">
        <v>1</v>
      </c>
      <c r="K280">
        <v>1.0900000000000001</v>
      </c>
      <c r="L280">
        <v>1.05</v>
      </c>
      <c r="M280">
        <v>1.01</v>
      </c>
      <c r="N280">
        <v>0.99</v>
      </c>
      <c r="O280">
        <v>1</v>
      </c>
      <c r="P280">
        <v>1.01</v>
      </c>
      <c r="Q280">
        <v>1.02</v>
      </c>
      <c r="R280">
        <v>1.03</v>
      </c>
      <c r="S280">
        <v>1.1200000000000001</v>
      </c>
      <c r="T280">
        <v>1.1200000000000001</v>
      </c>
      <c r="U280">
        <v>1.1000000000000001</v>
      </c>
      <c r="V280">
        <v>1.07</v>
      </c>
      <c r="W280">
        <v>1.05</v>
      </c>
      <c r="X280">
        <v>1.04</v>
      </c>
      <c r="Y280">
        <v>1.04</v>
      </c>
      <c r="Z280">
        <v>1.03</v>
      </c>
      <c r="AA280">
        <v>1.03</v>
      </c>
      <c r="AB280">
        <v>1.03</v>
      </c>
      <c r="AC280">
        <v>1.02</v>
      </c>
      <c r="AD280">
        <v>1.01</v>
      </c>
      <c r="AE280">
        <v>1.01</v>
      </c>
      <c r="AF280">
        <v>1.03</v>
      </c>
      <c r="AG280">
        <v>1.04</v>
      </c>
      <c r="AH280">
        <v>1.04</v>
      </c>
      <c r="AI280">
        <v>1.03</v>
      </c>
      <c r="AJ280">
        <v>1.03</v>
      </c>
      <c r="AK280">
        <v>1.02</v>
      </c>
      <c r="AL280">
        <v>0.99</v>
      </c>
      <c r="AM280">
        <v>0.95</v>
      </c>
      <c r="AN280">
        <v>0.93</v>
      </c>
      <c r="AO280">
        <v>0.92</v>
      </c>
      <c r="AP280" t="s">
        <v>237</v>
      </c>
      <c r="AQ280" t="s">
        <v>200</v>
      </c>
      <c r="AR280" t="s">
        <v>7</v>
      </c>
      <c r="AS280">
        <v>2050</v>
      </c>
      <c r="AT280">
        <v>1</v>
      </c>
      <c r="AU280">
        <v>1.0900000000000001</v>
      </c>
      <c r="AV280">
        <v>1.05</v>
      </c>
      <c r="AW280">
        <v>1.01</v>
      </c>
      <c r="AX280">
        <v>0.99</v>
      </c>
      <c r="AY280">
        <v>1</v>
      </c>
      <c r="AZ280">
        <v>1.01</v>
      </c>
      <c r="BA280">
        <v>1.02</v>
      </c>
      <c r="BB280">
        <v>1.03</v>
      </c>
      <c r="BC280">
        <v>1.1200000000000001</v>
      </c>
      <c r="BD280">
        <v>1.1200000000000001</v>
      </c>
      <c r="BE280">
        <v>1.1000000000000001</v>
      </c>
      <c r="BF280">
        <v>1.07</v>
      </c>
      <c r="BG280">
        <v>1.05</v>
      </c>
      <c r="BH280">
        <v>1.04</v>
      </c>
      <c r="BI280">
        <v>1.04</v>
      </c>
      <c r="BJ280">
        <v>1.03</v>
      </c>
      <c r="BK280">
        <v>1.03</v>
      </c>
      <c r="BL280">
        <v>1.03</v>
      </c>
      <c r="BM280">
        <v>1.02</v>
      </c>
      <c r="BN280">
        <v>1.01</v>
      </c>
      <c r="BO280">
        <v>1.01</v>
      </c>
      <c r="BP280">
        <v>1.03</v>
      </c>
      <c r="BQ280">
        <v>1.04</v>
      </c>
      <c r="BR280">
        <v>1.04</v>
      </c>
      <c r="BS280">
        <v>1.03</v>
      </c>
      <c r="BT280">
        <v>1.03</v>
      </c>
      <c r="BU280">
        <v>1.02</v>
      </c>
      <c r="BV280">
        <v>0.99</v>
      </c>
      <c r="BW280">
        <v>0.95</v>
      </c>
      <c r="BX280">
        <v>0.93</v>
      </c>
      <c r="BY280">
        <v>0.92</v>
      </c>
    </row>
    <row r="281" spans="4:77" x14ac:dyDescent="0.3">
      <c r="D281" s="18" t="s">
        <v>282</v>
      </c>
      <c r="E281" s="18" t="s">
        <v>281</v>
      </c>
      <c r="F281" s="4" t="s">
        <v>5</v>
      </c>
      <c r="G281" t="s">
        <v>280</v>
      </c>
      <c r="H281" t="s">
        <v>238</v>
      </c>
      <c r="I281" s="14" t="s">
        <v>6</v>
      </c>
      <c r="J281">
        <v>1</v>
      </c>
      <c r="K281">
        <v>1.0900000000000001</v>
      </c>
      <c r="L281">
        <v>1.08</v>
      </c>
      <c r="M281">
        <v>1.08</v>
      </c>
      <c r="N281">
        <v>1.08</v>
      </c>
      <c r="O281">
        <v>1.08</v>
      </c>
      <c r="P281">
        <v>1.08</v>
      </c>
      <c r="Q281">
        <v>1.0900000000000001</v>
      </c>
      <c r="R281">
        <v>1.0900000000000001</v>
      </c>
      <c r="S281">
        <v>1.0900000000000001</v>
      </c>
      <c r="T281">
        <v>1.0900000000000001</v>
      </c>
      <c r="U281">
        <v>1.0900000000000001</v>
      </c>
      <c r="V281">
        <v>1.1000000000000001</v>
      </c>
      <c r="W281">
        <v>1.1000000000000001</v>
      </c>
      <c r="X281">
        <v>1.1000000000000001</v>
      </c>
      <c r="Y281">
        <v>1.1000000000000001</v>
      </c>
      <c r="Z281">
        <v>1.1100000000000001</v>
      </c>
      <c r="AA281">
        <v>1.1100000000000001</v>
      </c>
      <c r="AB281">
        <v>1.1100000000000001</v>
      </c>
      <c r="AC281">
        <v>1.1100000000000001</v>
      </c>
      <c r="AD281">
        <v>1.1100000000000001</v>
      </c>
      <c r="AE281">
        <v>1.1100000000000001</v>
      </c>
      <c r="AF281">
        <v>1.1100000000000001</v>
      </c>
      <c r="AG281">
        <v>1.1000000000000001</v>
      </c>
      <c r="AH281">
        <v>1.1000000000000001</v>
      </c>
      <c r="AI281">
        <v>1.1000000000000001</v>
      </c>
      <c r="AJ281">
        <v>1.1100000000000001</v>
      </c>
      <c r="AK281">
        <v>1.1000000000000001</v>
      </c>
      <c r="AL281">
        <v>1.08</v>
      </c>
      <c r="AM281">
        <v>1.05</v>
      </c>
      <c r="AN281">
        <v>1.04</v>
      </c>
      <c r="AO281">
        <v>1.02</v>
      </c>
      <c r="AP281" t="s">
        <v>238</v>
      </c>
      <c r="AQ281" t="s">
        <v>200</v>
      </c>
      <c r="AR281" t="s">
        <v>7</v>
      </c>
      <c r="AS281">
        <v>2050</v>
      </c>
      <c r="AT281">
        <v>1</v>
      </c>
      <c r="AU281">
        <v>1.0900000000000001</v>
      </c>
      <c r="AV281">
        <v>1.08</v>
      </c>
      <c r="AW281">
        <v>1.08</v>
      </c>
      <c r="AX281">
        <v>1.08</v>
      </c>
      <c r="AY281">
        <v>1.08</v>
      </c>
      <c r="AZ281">
        <v>1.08</v>
      </c>
      <c r="BA281">
        <v>1.0900000000000001</v>
      </c>
      <c r="BB281">
        <v>1.0900000000000001</v>
      </c>
      <c r="BC281">
        <v>1.0900000000000001</v>
      </c>
      <c r="BD281">
        <v>1.0900000000000001</v>
      </c>
      <c r="BE281">
        <v>1.0900000000000001</v>
      </c>
      <c r="BF281">
        <v>1.1000000000000001</v>
      </c>
      <c r="BG281">
        <v>1.1000000000000001</v>
      </c>
      <c r="BH281">
        <v>1.1000000000000001</v>
      </c>
      <c r="BI281">
        <v>1.1000000000000001</v>
      </c>
      <c r="BJ281">
        <v>1.1100000000000001</v>
      </c>
      <c r="BK281">
        <v>1.1100000000000001</v>
      </c>
      <c r="BL281">
        <v>1.1100000000000001</v>
      </c>
      <c r="BM281">
        <v>1.1100000000000001</v>
      </c>
      <c r="BN281">
        <v>1.1100000000000001</v>
      </c>
      <c r="BO281">
        <v>1.1100000000000001</v>
      </c>
      <c r="BP281">
        <v>1.1100000000000001</v>
      </c>
      <c r="BQ281">
        <v>1.1000000000000001</v>
      </c>
      <c r="BR281">
        <v>1.1000000000000001</v>
      </c>
      <c r="BS281">
        <v>1.1000000000000001</v>
      </c>
      <c r="BT281">
        <v>1.1100000000000001</v>
      </c>
      <c r="BU281">
        <v>1.1000000000000001</v>
      </c>
      <c r="BV281">
        <v>1.08</v>
      </c>
      <c r="BW281">
        <v>1.05</v>
      </c>
      <c r="BX281">
        <v>1.04</v>
      </c>
      <c r="BY281">
        <v>1.02</v>
      </c>
    </row>
    <row r="282" spans="4:77" x14ac:dyDescent="0.3">
      <c r="D282" s="18" t="s">
        <v>282</v>
      </c>
      <c r="E282" s="18" t="s">
        <v>281</v>
      </c>
      <c r="F282" s="4" t="s">
        <v>5</v>
      </c>
      <c r="G282" t="s">
        <v>280</v>
      </c>
      <c r="H282" t="s">
        <v>239</v>
      </c>
      <c r="I282" s="14" t="s">
        <v>6</v>
      </c>
      <c r="J282">
        <v>1</v>
      </c>
      <c r="K282">
        <v>1.01</v>
      </c>
      <c r="L282">
        <v>1.01</v>
      </c>
      <c r="M282">
        <v>1.01</v>
      </c>
      <c r="N282">
        <v>1.01</v>
      </c>
      <c r="O282">
        <v>1.01</v>
      </c>
      <c r="P282">
        <v>1.01</v>
      </c>
      <c r="Q282">
        <v>1.01</v>
      </c>
      <c r="R282">
        <v>1.02</v>
      </c>
      <c r="S282">
        <v>1.02</v>
      </c>
      <c r="T282">
        <v>1.02</v>
      </c>
      <c r="U282">
        <v>1.02</v>
      </c>
      <c r="V282">
        <v>1.02</v>
      </c>
      <c r="W282">
        <v>1.03</v>
      </c>
      <c r="X282">
        <v>1.03</v>
      </c>
      <c r="Y282">
        <v>1.03</v>
      </c>
      <c r="Z282">
        <v>1.03</v>
      </c>
      <c r="AA282">
        <v>1.04</v>
      </c>
      <c r="AB282">
        <v>1.04</v>
      </c>
      <c r="AC282">
        <v>1.04</v>
      </c>
      <c r="AD282">
        <v>1.04</v>
      </c>
      <c r="AE282">
        <v>1.04</v>
      </c>
      <c r="AF282">
        <v>1.04</v>
      </c>
      <c r="AG282">
        <v>1.03</v>
      </c>
      <c r="AH282">
        <v>1.03</v>
      </c>
      <c r="AI282">
        <v>1.03</v>
      </c>
      <c r="AJ282">
        <v>1.04</v>
      </c>
      <c r="AK282">
        <v>1.04</v>
      </c>
      <c r="AL282">
        <v>1.03</v>
      </c>
      <c r="AM282">
        <v>1.02</v>
      </c>
      <c r="AN282">
        <v>1.01</v>
      </c>
      <c r="AO282">
        <v>1.01</v>
      </c>
      <c r="AP282" t="s">
        <v>239</v>
      </c>
      <c r="AQ282" t="s">
        <v>200</v>
      </c>
      <c r="AR282" t="s">
        <v>7</v>
      </c>
      <c r="AS282">
        <v>2050</v>
      </c>
      <c r="AT282">
        <v>1</v>
      </c>
      <c r="AU282">
        <v>1.01</v>
      </c>
      <c r="AV282">
        <v>1.01</v>
      </c>
      <c r="AW282">
        <v>1.01</v>
      </c>
      <c r="AX282">
        <v>1.01</v>
      </c>
      <c r="AY282">
        <v>1.01</v>
      </c>
      <c r="AZ282">
        <v>1.01</v>
      </c>
      <c r="BA282">
        <v>1.01</v>
      </c>
      <c r="BB282">
        <v>1.02</v>
      </c>
      <c r="BC282">
        <v>1.02</v>
      </c>
      <c r="BD282">
        <v>1.02</v>
      </c>
      <c r="BE282">
        <v>1.02</v>
      </c>
      <c r="BF282">
        <v>1.02</v>
      </c>
      <c r="BG282">
        <v>1.03</v>
      </c>
      <c r="BH282">
        <v>1.03</v>
      </c>
      <c r="BI282">
        <v>1.03</v>
      </c>
      <c r="BJ282">
        <v>1.03</v>
      </c>
      <c r="BK282">
        <v>1.04</v>
      </c>
      <c r="BL282">
        <v>1.04</v>
      </c>
      <c r="BM282">
        <v>1.04</v>
      </c>
      <c r="BN282">
        <v>1.04</v>
      </c>
      <c r="BO282">
        <v>1.04</v>
      </c>
      <c r="BP282">
        <v>1.04</v>
      </c>
      <c r="BQ282">
        <v>1.03</v>
      </c>
      <c r="BR282">
        <v>1.03</v>
      </c>
      <c r="BS282">
        <v>1.03</v>
      </c>
      <c r="BT282">
        <v>1.04</v>
      </c>
      <c r="BU282">
        <v>1.04</v>
      </c>
      <c r="BV282">
        <v>1.03</v>
      </c>
      <c r="BW282">
        <v>1.02</v>
      </c>
      <c r="BX282">
        <v>1.01</v>
      </c>
      <c r="BY282">
        <v>1.01</v>
      </c>
    </row>
    <row r="283" spans="4:77" x14ac:dyDescent="0.3">
      <c r="D283" s="18" t="s">
        <v>282</v>
      </c>
      <c r="E283" s="18" t="s">
        <v>281</v>
      </c>
      <c r="F283" s="4" t="s">
        <v>5</v>
      </c>
      <c r="G283" t="s">
        <v>280</v>
      </c>
      <c r="H283" t="s">
        <v>240</v>
      </c>
      <c r="I283" s="14" t="s">
        <v>6</v>
      </c>
      <c r="J283">
        <v>1</v>
      </c>
      <c r="K283">
        <v>1.04</v>
      </c>
      <c r="L283">
        <v>1.04</v>
      </c>
      <c r="M283">
        <v>1.04</v>
      </c>
      <c r="N283">
        <v>1.03</v>
      </c>
      <c r="O283">
        <v>1.03</v>
      </c>
      <c r="P283">
        <v>1.03</v>
      </c>
      <c r="Q283">
        <v>1.02</v>
      </c>
      <c r="R283">
        <v>1.03</v>
      </c>
      <c r="S283">
        <v>1.03</v>
      </c>
      <c r="T283">
        <v>1.03</v>
      </c>
      <c r="U283">
        <v>1.03</v>
      </c>
      <c r="V283">
        <v>1.05</v>
      </c>
      <c r="W283">
        <v>1.05</v>
      </c>
      <c r="X283">
        <v>1.05</v>
      </c>
      <c r="Y283">
        <v>1.05</v>
      </c>
      <c r="Z283">
        <v>1.05</v>
      </c>
      <c r="AA283">
        <v>1.05</v>
      </c>
      <c r="AB283">
        <v>1.06</v>
      </c>
      <c r="AC283">
        <v>1.05</v>
      </c>
      <c r="AD283">
        <v>1.05</v>
      </c>
      <c r="AE283">
        <v>1.05</v>
      </c>
      <c r="AF283">
        <v>1.05</v>
      </c>
      <c r="AG283">
        <v>1.04</v>
      </c>
      <c r="AH283">
        <v>1.04</v>
      </c>
      <c r="AI283">
        <v>1.04</v>
      </c>
      <c r="AJ283">
        <v>1.05</v>
      </c>
      <c r="AK283">
        <v>1.04</v>
      </c>
      <c r="AL283">
        <v>1.03</v>
      </c>
      <c r="AM283">
        <v>1.01</v>
      </c>
      <c r="AN283">
        <v>1</v>
      </c>
      <c r="AO283">
        <v>1</v>
      </c>
      <c r="AP283" t="s">
        <v>240</v>
      </c>
      <c r="AQ283" t="s">
        <v>200</v>
      </c>
      <c r="AR283" t="s">
        <v>7</v>
      </c>
      <c r="AS283">
        <v>2050</v>
      </c>
      <c r="AT283">
        <v>1</v>
      </c>
      <c r="AU283">
        <v>1.04</v>
      </c>
      <c r="AV283">
        <v>1.04</v>
      </c>
      <c r="AW283">
        <v>1.04</v>
      </c>
      <c r="AX283">
        <v>1.03</v>
      </c>
      <c r="AY283">
        <v>1.03</v>
      </c>
      <c r="AZ283">
        <v>1.03</v>
      </c>
      <c r="BA283">
        <v>1.02</v>
      </c>
      <c r="BB283">
        <v>1.03</v>
      </c>
      <c r="BC283">
        <v>1.03</v>
      </c>
      <c r="BD283">
        <v>1.03</v>
      </c>
      <c r="BE283">
        <v>1.03</v>
      </c>
      <c r="BF283">
        <v>1.05</v>
      </c>
      <c r="BG283">
        <v>1.05</v>
      </c>
      <c r="BH283">
        <v>1.05</v>
      </c>
      <c r="BI283">
        <v>1.05</v>
      </c>
      <c r="BJ283">
        <v>1.05</v>
      </c>
      <c r="BK283">
        <v>1.05</v>
      </c>
      <c r="BL283">
        <v>1.06</v>
      </c>
      <c r="BM283">
        <v>1.05</v>
      </c>
      <c r="BN283">
        <v>1.05</v>
      </c>
      <c r="BO283">
        <v>1.05</v>
      </c>
      <c r="BP283">
        <v>1.05</v>
      </c>
      <c r="BQ283">
        <v>1.04</v>
      </c>
      <c r="BR283">
        <v>1.04</v>
      </c>
      <c r="BS283">
        <v>1.04</v>
      </c>
      <c r="BT283">
        <v>1.05</v>
      </c>
      <c r="BU283">
        <v>1.04</v>
      </c>
      <c r="BV283">
        <v>1.03</v>
      </c>
      <c r="BW283">
        <v>1.01</v>
      </c>
      <c r="BX283">
        <v>1</v>
      </c>
      <c r="BY283">
        <v>1</v>
      </c>
    </row>
    <row r="284" spans="4:77" x14ac:dyDescent="0.3">
      <c r="D284" s="18" t="s">
        <v>282</v>
      </c>
      <c r="E284" s="18" t="s">
        <v>281</v>
      </c>
      <c r="F284" s="4" t="s">
        <v>5</v>
      </c>
      <c r="G284" t="s">
        <v>280</v>
      </c>
      <c r="H284" t="s">
        <v>241</v>
      </c>
      <c r="I284" s="14" t="s">
        <v>6</v>
      </c>
      <c r="J284">
        <v>1</v>
      </c>
      <c r="K284">
        <v>1.0900000000000001</v>
      </c>
      <c r="L284">
        <v>1.0900000000000001</v>
      </c>
      <c r="M284">
        <v>1.0900000000000001</v>
      </c>
      <c r="N284">
        <v>1.0900000000000001</v>
      </c>
      <c r="O284">
        <v>1.0900000000000001</v>
      </c>
      <c r="P284">
        <v>1.0900000000000001</v>
      </c>
      <c r="Q284">
        <v>1.1000000000000001</v>
      </c>
      <c r="R284">
        <v>1.1000000000000001</v>
      </c>
      <c r="S284">
        <v>1.1000000000000001</v>
      </c>
      <c r="T284">
        <v>1.1000000000000001</v>
      </c>
      <c r="U284">
        <v>1.1000000000000001</v>
      </c>
      <c r="V284">
        <v>1.1100000000000001</v>
      </c>
      <c r="W284">
        <v>1.1100000000000001</v>
      </c>
      <c r="X284">
        <v>1.1200000000000001</v>
      </c>
      <c r="Y284">
        <v>1.1200000000000001</v>
      </c>
      <c r="Z284">
        <v>1.1299999999999999</v>
      </c>
      <c r="AA284">
        <v>1.1299999999999999</v>
      </c>
      <c r="AB284">
        <v>1.1299999999999999</v>
      </c>
      <c r="AC284">
        <v>1.1299999999999999</v>
      </c>
      <c r="AD284">
        <v>1.1299999999999999</v>
      </c>
      <c r="AE284">
        <v>1.1299999999999999</v>
      </c>
      <c r="AF284">
        <v>1.1200000000000001</v>
      </c>
      <c r="AG284">
        <v>1.1200000000000001</v>
      </c>
      <c r="AH284">
        <v>1.1200000000000001</v>
      </c>
      <c r="AI284">
        <v>1.1200000000000001</v>
      </c>
      <c r="AJ284">
        <v>1.1200000000000001</v>
      </c>
      <c r="AK284">
        <v>1.1200000000000001</v>
      </c>
      <c r="AL284">
        <v>1.08</v>
      </c>
      <c r="AM284">
        <v>1.05</v>
      </c>
      <c r="AN284">
        <v>1.03</v>
      </c>
      <c r="AO284">
        <v>1.02</v>
      </c>
      <c r="AP284" t="s">
        <v>241</v>
      </c>
      <c r="AQ284" t="s">
        <v>200</v>
      </c>
      <c r="AR284" t="s">
        <v>7</v>
      </c>
      <c r="AS284">
        <v>2050</v>
      </c>
      <c r="AT284">
        <v>1</v>
      </c>
      <c r="AU284">
        <v>1.0900000000000001</v>
      </c>
      <c r="AV284">
        <v>1.0900000000000001</v>
      </c>
      <c r="AW284">
        <v>1.0900000000000001</v>
      </c>
      <c r="AX284">
        <v>1.0900000000000001</v>
      </c>
      <c r="AY284">
        <v>1.0900000000000001</v>
      </c>
      <c r="AZ284">
        <v>1.0900000000000001</v>
      </c>
      <c r="BA284">
        <v>1.1000000000000001</v>
      </c>
      <c r="BB284">
        <v>1.1000000000000001</v>
      </c>
      <c r="BC284">
        <v>1.1000000000000001</v>
      </c>
      <c r="BD284">
        <v>1.1000000000000001</v>
      </c>
      <c r="BE284">
        <v>1.1000000000000001</v>
      </c>
      <c r="BF284">
        <v>1.1100000000000001</v>
      </c>
      <c r="BG284">
        <v>1.1100000000000001</v>
      </c>
      <c r="BH284">
        <v>1.1200000000000001</v>
      </c>
      <c r="BI284">
        <v>1.1200000000000001</v>
      </c>
      <c r="BJ284">
        <v>1.1299999999999999</v>
      </c>
      <c r="BK284">
        <v>1.1299999999999999</v>
      </c>
      <c r="BL284">
        <v>1.1299999999999999</v>
      </c>
      <c r="BM284">
        <v>1.1299999999999999</v>
      </c>
      <c r="BN284">
        <v>1.1299999999999999</v>
      </c>
      <c r="BO284">
        <v>1.1299999999999999</v>
      </c>
      <c r="BP284">
        <v>1.1200000000000001</v>
      </c>
      <c r="BQ284">
        <v>1.1200000000000001</v>
      </c>
      <c r="BR284">
        <v>1.1200000000000001</v>
      </c>
      <c r="BS284">
        <v>1.1200000000000001</v>
      </c>
      <c r="BT284">
        <v>1.1200000000000001</v>
      </c>
      <c r="BU284">
        <v>1.1200000000000001</v>
      </c>
      <c r="BV284">
        <v>1.08</v>
      </c>
      <c r="BW284">
        <v>1.05</v>
      </c>
      <c r="BX284">
        <v>1.03</v>
      </c>
      <c r="BY284">
        <v>1.02</v>
      </c>
    </row>
    <row r="285" spans="4:77" x14ac:dyDescent="0.3">
      <c r="D285" s="18" t="s">
        <v>282</v>
      </c>
      <c r="E285" s="18" t="s">
        <v>281</v>
      </c>
      <c r="F285" s="4" t="s">
        <v>5</v>
      </c>
      <c r="G285" t="s">
        <v>280</v>
      </c>
      <c r="H285" t="s">
        <v>242</v>
      </c>
      <c r="I285" s="14" t="s">
        <v>6</v>
      </c>
      <c r="J285">
        <v>1</v>
      </c>
      <c r="K285">
        <v>1.17</v>
      </c>
      <c r="L285">
        <v>0.85</v>
      </c>
      <c r="M285">
        <v>0.67</v>
      </c>
      <c r="N285">
        <v>0.63</v>
      </c>
      <c r="O285">
        <v>0.61</v>
      </c>
      <c r="P285">
        <v>0.6</v>
      </c>
      <c r="Q285">
        <v>0.61</v>
      </c>
      <c r="R285">
        <v>0.63</v>
      </c>
      <c r="S285">
        <v>1.18</v>
      </c>
      <c r="T285">
        <v>1.56</v>
      </c>
      <c r="U285">
        <v>1.5</v>
      </c>
      <c r="V285">
        <v>1.46</v>
      </c>
      <c r="W285">
        <v>1.44</v>
      </c>
      <c r="X285">
        <v>1.44</v>
      </c>
      <c r="Y285">
        <v>1.44</v>
      </c>
      <c r="Z285">
        <v>1.42</v>
      </c>
      <c r="AA285">
        <v>1.42</v>
      </c>
      <c r="AB285">
        <v>1.46</v>
      </c>
      <c r="AC285">
        <v>1.45</v>
      </c>
      <c r="AD285">
        <v>1.43</v>
      </c>
      <c r="AE285">
        <v>1.43</v>
      </c>
      <c r="AF285">
        <v>1.49</v>
      </c>
      <c r="AG285">
        <v>1.5</v>
      </c>
      <c r="AH285">
        <v>1.48</v>
      </c>
      <c r="AI285">
        <v>1.45</v>
      </c>
      <c r="AJ285">
        <v>1.42</v>
      </c>
      <c r="AK285">
        <v>1.29</v>
      </c>
      <c r="AL285">
        <v>1.19</v>
      </c>
      <c r="AM285">
        <v>1.01</v>
      </c>
      <c r="AN285">
        <v>0.82</v>
      </c>
      <c r="AO285">
        <v>0.53</v>
      </c>
      <c r="AP285" t="s">
        <v>242</v>
      </c>
      <c r="AQ285" t="s">
        <v>200</v>
      </c>
      <c r="AR285" t="s">
        <v>7</v>
      </c>
      <c r="AS285">
        <v>2050</v>
      </c>
      <c r="AT285">
        <v>1</v>
      </c>
      <c r="AU285">
        <v>1.17</v>
      </c>
      <c r="AV285">
        <v>0.85</v>
      </c>
      <c r="AW285">
        <v>0.67</v>
      </c>
      <c r="AX285">
        <v>0.63</v>
      </c>
      <c r="AY285">
        <v>0.61</v>
      </c>
      <c r="AZ285">
        <v>0.6</v>
      </c>
      <c r="BA285">
        <v>0.61</v>
      </c>
      <c r="BB285">
        <v>0.63</v>
      </c>
      <c r="BC285">
        <v>1.18</v>
      </c>
      <c r="BD285">
        <v>1.56</v>
      </c>
      <c r="BE285">
        <v>1.5</v>
      </c>
      <c r="BF285">
        <v>1.46</v>
      </c>
      <c r="BG285">
        <v>1.44</v>
      </c>
      <c r="BH285">
        <v>1.44</v>
      </c>
      <c r="BI285">
        <v>1.44</v>
      </c>
      <c r="BJ285">
        <v>1.42</v>
      </c>
      <c r="BK285">
        <v>1.42</v>
      </c>
      <c r="BL285">
        <v>1.46</v>
      </c>
      <c r="BM285">
        <v>1.45</v>
      </c>
      <c r="BN285">
        <v>1.43</v>
      </c>
      <c r="BO285">
        <v>1.43</v>
      </c>
      <c r="BP285">
        <v>1.49</v>
      </c>
      <c r="BQ285">
        <v>1.5</v>
      </c>
      <c r="BR285">
        <v>1.48</v>
      </c>
      <c r="BS285">
        <v>1.45</v>
      </c>
      <c r="BT285">
        <v>1.42</v>
      </c>
      <c r="BU285">
        <v>1.29</v>
      </c>
      <c r="BV285">
        <v>1.19</v>
      </c>
      <c r="BW285">
        <v>1.01</v>
      </c>
      <c r="BX285">
        <v>0.82</v>
      </c>
      <c r="BY285">
        <v>0.53</v>
      </c>
    </row>
    <row r="286" spans="4:77" x14ac:dyDescent="0.3">
      <c r="D286" s="18" t="s">
        <v>282</v>
      </c>
      <c r="E286" s="18" t="s">
        <v>281</v>
      </c>
      <c r="F286" s="4" t="s">
        <v>5</v>
      </c>
      <c r="G286" t="s">
        <v>280</v>
      </c>
      <c r="H286" t="s">
        <v>243</v>
      </c>
      <c r="I286" s="14" t="s">
        <v>6</v>
      </c>
      <c r="J286">
        <v>1</v>
      </c>
      <c r="K286">
        <v>2.6</v>
      </c>
      <c r="L286">
        <v>2.71</v>
      </c>
      <c r="M286">
        <v>2.7</v>
      </c>
      <c r="N286">
        <v>2.71</v>
      </c>
      <c r="O286">
        <v>2.73</v>
      </c>
      <c r="P286">
        <v>2.75</v>
      </c>
      <c r="Q286">
        <v>2.8</v>
      </c>
      <c r="R286">
        <v>2.83</v>
      </c>
      <c r="S286">
        <v>3.05</v>
      </c>
      <c r="T286">
        <v>3.11</v>
      </c>
      <c r="U286">
        <v>3.47</v>
      </c>
      <c r="V286">
        <v>3.49</v>
      </c>
      <c r="W286">
        <v>3.51</v>
      </c>
      <c r="X286">
        <v>3.53</v>
      </c>
      <c r="Y286">
        <v>3.55</v>
      </c>
      <c r="Z286">
        <v>3.56</v>
      </c>
      <c r="AA286">
        <v>3.58</v>
      </c>
      <c r="AB286">
        <v>-0.87</v>
      </c>
      <c r="AC286">
        <v>-0.69</v>
      </c>
      <c r="AD286">
        <v>1.94</v>
      </c>
      <c r="AE286">
        <v>2</v>
      </c>
      <c r="AF286">
        <v>2.0499999999999998</v>
      </c>
      <c r="AG286">
        <v>2.0499999999999998</v>
      </c>
      <c r="AH286">
        <v>2.0299999999999998</v>
      </c>
      <c r="AI286">
        <v>2.0099999999999998</v>
      </c>
      <c r="AJ286">
        <v>1.99</v>
      </c>
      <c r="AK286">
        <v>1.78</v>
      </c>
      <c r="AL286">
        <v>1.6</v>
      </c>
      <c r="AM286">
        <v>1.28</v>
      </c>
      <c r="AN286">
        <v>0.99</v>
      </c>
      <c r="AO286">
        <v>0.75</v>
      </c>
      <c r="AP286" t="s">
        <v>243</v>
      </c>
      <c r="AQ286" t="s">
        <v>200</v>
      </c>
      <c r="AR286" t="s">
        <v>7</v>
      </c>
      <c r="AS286">
        <v>2050</v>
      </c>
      <c r="AT286">
        <v>1</v>
      </c>
      <c r="AU286">
        <v>2.6</v>
      </c>
      <c r="AV286">
        <v>2.71</v>
      </c>
      <c r="AW286">
        <v>2.7</v>
      </c>
      <c r="AX286">
        <v>2.71</v>
      </c>
      <c r="AY286">
        <v>2.73</v>
      </c>
      <c r="AZ286">
        <v>2.75</v>
      </c>
      <c r="BA286">
        <v>2.8</v>
      </c>
      <c r="BB286">
        <v>2.83</v>
      </c>
      <c r="BC286">
        <v>3.05</v>
      </c>
      <c r="BD286">
        <v>3.11</v>
      </c>
      <c r="BE286">
        <v>3.47</v>
      </c>
      <c r="BF286">
        <v>3.49</v>
      </c>
      <c r="BG286">
        <v>3.51</v>
      </c>
      <c r="BH286">
        <v>3.53</v>
      </c>
      <c r="BI286">
        <v>3.55</v>
      </c>
      <c r="BJ286">
        <v>3.56</v>
      </c>
      <c r="BK286">
        <v>3.58</v>
      </c>
      <c r="BL286">
        <v>-0.87</v>
      </c>
      <c r="BM286">
        <v>-0.69</v>
      </c>
      <c r="BN286">
        <v>1.94</v>
      </c>
      <c r="BO286">
        <v>2</v>
      </c>
      <c r="BP286">
        <v>2.0499999999999998</v>
      </c>
      <c r="BQ286">
        <v>2.0499999999999998</v>
      </c>
      <c r="BR286">
        <v>2.0299999999999998</v>
      </c>
      <c r="BS286">
        <v>2.0099999999999998</v>
      </c>
      <c r="BT286">
        <v>1.99</v>
      </c>
      <c r="BU286">
        <v>1.78</v>
      </c>
      <c r="BV286">
        <v>1.6</v>
      </c>
      <c r="BW286">
        <v>1.28</v>
      </c>
      <c r="BX286">
        <v>0.99</v>
      </c>
      <c r="BY286">
        <v>0.75</v>
      </c>
    </row>
    <row r="287" spans="4:77" x14ac:dyDescent="0.3">
      <c r="D287" s="18" t="s">
        <v>282</v>
      </c>
      <c r="E287" s="18" t="s">
        <v>281</v>
      </c>
      <c r="F287" s="4" t="s">
        <v>5</v>
      </c>
      <c r="G287" t="s">
        <v>280</v>
      </c>
      <c r="H287" t="s">
        <v>244</v>
      </c>
      <c r="I287" s="14" t="s">
        <v>6</v>
      </c>
      <c r="J287">
        <v>1</v>
      </c>
      <c r="K287">
        <v>1.03</v>
      </c>
      <c r="L287">
        <v>1.02</v>
      </c>
      <c r="M287">
        <v>1.02</v>
      </c>
      <c r="N287">
        <v>1.01</v>
      </c>
      <c r="O287">
        <v>1.02</v>
      </c>
      <c r="P287">
        <v>1.02</v>
      </c>
      <c r="Q287">
        <v>1.02</v>
      </c>
      <c r="R287">
        <v>1.03</v>
      </c>
      <c r="S287">
        <v>1.01</v>
      </c>
      <c r="T287">
        <v>1.01</v>
      </c>
      <c r="U287">
        <v>1.02</v>
      </c>
      <c r="V287">
        <v>1.02</v>
      </c>
      <c r="W287">
        <v>1.03</v>
      </c>
      <c r="X287">
        <v>1.03</v>
      </c>
      <c r="Y287">
        <v>1.04</v>
      </c>
      <c r="Z287">
        <v>1.04</v>
      </c>
      <c r="AA287">
        <v>1.05</v>
      </c>
      <c r="AB287">
        <v>1.05</v>
      </c>
      <c r="AC287">
        <v>1.05</v>
      </c>
      <c r="AD287">
        <v>1.05</v>
      </c>
      <c r="AE287">
        <v>1.05</v>
      </c>
      <c r="AF287">
        <v>1.03</v>
      </c>
      <c r="AG287">
        <v>1.01</v>
      </c>
      <c r="AH287">
        <v>1</v>
      </c>
      <c r="AI287">
        <v>1</v>
      </c>
      <c r="AJ287">
        <v>1</v>
      </c>
      <c r="AK287">
        <v>1</v>
      </c>
      <c r="AL287">
        <v>0.97</v>
      </c>
      <c r="AM287">
        <v>0.94</v>
      </c>
      <c r="AN287">
        <v>0.92</v>
      </c>
      <c r="AO287">
        <v>0.91</v>
      </c>
      <c r="AP287" t="s">
        <v>244</v>
      </c>
      <c r="AQ287" t="s">
        <v>200</v>
      </c>
      <c r="AR287" t="s">
        <v>7</v>
      </c>
      <c r="AS287">
        <v>2050</v>
      </c>
      <c r="AT287">
        <v>1</v>
      </c>
      <c r="AU287">
        <v>1.03</v>
      </c>
      <c r="AV287">
        <v>1.02</v>
      </c>
      <c r="AW287">
        <v>1.02</v>
      </c>
      <c r="AX287">
        <v>1.01</v>
      </c>
      <c r="AY287">
        <v>1.02</v>
      </c>
      <c r="AZ287">
        <v>1.02</v>
      </c>
      <c r="BA287">
        <v>1.02</v>
      </c>
      <c r="BB287">
        <v>1.03</v>
      </c>
      <c r="BC287">
        <v>1.01</v>
      </c>
      <c r="BD287">
        <v>1.01</v>
      </c>
      <c r="BE287">
        <v>1.02</v>
      </c>
      <c r="BF287">
        <v>1.02</v>
      </c>
      <c r="BG287">
        <v>1.03</v>
      </c>
      <c r="BH287">
        <v>1.03</v>
      </c>
      <c r="BI287">
        <v>1.04</v>
      </c>
      <c r="BJ287">
        <v>1.04</v>
      </c>
      <c r="BK287">
        <v>1.05</v>
      </c>
      <c r="BL287">
        <v>1.05</v>
      </c>
      <c r="BM287">
        <v>1.05</v>
      </c>
      <c r="BN287">
        <v>1.05</v>
      </c>
      <c r="BO287">
        <v>1.05</v>
      </c>
      <c r="BP287">
        <v>1.03</v>
      </c>
      <c r="BQ287">
        <v>1.01</v>
      </c>
      <c r="BR287">
        <v>1</v>
      </c>
      <c r="BS287">
        <v>1</v>
      </c>
      <c r="BT287">
        <v>1</v>
      </c>
      <c r="BU287">
        <v>1</v>
      </c>
      <c r="BV287">
        <v>0.97</v>
      </c>
      <c r="BW287">
        <v>0.94</v>
      </c>
      <c r="BX287">
        <v>0.92</v>
      </c>
      <c r="BY287">
        <v>0.91</v>
      </c>
    </row>
    <row r="288" spans="4:77" x14ac:dyDescent="0.3">
      <c r="D288" s="18" t="s">
        <v>282</v>
      </c>
      <c r="E288" s="18" t="s">
        <v>281</v>
      </c>
      <c r="F288" s="4" t="s">
        <v>5</v>
      </c>
      <c r="G288" t="s">
        <v>280</v>
      </c>
      <c r="H288" t="s">
        <v>245</v>
      </c>
      <c r="I288" s="14" t="s">
        <v>6</v>
      </c>
      <c r="J288">
        <v>1</v>
      </c>
      <c r="K288">
        <v>1.26</v>
      </c>
      <c r="L288">
        <v>1.38</v>
      </c>
      <c r="M288">
        <v>1.37</v>
      </c>
      <c r="N288">
        <v>1.41</v>
      </c>
      <c r="O288">
        <v>1.45</v>
      </c>
      <c r="P288">
        <v>1.49</v>
      </c>
      <c r="Q288">
        <v>1.55</v>
      </c>
      <c r="R288">
        <v>1.6</v>
      </c>
      <c r="S288">
        <v>1.88</v>
      </c>
      <c r="T288">
        <v>1.96</v>
      </c>
      <c r="U288">
        <v>1.97</v>
      </c>
      <c r="V288">
        <v>1.98</v>
      </c>
      <c r="W288">
        <v>1.99</v>
      </c>
      <c r="X288">
        <v>2.0099999999999998</v>
      </c>
      <c r="Y288">
        <v>2.02</v>
      </c>
      <c r="Z288">
        <v>2.0299999999999998</v>
      </c>
      <c r="AA288">
        <v>2.04</v>
      </c>
      <c r="AB288">
        <v>2.08</v>
      </c>
      <c r="AC288">
        <v>2.06</v>
      </c>
      <c r="AD288">
        <v>2.04</v>
      </c>
      <c r="AE288">
        <v>2.02</v>
      </c>
      <c r="AF288">
        <v>2.1</v>
      </c>
      <c r="AG288">
        <v>2.13</v>
      </c>
      <c r="AH288">
        <v>2.14</v>
      </c>
      <c r="AI288">
        <v>2.14</v>
      </c>
      <c r="AJ288">
        <v>2.14</v>
      </c>
      <c r="AK288">
        <v>2.09</v>
      </c>
      <c r="AL288">
        <v>2.0299999999999998</v>
      </c>
      <c r="AM288">
        <v>1.92</v>
      </c>
      <c r="AN288">
        <v>1.82</v>
      </c>
      <c r="AO288">
        <v>1.71</v>
      </c>
      <c r="AP288" t="s">
        <v>245</v>
      </c>
      <c r="AQ288" t="s">
        <v>200</v>
      </c>
      <c r="AR288" t="s">
        <v>7</v>
      </c>
      <c r="AS288">
        <v>2050</v>
      </c>
      <c r="AT288">
        <v>1</v>
      </c>
      <c r="AU288">
        <v>1.26</v>
      </c>
      <c r="AV288">
        <v>1.38</v>
      </c>
      <c r="AW288">
        <v>1.37</v>
      </c>
      <c r="AX288">
        <v>1.41</v>
      </c>
      <c r="AY288">
        <v>1.45</v>
      </c>
      <c r="AZ288">
        <v>1.49</v>
      </c>
      <c r="BA288">
        <v>1.55</v>
      </c>
      <c r="BB288">
        <v>1.6</v>
      </c>
      <c r="BC288">
        <v>1.88</v>
      </c>
      <c r="BD288">
        <v>1.96</v>
      </c>
      <c r="BE288">
        <v>1.97</v>
      </c>
      <c r="BF288">
        <v>1.98</v>
      </c>
      <c r="BG288">
        <v>1.99</v>
      </c>
      <c r="BH288">
        <v>2.0099999999999998</v>
      </c>
      <c r="BI288">
        <v>2.02</v>
      </c>
      <c r="BJ288">
        <v>2.0299999999999998</v>
      </c>
      <c r="BK288">
        <v>2.04</v>
      </c>
      <c r="BL288">
        <v>2.08</v>
      </c>
      <c r="BM288">
        <v>2.06</v>
      </c>
      <c r="BN288">
        <v>2.04</v>
      </c>
      <c r="BO288">
        <v>2.02</v>
      </c>
      <c r="BP288">
        <v>2.1</v>
      </c>
      <c r="BQ288">
        <v>2.13</v>
      </c>
      <c r="BR288">
        <v>2.14</v>
      </c>
      <c r="BS288">
        <v>2.14</v>
      </c>
      <c r="BT288">
        <v>2.14</v>
      </c>
      <c r="BU288">
        <v>2.09</v>
      </c>
      <c r="BV288">
        <v>2.0299999999999998</v>
      </c>
      <c r="BW288">
        <v>1.92</v>
      </c>
      <c r="BX288">
        <v>1.82</v>
      </c>
      <c r="BY288">
        <v>1.71</v>
      </c>
    </row>
    <row r="289" spans="4:77" x14ac:dyDescent="0.3">
      <c r="D289" s="18" t="s">
        <v>282</v>
      </c>
      <c r="E289" s="18" t="s">
        <v>281</v>
      </c>
      <c r="F289" s="4" t="s">
        <v>5</v>
      </c>
      <c r="G289" t="s">
        <v>280</v>
      </c>
      <c r="H289" t="s">
        <v>246</v>
      </c>
      <c r="I289" s="14" t="s">
        <v>6</v>
      </c>
      <c r="J289">
        <v>1</v>
      </c>
      <c r="K289">
        <v>1.19</v>
      </c>
      <c r="L289">
        <v>1.27</v>
      </c>
      <c r="M289">
        <v>1.25</v>
      </c>
      <c r="N289">
        <v>1.28</v>
      </c>
      <c r="O289">
        <v>1.3</v>
      </c>
      <c r="P289">
        <v>1.33</v>
      </c>
      <c r="Q289">
        <v>1.36</v>
      </c>
      <c r="R289">
        <v>1.39</v>
      </c>
      <c r="S289">
        <v>1.64</v>
      </c>
      <c r="T289">
        <v>1.69</v>
      </c>
      <c r="U289">
        <v>1.69</v>
      </c>
      <c r="V289">
        <v>1.69</v>
      </c>
      <c r="W289">
        <v>1.69</v>
      </c>
      <c r="X289">
        <v>1.69</v>
      </c>
      <c r="Y289">
        <v>1.7</v>
      </c>
      <c r="Z289">
        <v>1.69</v>
      </c>
      <c r="AA289">
        <v>1.7</v>
      </c>
      <c r="AB289">
        <v>1.72</v>
      </c>
      <c r="AC289">
        <v>1.71</v>
      </c>
      <c r="AD289">
        <v>1.69</v>
      </c>
      <c r="AE289">
        <v>1.68</v>
      </c>
      <c r="AF289">
        <v>1.74</v>
      </c>
      <c r="AG289">
        <v>1.77</v>
      </c>
      <c r="AH289">
        <v>1.77</v>
      </c>
      <c r="AI289">
        <v>1.77</v>
      </c>
      <c r="AJ289">
        <v>1.76</v>
      </c>
      <c r="AK289">
        <v>1.73</v>
      </c>
      <c r="AL289">
        <v>1.71</v>
      </c>
      <c r="AM289">
        <v>1.64</v>
      </c>
      <c r="AN289">
        <v>1.58</v>
      </c>
      <c r="AO289">
        <v>1.52</v>
      </c>
      <c r="AP289" t="s">
        <v>246</v>
      </c>
      <c r="AQ289" t="s">
        <v>200</v>
      </c>
      <c r="AR289" t="s">
        <v>7</v>
      </c>
      <c r="AS289">
        <v>2050</v>
      </c>
      <c r="AT289">
        <v>1</v>
      </c>
      <c r="AU289">
        <v>1.19</v>
      </c>
      <c r="AV289">
        <v>1.27</v>
      </c>
      <c r="AW289">
        <v>1.25</v>
      </c>
      <c r="AX289">
        <v>1.28</v>
      </c>
      <c r="AY289">
        <v>1.3</v>
      </c>
      <c r="AZ289">
        <v>1.33</v>
      </c>
      <c r="BA289">
        <v>1.36</v>
      </c>
      <c r="BB289">
        <v>1.39</v>
      </c>
      <c r="BC289">
        <v>1.64</v>
      </c>
      <c r="BD289">
        <v>1.69</v>
      </c>
      <c r="BE289">
        <v>1.69</v>
      </c>
      <c r="BF289">
        <v>1.69</v>
      </c>
      <c r="BG289">
        <v>1.69</v>
      </c>
      <c r="BH289">
        <v>1.69</v>
      </c>
      <c r="BI289">
        <v>1.7</v>
      </c>
      <c r="BJ289">
        <v>1.69</v>
      </c>
      <c r="BK289">
        <v>1.7</v>
      </c>
      <c r="BL289">
        <v>1.72</v>
      </c>
      <c r="BM289">
        <v>1.71</v>
      </c>
      <c r="BN289">
        <v>1.69</v>
      </c>
      <c r="BO289">
        <v>1.68</v>
      </c>
      <c r="BP289">
        <v>1.74</v>
      </c>
      <c r="BQ289">
        <v>1.77</v>
      </c>
      <c r="BR289">
        <v>1.77</v>
      </c>
      <c r="BS289">
        <v>1.77</v>
      </c>
      <c r="BT289">
        <v>1.76</v>
      </c>
      <c r="BU289">
        <v>1.73</v>
      </c>
      <c r="BV289">
        <v>1.71</v>
      </c>
      <c r="BW289">
        <v>1.64</v>
      </c>
      <c r="BX289">
        <v>1.58</v>
      </c>
      <c r="BY289">
        <v>1.52</v>
      </c>
    </row>
    <row r="290" spans="4:77" x14ac:dyDescent="0.3">
      <c r="D290" s="18" t="s">
        <v>282</v>
      </c>
      <c r="E290" s="18" t="s">
        <v>281</v>
      </c>
      <c r="F290" s="4" t="s">
        <v>5</v>
      </c>
      <c r="G290" t="s">
        <v>280</v>
      </c>
      <c r="H290" t="s">
        <v>247</v>
      </c>
      <c r="I290" s="14" t="s">
        <v>6</v>
      </c>
      <c r="J290">
        <v>1</v>
      </c>
      <c r="K290">
        <v>1.01</v>
      </c>
      <c r="L290">
        <v>1.01</v>
      </c>
      <c r="M290">
        <v>1</v>
      </c>
      <c r="N290">
        <v>1</v>
      </c>
      <c r="O290">
        <v>1</v>
      </c>
      <c r="P290">
        <v>1.01</v>
      </c>
      <c r="Q290">
        <v>1.01</v>
      </c>
      <c r="R290">
        <v>1.02</v>
      </c>
      <c r="S290">
        <v>1.03</v>
      </c>
      <c r="T290">
        <v>1.03</v>
      </c>
      <c r="U290">
        <v>1.03</v>
      </c>
      <c r="V290">
        <v>1.03</v>
      </c>
      <c r="W290">
        <v>1.03</v>
      </c>
      <c r="X290">
        <v>1.03</v>
      </c>
      <c r="Y290">
        <v>1.03</v>
      </c>
      <c r="Z290">
        <v>1.04</v>
      </c>
      <c r="AA290">
        <v>1.04</v>
      </c>
      <c r="AB290">
        <v>1.04</v>
      </c>
      <c r="AC290">
        <v>1.04</v>
      </c>
      <c r="AD290">
        <v>1.04</v>
      </c>
      <c r="AE290">
        <v>1.04</v>
      </c>
      <c r="AF290">
        <v>1.04</v>
      </c>
      <c r="AG290">
        <v>1.04</v>
      </c>
      <c r="AH290">
        <v>1.04</v>
      </c>
      <c r="AI290">
        <v>1.04</v>
      </c>
      <c r="AJ290">
        <v>1.05</v>
      </c>
      <c r="AK290">
        <v>1.04</v>
      </c>
      <c r="AL290">
        <v>1.03</v>
      </c>
      <c r="AM290">
        <v>1.01</v>
      </c>
      <c r="AN290">
        <v>1.01</v>
      </c>
      <c r="AO290">
        <v>1</v>
      </c>
      <c r="AP290" t="s">
        <v>247</v>
      </c>
      <c r="AQ290" t="s">
        <v>200</v>
      </c>
      <c r="AR290" t="s">
        <v>7</v>
      </c>
      <c r="AS290">
        <v>2050</v>
      </c>
      <c r="AT290">
        <v>1</v>
      </c>
      <c r="AU290">
        <v>1.01</v>
      </c>
      <c r="AV290">
        <v>1.01</v>
      </c>
      <c r="AW290">
        <v>1</v>
      </c>
      <c r="AX290">
        <v>1</v>
      </c>
      <c r="AY290">
        <v>1</v>
      </c>
      <c r="AZ290">
        <v>1.01</v>
      </c>
      <c r="BA290">
        <v>1.01</v>
      </c>
      <c r="BB290">
        <v>1.02</v>
      </c>
      <c r="BC290">
        <v>1.03</v>
      </c>
      <c r="BD290">
        <v>1.03</v>
      </c>
      <c r="BE290">
        <v>1.03</v>
      </c>
      <c r="BF290">
        <v>1.03</v>
      </c>
      <c r="BG290">
        <v>1.03</v>
      </c>
      <c r="BH290">
        <v>1.03</v>
      </c>
      <c r="BI290">
        <v>1.03</v>
      </c>
      <c r="BJ290">
        <v>1.04</v>
      </c>
      <c r="BK290">
        <v>1.04</v>
      </c>
      <c r="BL290">
        <v>1.04</v>
      </c>
      <c r="BM290">
        <v>1.04</v>
      </c>
      <c r="BN290">
        <v>1.04</v>
      </c>
      <c r="BO290">
        <v>1.04</v>
      </c>
      <c r="BP290">
        <v>1.04</v>
      </c>
      <c r="BQ290">
        <v>1.04</v>
      </c>
      <c r="BR290">
        <v>1.04</v>
      </c>
      <c r="BS290">
        <v>1.04</v>
      </c>
      <c r="BT290">
        <v>1.05</v>
      </c>
      <c r="BU290">
        <v>1.04</v>
      </c>
      <c r="BV290">
        <v>1.03</v>
      </c>
      <c r="BW290">
        <v>1.01</v>
      </c>
      <c r="BX290">
        <v>1.01</v>
      </c>
      <c r="BY290">
        <v>1</v>
      </c>
    </row>
    <row r="291" spans="4:77" x14ac:dyDescent="0.3">
      <c r="D291" s="18" t="s">
        <v>282</v>
      </c>
      <c r="E291" s="18" t="s">
        <v>281</v>
      </c>
      <c r="F291" s="4" t="s">
        <v>5</v>
      </c>
      <c r="G291" t="s">
        <v>280</v>
      </c>
      <c r="H291" t="s">
        <v>248</v>
      </c>
      <c r="I291" s="14" t="s">
        <v>6</v>
      </c>
      <c r="J291">
        <v>1</v>
      </c>
      <c r="K291">
        <v>1.05</v>
      </c>
      <c r="L291">
        <v>1.05</v>
      </c>
      <c r="M291">
        <v>1.05</v>
      </c>
      <c r="N291">
        <v>1.04</v>
      </c>
      <c r="O291">
        <v>1.04</v>
      </c>
      <c r="P291">
        <v>1.05</v>
      </c>
      <c r="Q291">
        <v>1.05</v>
      </c>
      <c r="R291">
        <v>1.06</v>
      </c>
      <c r="S291">
        <v>1.05</v>
      </c>
      <c r="T291">
        <v>1.06</v>
      </c>
      <c r="U291">
        <v>1.06</v>
      </c>
      <c r="V291">
        <v>1.06</v>
      </c>
      <c r="W291">
        <v>1.07</v>
      </c>
      <c r="X291">
        <v>1.07</v>
      </c>
      <c r="Y291">
        <v>1.07</v>
      </c>
      <c r="Z291">
        <v>1.08</v>
      </c>
      <c r="AA291">
        <v>1.08</v>
      </c>
      <c r="AB291">
        <v>1.08</v>
      </c>
      <c r="AC291">
        <v>1.08</v>
      </c>
      <c r="AD291">
        <v>1.08</v>
      </c>
      <c r="AE291">
        <v>1.08</v>
      </c>
      <c r="AF291">
        <v>1.07</v>
      </c>
      <c r="AG291">
        <v>1.07</v>
      </c>
      <c r="AH291">
        <v>1.07</v>
      </c>
      <c r="AI291">
        <v>1.07</v>
      </c>
      <c r="AJ291">
        <v>1.07</v>
      </c>
      <c r="AK291">
        <v>1.07</v>
      </c>
      <c r="AL291">
        <v>1.04</v>
      </c>
      <c r="AM291">
        <v>1.01</v>
      </c>
      <c r="AN291">
        <v>0.99</v>
      </c>
      <c r="AO291">
        <v>0.98</v>
      </c>
      <c r="AP291" t="s">
        <v>248</v>
      </c>
      <c r="AQ291" t="s">
        <v>200</v>
      </c>
      <c r="AR291" t="s">
        <v>7</v>
      </c>
      <c r="AS291">
        <v>2050</v>
      </c>
      <c r="AT291">
        <v>1</v>
      </c>
      <c r="AU291">
        <v>1.05</v>
      </c>
      <c r="AV291">
        <v>1.05</v>
      </c>
      <c r="AW291">
        <v>1.05</v>
      </c>
      <c r="AX291">
        <v>1.04</v>
      </c>
      <c r="AY291">
        <v>1.04</v>
      </c>
      <c r="AZ291">
        <v>1.05</v>
      </c>
      <c r="BA291">
        <v>1.05</v>
      </c>
      <c r="BB291">
        <v>1.06</v>
      </c>
      <c r="BC291">
        <v>1.05</v>
      </c>
      <c r="BD291">
        <v>1.06</v>
      </c>
      <c r="BE291">
        <v>1.06</v>
      </c>
      <c r="BF291">
        <v>1.06</v>
      </c>
      <c r="BG291">
        <v>1.07</v>
      </c>
      <c r="BH291">
        <v>1.07</v>
      </c>
      <c r="BI291">
        <v>1.07</v>
      </c>
      <c r="BJ291">
        <v>1.08</v>
      </c>
      <c r="BK291">
        <v>1.08</v>
      </c>
      <c r="BL291">
        <v>1.08</v>
      </c>
      <c r="BM291">
        <v>1.08</v>
      </c>
      <c r="BN291">
        <v>1.08</v>
      </c>
      <c r="BO291">
        <v>1.08</v>
      </c>
      <c r="BP291">
        <v>1.07</v>
      </c>
      <c r="BQ291">
        <v>1.07</v>
      </c>
      <c r="BR291">
        <v>1.07</v>
      </c>
      <c r="BS291">
        <v>1.07</v>
      </c>
      <c r="BT291">
        <v>1.07</v>
      </c>
      <c r="BU291">
        <v>1.07</v>
      </c>
      <c r="BV291">
        <v>1.04</v>
      </c>
      <c r="BW291">
        <v>1.01</v>
      </c>
      <c r="BX291">
        <v>0.99</v>
      </c>
      <c r="BY291">
        <v>0.98</v>
      </c>
    </row>
    <row r="292" spans="4:77" x14ac:dyDescent="0.3">
      <c r="D292" s="18" t="s">
        <v>282</v>
      </c>
      <c r="E292" s="18" t="s">
        <v>281</v>
      </c>
      <c r="F292" s="4" t="s">
        <v>5</v>
      </c>
      <c r="G292" t="s">
        <v>280</v>
      </c>
      <c r="H292" t="s">
        <v>249</v>
      </c>
      <c r="I292" s="14" t="s">
        <v>6</v>
      </c>
      <c r="J292">
        <v>1</v>
      </c>
      <c r="K292">
        <v>1.08</v>
      </c>
      <c r="L292">
        <v>1.06</v>
      </c>
      <c r="M292">
        <v>1.06</v>
      </c>
      <c r="N292">
        <v>1.05</v>
      </c>
      <c r="O292">
        <v>1.05</v>
      </c>
      <c r="P292">
        <v>1.06</v>
      </c>
      <c r="Q292">
        <v>1.06</v>
      </c>
      <c r="R292">
        <v>1.06</v>
      </c>
      <c r="S292">
        <v>1.07</v>
      </c>
      <c r="T292">
        <v>1.07</v>
      </c>
      <c r="U292">
        <v>1.07</v>
      </c>
      <c r="V292">
        <v>1.07</v>
      </c>
      <c r="W292">
        <v>1.07</v>
      </c>
      <c r="X292">
        <v>1.08</v>
      </c>
      <c r="Y292">
        <v>1.08</v>
      </c>
      <c r="Z292">
        <v>1.0900000000000001</v>
      </c>
      <c r="AA292">
        <v>1.0900000000000001</v>
      </c>
      <c r="AB292">
        <v>1.0900000000000001</v>
      </c>
      <c r="AC292">
        <v>1.0900000000000001</v>
      </c>
      <c r="AD292">
        <v>1.0900000000000001</v>
      </c>
      <c r="AE292">
        <v>1.0900000000000001</v>
      </c>
      <c r="AF292">
        <v>1.08</v>
      </c>
      <c r="AG292">
        <v>1.08</v>
      </c>
      <c r="AH292">
        <v>1.08</v>
      </c>
      <c r="AI292">
        <v>1.08</v>
      </c>
      <c r="AJ292">
        <v>1.0900000000000001</v>
      </c>
      <c r="AK292">
        <v>1.08</v>
      </c>
      <c r="AL292">
        <v>1.06</v>
      </c>
      <c r="AM292">
        <v>1.04</v>
      </c>
      <c r="AN292">
        <v>1.03</v>
      </c>
      <c r="AO292">
        <v>1.02</v>
      </c>
      <c r="AP292" t="s">
        <v>249</v>
      </c>
      <c r="AQ292" t="s">
        <v>200</v>
      </c>
      <c r="AR292" t="s">
        <v>7</v>
      </c>
      <c r="AS292">
        <v>2050</v>
      </c>
      <c r="AT292">
        <v>1</v>
      </c>
      <c r="AU292">
        <v>1.08</v>
      </c>
      <c r="AV292">
        <v>1.06</v>
      </c>
      <c r="AW292">
        <v>1.06</v>
      </c>
      <c r="AX292">
        <v>1.05</v>
      </c>
      <c r="AY292">
        <v>1.05</v>
      </c>
      <c r="AZ292">
        <v>1.06</v>
      </c>
      <c r="BA292">
        <v>1.06</v>
      </c>
      <c r="BB292">
        <v>1.06</v>
      </c>
      <c r="BC292">
        <v>1.07</v>
      </c>
      <c r="BD292">
        <v>1.07</v>
      </c>
      <c r="BE292">
        <v>1.07</v>
      </c>
      <c r="BF292">
        <v>1.07</v>
      </c>
      <c r="BG292">
        <v>1.07</v>
      </c>
      <c r="BH292">
        <v>1.08</v>
      </c>
      <c r="BI292">
        <v>1.08</v>
      </c>
      <c r="BJ292">
        <v>1.0900000000000001</v>
      </c>
      <c r="BK292">
        <v>1.0900000000000001</v>
      </c>
      <c r="BL292">
        <v>1.0900000000000001</v>
      </c>
      <c r="BM292">
        <v>1.0900000000000001</v>
      </c>
      <c r="BN292">
        <v>1.0900000000000001</v>
      </c>
      <c r="BO292">
        <v>1.0900000000000001</v>
      </c>
      <c r="BP292">
        <v>1.08</v>
      </c>
      <c r="BQ292">
        <v>1.08</v>
      </c>
      <c r="BR292">
        <v>1.08</v>
      </c>
      <c r="BS292">
        <v>1.08</v>
      </c>
      <c r="BT292">
        <v>1.0900000000000001</v>
      </c>
      <c r="BU292">
        <v>1.08</v>
      </c>
      <c r="BV292">
        <v>1.06</v>
      </c>
      <c r="BW292">
        <v>1.04</v>
      </c>
      <c r="BX292">
        <v>1.03</v>
      </c>
      <c r="BY292">
        <v>1.02</v>
      </c>
    </row>
    <row r="293" spans="4:77" x14ac:dyDescent="0.3">
      <c r="D293" s="18" t="s">
        <v>282</v>
      </c>
      <c r="E293" s="18" t="s">
        <v>281</v>
      </c>
      <c r="F293" s="4" t="s">
        <v>5</v>
      </c>
      <c r="G293" t="s">
        <v>280</v>
      </c>
      <c r="H293" t="s">
        <v>250</v>
      </c>
      <c r="I293" s="14" t="s">
        <v>6</v>
      </c>
      <c r="J293">
        <v>1</v>
      </c>
      <c r="K293">
        <v>1.2</v>
      </c>
      <c r="L293">
        <v>1.17</v>
      </c>
      <c r="M293">
        <v>1.1499999999999999</v>
      </c>
      <c r="N293">
        <v>1.1399999999999999</v>
      </c>
      <c r="O293">
        <v>1.1299999999999999</v>
      </c>
      <c r="P293">
        <v>1.1399999999999999</v>
      </c>
      <c r="Q293">
        <v>1.1399999999999999</v>
      </c>
      <c r="R293">
        <v>1.1399999999999999</v>
      </c>
      <c r="S293">
        <v>1.1499999999999999</v>
      </c>
      <c r="T293">
        <v>1.1499999999999999</v>
      </c>
      <c r="U293">
        <v>1.1499999999999999</v>
      </c>
      <c r="V293">
        <v>1.1499999999999999</v>
      </c>
      <c r="W293">
        <v>1.1499999999999999</v>
      </c>
      <c r="X293">
        <v>1.1499999999999999</v>
      </c>
      <c r="Y293">
        <v>1.1599999999999999</v>
      </c>
      <c r="Z293">
        <v>1.17</v>
      </c>
      <c r="AA293">
        <v>1.17</v>
      </c>
      <c r="AB293">
        <v>1.17</v>
      </c>
      <c r="AC293">
        <v>1.17</v>
      </c>
      <c r="AD293">
        <v>1.17</v>
      </c>
      <c r="AE293">
        <v>1.17</v>
      </c>
      <c r="AF293">
        <v>1.1499999999999999</v>
      </c>
      <c r="AG293">
        <v>1.1499999999999999</v>
      </c>
      <c r="AH293">
        <v>1.1499999999999999</v>
      </c>
      <c r="AI293">
        <v>1.1499999999999999</v>
      </c>
      <c r="AJ293">
        <v>1.1599999999999999</v>
      </c>
      <c r="AK293">
        <v>1.1599999999999999</v>
      </c>
      <c r="AL293">
        <v>1.1200000000000001</v>
      </c>
      <c r="AM293">
        <v>1.1000000000000001</v>
      </c>
      <c r="AN293">
        <v>1.08</v>
      </c>
      <c r="AO293">
        <v>1.07</v>
      </c>
      <c r="AP293" t="s">
        <v>250</v>
      </c>
      <c r="AQ293" t="s">
        <v>200</v>
      </c>
      <c r="AR293" t="s">
        <v>7</v>
      </c>
      <c r="AS293">
        <v>2050</v>
      </c>
      <c r="AT293">
        <v>1</v>
      </c>
      <c r="AU293">
        <v>1.2</v>
      </c>
      <c r="AV293">
        <v>1.17</v>
      </c>
      <c r="AW293">
        <v>1.1499999999999999</v>
      </c>
      <c r="AX293">
        <v>1.1399999999999999</v>
      </c>
      <c r="AY293">
        <v>1.1299999999999999</v>
      </c>
      <c r="AZ293">
        <v>1.1399999999999999</v>
      </c>
      <c r="BA293">
        <v>1.1399999999999999</v>
      </c>
      <c r="BB293">
        <v>1.1399999999999999</v>
      </c>
      <c r="BC293">
        <v>1.1499999999999999</v>
      </c>
      <c r="BD293">
        <v>1.1499999999999999</v>
      </c>
      <c r="BE293">
        <v>1.1499999999999999</v>
      </c>
      <c r="BF293">
        <v>1.1499999999999999</v>
      </c>
      <c r="BG293">
        <v>1.1499999999999999</v>
      </c>
      <c r="BH293">
        <v>1.1499999999999999</v>
      </c>
      <c r="BI293">
        <v>1.1599999999999999</v>
      </c>
      <c r="BJ293">
        <v>1.17</v>
      </c>
      <c r="BK293">
        <v>1.17</v>
      </c>
      <c r="BL293">
        <v>1.17</v>
      </c>
      <c r="BM293">
        <v>1.17</v>
      </c>
      <c r="BN293">
        <v>1.17</v>
      </c>
      <c r="BO293">
        <v>1.17</v>
      </c>
      <c r="BP293">
        <v>1.1499999999999999</v>
      </c>
      <c r="BQ293">
        <v>1.1499999999999999</v>
      </c>
      <c r="BR293">
        <v>1.1499999999999999</v>
      </c>
      <c r="BS293">
        <v>1.1499999999999999</v>
      </c>
      <c r="BT293">
        <v>1.1599999999999999</v>
      </c>
      <c r="BU293">
        <v>1.1599999999999999</v>
      </c>
      <c r="BV293">
        <v>1.1200000000000001</v>
      </c>
      <c r="BW293">
        <v>1.1000000000000001</v>
      </c>
      <c r="BX293">
        <v>1.08</v>
      </c>
      <c r="BY293">
        <v>1.07</v>
      </c>
    </row>
    <row r="294" spans="4:77" x14ac:dyDescent="0.3">
      <c r="D294" s="18" t="s">
        <v>282</v>
      </c>
      <c r="E294" s="18" t="s">
        <v>281</v>
      </c>
      <c r="F294" s="4" t="s">
        <v>5</v>
      </c>
      <c r="G294" t="s">
        <v>280</v>
      </c>
      <c r="H294" t="s">
        <v>251</v>
      </c>
      <c r="I294" s="14" t="s">
        <v>6</v>
      </c>
      <c r="J294">
        <v>1</v>
      </c>
      <c r="K294">
        <v>1.1599999999999999</v>
      </c>
      <c r="L294">
        <v>1.1000000000000001</v>
      </c>
      <c r="M294">
        <v>1.05</v>
      </c>
      <c r="N294">
        <v>1.04</v>
      </c>
      <c r="O294">
        <v>1.04</v>
      </c>
      <c r="P294">
        <v>1.07</v>
      </c>
      <c r="Q294">
        <v>1.1200000000000001</v>
      </c>
      <c r="R294">
        <v>1.1499999999999999</v>
      </c>
      <c r="S294">
        <v>1.24</v>
      </c>
      <c r="T294">
        <v>1.24</v>
      </c>
      <c r="U294">
        <v>1.21</v>
      </c>
      <c r="V294">
        <v>1.19</v>
      </c>
      <c r="W294">
        <v>1.18</v>
      </c>
      <c r="X294">
        <v>1.17</v>
      </c>
      <c r="Y294">
        <v>1.17</v>
      </c>
      <c r="Z294">
        <v>1.21</v>
      </c>
      <c r="AA294">
        <v>1.22</v>
      </c>
      <c r="AB294">
        <v>1.19</v>
      </c>
      <c r="AC294">
        <v>1.19</v>
      </c>
      <c r="AD294">
        <v>1.18</v>
      </c>
      <c r="AE294">
        <v>1.18</v>
      </c>
      <c r="AF294">
        <v>1.05</v>
      </c>
      <c r="AG294">
        <v>1.02</v>
      </c>
      <c r="AH294">
        <v>1.04</v>
      </c>
      <c r="AI294">
        <v>1.07</v>
      </c>
      <c r="AJ294">
        <v>1.1000000000000001</v>
      </c>
      <c r="AK294">
        <v>1.1100000000000001</v>
      </c>
      <c r="AL294">
        <v>1</v>
      </c>
      <c r="AM294">
        <v>0.93</v>
      </c>
      <c r="AN294">
        <v>0.91</v>
      </c>
      <c r="AO294">
        <v>0.9</v>
      </c>
      <c r="AP294" t="s">
        <v>251</v>
      </c>
      <c r="AQ294" t="s">
        <v>200</v>
      </c>
      <c r="AR294" t="s">
        <v>7</v>
      </c>
      <c r="AS294">
        <v>2050</v>
      </c>
      <c r="AT294">
        <v>1</v>
      </c>
      <c r="AU294">
        <v>1.1599999999999999</v>
      </c>
      <c r="AV294">
        <v>1.1000000000000001</v>
      </c>
      <c r="AW294">
        <v>1.05</v>
      </c>
      <c r="AX294">
        <v>1.04</v>
      </c>
      <c r="AY294">
        <v>1.04</v>
      </c>
      <c r="AZ294">
        <v>1.07</v>
      </c>
      <c r="BA294">
        <v>1.1200000000000001</v>
      </c>
      <c r="BB294">
        <v>1.1499999999999999</v>
      </c>
      <c r="BC294">
        <v>1.24</v>
      </c>
      <c r="BD294">
        <v>1.24</v>
      </c>
      <c r="BE294">
        <v>1.21</v>
      </c>
      <c r="BF294">
        <v>1.19</v>
      </c>
      <c r="BG294">
        <v>1.18</v>
      </c>
      <c r="BH294">
        <v>1.17</v>
      </c>
      <c r="BI294">
        <v>1.17</v>
      </c>
      <c r="BJ294">
        <v>1.21</v>
      </c>
      <c r="BK294">
        <v>1.22</v>
      </c>
      <c r="BL294">
        <v>1.19</v>
      </c>
      <c r="BM294">
        <v>1.19</v>
      </c>
      <c r="BN294">
        <v>1.18</v>
      </c>
      <c r="BO294">
        <v>1.18</v>
      </c>
      <c r="BP294">
        <v>1.05</v>
      </c>
      <c r="BQ294">
        <v>1.02</v>
      </c>
      <c r="BR294">
        <v>1.04</v>
      </c>
      <c r="BS294">
        <v>1.07</v>
      </c>
      <c r="BT294">
        <v>1.1000000000000001</v>
      </c>
      <c r="BU294">
        <v>1.1100000000000001</v>
      </c>
      <c r="BV294">
        <v>1</v>
      </c>
      <c r="BW294">
        <v>0.93</v>
      </c>
      <c r="BX294">
        <v>0.91</v>
      </c>
      <c r="BY294">
        <v>0.9</v>
      </c>
    </row>
    <row r="295" spans="4:77" x14ac:dyDescent="0.3">
      <c r="D295" s="18" t="s">
        <v>282</v>
      </c>
      <c r="E295" s="18" t="s">
        <v>281</v>
      </c>
      <c r="F295" s="4" t="s">
        <v>5</v>
      </c>
      <c r="G295" t="s">
        <v>280</v>
      </c>
      <c r="H295" t="s">
        <v>252</v>
      </c>
      <c r="I295" s="14" t="s">
        <v>6</v>
      </c>
      <c r="J295">
        <v>1</v>
      </c>
      <c r="K295">
        <v>1.19</v>
      </c>
      <c r="L295">
        <v>1.18</v>
      </c>
      <c r="M295">
        <v>1.17</v>
      </c>
      <c r="N295">
        <v>1.17</v>
      </c>
      <c r="O295">
        <v>1.17</v>
      </c>
      <c r="P295">
        <v>1.17</v>
      </c>
      <c r="Q295">
        <v>1.18</v>
      </c>
      <c r="R295">
        <v>1.18</v>
      </c>
      <c r="S295">
        <v>1.18</v>
      </c>
      <c r="T295">
        <v>1.19</v>
      </c>
      <c r="U295">
        <v>1.19</v>
      </c>
      <c r="V295">
        <v>1.19</v>
      </c>
      <c r="W295">
        <v>1.2</v>
      </c>
      <c r="X295">
        <v>1.2</v>
      </c>
      <c r="Y295">
        <v>1.2</v>
      </c>
      <c r="Z295">
        <v>1.21</v>
      </c>
      <c r="AA295">
        <v>1.21</v>
      </c>
      <c r="AB295">
        <v>1.21</v>
      </c>
      <c r="AC295">
        <v>1.21</v>
      </c>
      <c r="AD295">
        <v>1.21</v>
      </c>
      <c r="AE295">
        <v>1.21</v>
      </c>
      <c r="AF295">
        <v>1.2</v>
      </c>
      <c r="AG295">
        <v>1.2</v>
      </c>
      <c r="AH295">
        <v>1.2</v>
      </c>
      <c r="AI295">
        <v>1.2</v>
      </c>
      <c r="AJ295">
        <v>1.2</v>
      </c>
      <c r="AK295">
        <v>1.2</v>
      </c>
      <c r="AL295">
        <v>1.1599999999999999</v>
      </c>
      <c r="AM295">
        <v>1.1399999999999999</v>
      </c>
      <c r="AN295">
        <v>1.1200000000000001</v>
      </c>
      <c r="AO295">
        <v>1.1000000000000001</v>
      </c>
      <c r="AP295" t="s">
        <v>252</v>
      </c>
      <c r="AQ295" t="s">
        <v>200</v>
      </c>
      <c r="AR295" t="s">
        <v>7</v>
      </c>
      <c r="AS295">
        <v>2050</v>
      </c>
      <c r="AT295">
        <v>1</v>
      </c>
      <c r="AU295">
        <v>1.19</v>
      </c>
      <c r="AV295">
        <v>1.18</v>
      </c>
      <c r="AW295">
        <v>1.17</v>
      </c>
      <c r="AX295">
        <v>1.17</v>
      </c>
      <c r="AY295">
        <v>1.17</v>
      </c>
      <c r="AZ295">
        <v>1.17</v>
      </c>
      <c r="BA295">
        <v>1.18</v>
      </c>
      <c r="BB295">
        <v>1.18</v>
      </c>
      <c r="BC295">
        <v>1.18</v>
      </c>
      <c r="BD295">
        <v>1.19</v>
      </c>
      <c r="BE295">
        <v>1.19</v>
      </c>
      <c r="BF295">
        <v>1.19</v>
      </c>
      <c r="BG295">
        <v>1.2</v>
      </c>
      <c r="BH295">
        <v>1.2</v>
      </c>
      <c r="BI295">
        <v>1.2</v>
      </c>
      <c r="BJ295">
        <v>1.21</v>
      </c>
      <c r="BK295">
        <v>1.21</v>
      </c>
      <c r="BL295">
        <v>1.21</v>
      </c>
      <c r="BM295">
        <v>1.21</v>
      </c>
      <c r="BN295">
        <v>1.21</v>
      </c>
      <c r="BO295">
        <v>1.21</v>
      </c>
      <c r="BP295">
        <v>1.2</v>
      </c>
      <c r="BQ295">
        <v>1.2</v>
      </c>
      <c r="BR295">
        <v>1.2</v>
      </c>
      <c r="BS295">
        <v>1.2</v>
      </c>
      <c r="BT295">
        <v>1.2</v>
      </c>
      <c r="BU295">
        <v>1.2</v>
      </c>
      <c r="BV295">
        <v>1.1599999999999999</v>
      </c>
      <c r="BW295">
        <v>1.1399999999999999</v>
      </c>
      <c r="BX295">
        <v>1.1200000000000001</v>
      </c>
      <c r="BY295">
        <v>1.1000000000000001</v>
      </c>
    </row>
    <row r="296" spans="4:77" x14ac:dyDescent="0.3">
      <c r="D296" s="18" t="s">
        <v>282</v>
      </c>
      <c r="E296" s="18" t="s">
        <v>281</v>
      </c>
      <c r="F296" s="4" t="s">
        <v>5</v>
      </c>
      <c r="G296" t="s">
        <v>280</v>
      </c>
      <c r="H296" t="s">
        <v>253</v>
      </c>
      <c r="I296" s="14" t="s">
        <v>6</v>
      </c>
      <c r="J296">
        <v>1</v>
      </c>
      <c r="K296">
        <v>1.17</v>
      </c>
      <c r="L296">
        <v>1.1599999999999999</v>
      </c>
      <c r="M296">
        <v>1.1499999999999999</v>
      </c>
      <c r="N296">
        <v>1.1399999999999999</v>
      </c>
      <c r="O296">
        <v>1.1399999999999999</v>
      </c>
      <c r="P296">
        <v>1.1399999999999999</v>
      </c>
      <c r="Q296">
        <v>1.1499999999999999</v>
      </c>
      <c r="R296">
        <v>1.1499999999999999</v>
      </c>
      <c r="S296">
        <v>1.1599999999999999</v>
      </c>
      <c r="T296">
        <v>1.1599999999999999</v>
      </c>
      <c r="U296">
        <v>1.1599999999999999</v>
      </c>
      <c r="V296">
        <v>1.1599999999999999</v>
      </c>
      <c r="W296">
        <v>1.1599999999999999</v>
      </c>
      <c r="X296">
        <v>1.1599999999999999</v>
      </c>
      <c r="Y296">
        <v>1.17</v>
      </c>
      <c r="Z296">
        <v>1.17</v>
      </c>
      <c r="AA296">
        <v>1.18</v>
      </c>
      <c r="AB296">
        <v>1.18</v>
      </c>
      <c r="AC296">
        <v>1.18</v>
      </c>
      <c r="AD296">
        <v>1.18</v>
      </c>
      <c r="AE296">
        <v>1.18</v>
      </c>
      <c r="AF296">
        <v>1.1599999999999999</v>
      </c>
      <c r="AG296">
        <v>1.1599999999999999</v>
      </c>
      <c r="AH296">
        <v>1.1599999999999999</v>
      </c>
      <c r="AI296">
        <v>1.17</v>
      </c>
      <c r="AJ296">
        <v>1.17</v>
      </c>
      <c r="AK296">
        <v>1.17</v>
      </c>
      <c r="AL296">
        <v>1.1399999999999999</v>
      </c>
      <c r="AM296">
        <v>1.1100000000000001</v>
      </c>
      <c r="AN296">
        <v>1.0900000000000001</v>
      </c>
      <c r="AO296">
        <v>1.08</v>
      </c>
      <c r="AP296" t="s">
        <v>253</v>
      </c>
      <c r="AQ296" t="s">
        <v>200</v>
      </c>
      <c r="AR296" t="s">
        <v>7</v>
      </c>
      <c r="AS296">
        <v>2050</v>
      </c>
      <c r="AT296">
        <v>1</v>
      </c>
      <c r="AU296">
        <v>1.17</v>
      </c>
      <c r="AV296">
        <v>1.1599999999999999</v>
      </c>
      <c r="AW296">
        <v>1.1499999999999999</v>
      </c>
      <c r="AX296">
        <v>1.1399999999999999</v>
      </c>
      <c r="AY296">
        <v>1.1399999999999999</v>
      </c>
      <c r="AZ296">
        <v>1.1399999999999999</v>
      </c>
      <c r="BA296">
        <v>1.1499999999999999</v>
      </c>
      <c r="BB296">
        <v>1.1499999999999999</v>
      </c>
      <c r="BC296">
        <v>1.1599999999999999</v>
      </c>
      <c r="BD296">
        <v>1.1599999999999999</v>
      </c>
      <c r="BE296">
        <v>1.1599999999999999</v>
      </c>
      <c r="BF296">
        <v>1.1599999999999999</v>
      </c>
      <c r="BG296">
        <v>1.1599999999999999</v>
      </c>
      <c r="BH296">
        <v>1.1599999999999999</v>
      </c>
      <c r="BI296">
        <v>1.17</v>
      </c>
      <c r="BJ296">
        <v>1.17</v>
      </c>
      <c r="BK296">
        <v>1.18</v>
      </c>
      <c r="BL296">
        <v>1.18</v>
      </c>
      <c r="BM296">
        <v>1.18</v>
      </c>
      <c r="BN296">
        <v>1.18</v>
      </c>
      <c r="BO296">
        <v>1.18</v>
      </c>
      <c r="BP296">
        <v>1.1599999999999999</v>
      </c>
      <c r="BQ296">
        <v>1.1599999999999999</v>
      </c>
      <c r="BR296">
        <v>1.1599999999999999</v>
      </c>
      <c r="BS296">
        <v>1.17</v>
      </c>
      <c r="BT296">
        <v>1.17</v>
      </c>
      <c r="BU296">
        <v>1.17</v>
      </c>
      <c r="BV296">
        <v>1.1399999999999999</v>
      </c>
      <c r="BW296">
        <v>1.1100000000000001</v>
      </c>
      <c r="BX296">
        <v>1.0900000000000001</v>
      </c>
      <c r="BY296">
        <v>1.08</v>
      </c>
    </row>
    <row r="297" spans="4:77" x14ac:dyDescent="0.3">
      <c r="D297" s="18" t="s">
        <v>282</v>
      </c>
      <c r="E297" s="18" t="s">
        <v>281</v>
      </c>
      <c r="F297" s="4" t="s">
        <v>5</v>
      </c>
      <c r="G297" t="s">
        <v>280</v>
      </c>
      <c r="H297" t="s">
        <v>254</v>
      </c>
      <c r="I297" s="14" t="s">
        <v>6</v>
      </c>
      <c r="J297">
        <v>1</v>
      </c>
      <c r="K297">
        <v>1</v>
      </c>
      <c r="L297">
        <v>1.01</v>
      </c>
      <c r="M297">
        <v>0.97</v>
      </c>
      <c r="N297">
        <v>0.95</v>
      </c>
      <c r="O297">
        <v>0.95</v>
      </c>
      <c r="P297">
        <v>0.96</v>
      </c>
      <c r="Q297">
        <v>1</v>
      </c>
      <c r="R297">
        <v>1.03</v>
      </c>
      <c r="S297">
        <v>1.17</v>
      </c>
      <c r="T297">
        <v>1.21</v>
      </c>
      <c r="U297">
        <v>1.21</v>
      </c>
      <c r="V297">
        <v>1.21</v>
      </c>
      <c r="W297">
        <v>1.21</v>
      </c>
      <c r="X297">
        <v>1.21</v>
      </c>
      <c r="Y297">
        <v>1.22</v>
      </c>
      <c r="Z297">
        <v>1.24</v>
      </c>
      <c r="AA297">
        <v>1.25</v>
      </c>
      <c r="AB297">
        <v>1.23</v>
      </c>
      <c r="AC297">
        <v>1.23</v>
      </c>
      <c r="AD297">
        <v>1.22</v>
      </c>
      <c r="AE297">
        <v>1.22</v>
      </c>
      <c r="AF297">
        <v>1.18</v>
      </c>
      <c r="AG297">
        <v>1.1599999999999999</v>
      </c>
      <c r="AH297">
        <v>1.1599999999999999</v>
      </c>
      <c r="AI297">
        <v>1.1599999999999999</v>
      </c>
      <c r="AJ297">
        <v>1.1599999999999999</v>
      </c>
      <c r="AK297">
        <v>1.1499999999999999</v>
      </c>
      <c r="AL297">
        <v>1.08</v>
      </c>
      <c r="AM297">
        <v>0.98</v>
      </c>
      <c r="AN297">
        <v>0.93</v>
      </c>
      <c r="AO297">
        <v>0.88</v>
      </c>
      <c r="AP297" t="s">
        <v>254</v>
      </c>
      <c r="AQ297" t="s">
        <v>200</v>
      </c>
      <c r="AR297" t="s">
        <v>7</v>
      </c>
      <c r="AS297">
        <v>2050</v>
      </c>
      <c r="AT297">
        <v>1</v>
      </c>
      <c r="AU297">
        <v>1</v>
      </c>
      <c r="AV297">
        <v>1.01</v>
      </c>
      <c r="AW297">
        <v>0.97</v>
      </c>
      <c r="AX297">
        <v>0.95</v>
      </c>
      <c r="AY297">
        <v>0.95</v>
      </c>
      <c r="AZ297">
        <v>0.96</v>
      </c>
      <c r="BA297">
        <v>1</v>
      </c>
      <c r="BB297">
        <v>1.03</v>
      </c>
      <c r="BC297">
        <v>1.17</v>
      </c>
      <c r="BD297">
        <v>1.21</v>
      </c>
      <c r="BE297">
        <v>1.21</v>
      </c>
      <c r="BF297">
        <v>1.21</v>
      </c>
      <c r="BG297">
        <v>1.21</v>
      </c>
      <c r="BH297">
        <v>1.21</v>
      </c>
      <c r="BI297">
        <v>1.22</v>
      </c>
      <c r="BJ297">
        <v>1.24</v>
      </c>
      <c r="BK297">
        <v>1.25</v>
      </c>
      <c r="BL297">
        <v>1.23</v>
      </c>
      <c r="BM297">
        <v>1.23</v>
      </c>
      <c r="BN297">
        <v>1.22</v>
      </c>
      <c r="BO297">
        <v>1.22</v>
      </c>
      <c r="BP297">
        <v>1.18</v>
      </c>
      <c r="BQ297">
        <v>1.1599999999999999</v>
      </c>
      <c r="BR297">
        <v>1.1599999999999999</v>
      </c>
      <c r="BS297">
        <v>1.1599999999999999</v>
      </c>
      <c r="BT297">
        <v>1.1599999999999999</v>
      </c>
      <c r="BU297">
        <v>1.1499999999999999</v>
      </c>
      <c r="BV297">
        <v>1.08</v>
      </c>
      <c r="BW297">
        <v>0.98</v>
      </c>
      <c r="BX297">
        <v>0.93</v>
      </c>
      <c r="BY297">
        <v>0.88</v>
      </c>
    </row>
    <row r="298" spans="4:77" x14ac:dyDescent="0.3">
      <c r="D298" s="18" t="s">
        <v>282</v>
      </c>
      <c r="E298" s="18" t="s">
        <v>281</v>
      </c>
      <c r="F298" s="4" t="s">
        <v>5</v>
      </c>
      <c r="G298" t="s">
        <v>280</v>
      </c>
      <c r="H298" t="s">
        <v>255</v>
      </c>
      <c r="I298" s="14" t="s">
        <v>6</v>
      </c>
      <c r="J298">
        <v>1</v>
      </c>
      <c r="K298">
        <v>1.01</v>
      </c>
      <c r="L298">
        <v>1.02</v>
      </c>
      <c r="M298">
        <v>0.97</v>
      </c>
      <c r="N298">
        <v>0.96</v>
      </c>
      <c r="O298">
        <v>0.96</v>
      </c>
      <c r="P298">
        <v>0.97</v>
      </c>
      <c r="Q298">
        <v>1</v>
      </c>
      <c r="R298">
        <v>1.03</v>
      </c>
      <c r="S298">
        <v>1.17</v>
      </c>
      <c r="T298">
        <v>1.2</v>
      </c>
      <c r="U298">
        <v>1.2</v>
      </c>
      <c r="V298">
        <v>1.2</v>
      </c>
      <c r="W298">
        <v>1.2</v>
      </c>
      <c r="X298">
        <v>1.2</v>
      </c>
      <c r="Y298">
        <v>1.21</v>
      </c>
      <c r="Z298">
        <v>1.23</v>
      </c>
      <c r="AA298">
        <v>1.24</v>
      </c>
      <c r="AB298">
        <v>1.22</v>
      </c>
      <c r="AC298">
        <v>1.22</v>
      </c>
      <c r="AD298">
        <v>1.21</v>
      </c>
      <c r="AE298">
        <v>1.21</v>
      </c>
      <c r="AF298">
        <v>1.18</v>
      </c>
      <c r="AG298">
        <v>1.1499999999999999</v>
      </c>
      <c r="AH298">
        <v>1.1499999999999999</v>
      </c>
      <c r="AI298">
        <v>1.1499999999999999</v>
      </c>
      <c r="AJ298">
        <v>1.1599999999999999</v>
      </c>
      <c r="AK298">
        <v>1.1499999999999999</v>
      </c>
      <c r="AL298">
        <v>1.08</v>
      </c>
      <c r="AM298">
        <v>0.99</v>
      </c>
      <c r="AN298">
        <v>0.95</v>
      </c>
      <c r="AO298">
        <v>0.9</v>
      </c>
      <c r="AP298" t="s">
        <v>255</v>
      </c>
      <c r="AQ298" t="s">
        <v>200</v>
      </c>
      <c r="AR298" t="s">
        <v>7</v>
      </c>
      <c r="AS298">
        <v>2050</v>
      </c>
      <c r="AT298">
        <v>1</v>
      </c>
      <c r="AU298">
        <v>1.01</v>
      </c>
      <c r="AV298">
        <v>1.02</v>
      </c>
      <c r="AW298">
        <v>0.97</v>
      </c>
      <c r="AX298">
        <v>0.96</v>
      </c>
      <c r="AY298">
        <v>0.96</v>
      </c>
      <c r="AZ298">
        <v>0.97</v>
      </c>
      <c r="BA298">
        <v>1</v>
      </c>
      <c r="BB298">
        <v>1.03</v>
      </c>
      <c r="BC298">
        <v>1.17</v>
      </c>
      <c r="BD298">
        <v>1.2</v>
      </c>
      <c r="BE298">
        <v>1.2</v>
      </c>
      <c r="BF298">
        <v>1.2</v>
      </c>
      <c r="BG298">
        <v>1.2</v>
      </c>
      <c r="BH298">
        <v>1.2</v>
      </c>
      <c r="BI298">
        <v>1.21</v>
      </c>
      <c r="BJ298">
        <v>1.23</v>
      </c>
      <c r="BK298">
        <v>1.24</v>
      </c>
      <c r="BL298">
        <v>1.22</v>
      </c>
      <c r="BM298">
        <v>1.22</v>
      </c>
      <c r="BN298">
        <v>1.21</v>
      </c>
      <c r="BO298">
        <v>1.21</v>
      </c>
      <c r="BP298">
        <v>1.18</v>
      </c>
      <c r="BQ298">
        <v>1.1499999999999999</v>
      </c>
      <c r="BR298">
        <v>1.1499999999999999</v>
      </c>
      <c r="BS298">
        <v>1.1499999999999999</v>
      </c>
      <c r="BT298">
        <v>1.1599999999999999</v>
      </c>
      <c r="BU298">
        <v>1.1499999999999999</v>
      </c>
      <c r="BV298">
        <v>1.08</v>
      </c>
      <c r="BW298">
        <v>0.99</v>
      </c>
      <c r="BX298">
        <v>0.95</v>
      </c>
      <c r="BY298">
        <v>0.9</v>
      </c>
    </row>
    <row r="299" spans="4:77" x14ac:dyDescent="0.3">
      <c r="D299" s="18" t="s">
        <v>282</v>
      </c>
      <c r="E299" s="18" t="s">
        <v>281</v>
      </c>
      <c r="F299" s="4" t="s">
        <v>5</v>
      </c>
      <c r="G299" t="s">
        <v>280</v>
      </c>
      <c r="H299" t="s">
        <v>256</v>
      </c>
      <c r="I299" s="14" t="s">
        <v>6</v>
      </c>
      <c r="J299">
        <v>1</v>
      </c>
      <c r="K299">
        <v>1.18</v>
      </c>
      <c r="L299">
        <v>1.18</v>
      </c>
      <c r="M299">
        <v>1.18</v>
      </c>
      <c r="N299">
        <v>1.17</v>
      </c>
      <c r="O299">
        <v>1.18</v>
      </c>
      <c r="P299">
        <v>1.18</v>
      </c>
      <c r="Q299">
        <v>1.19</v>
      </c>
      <c r="R299">
        <v>1.19</v>
      </c>
      <c r="S299">
        <v>1.19</v>
      </c>
      <c r="T299">
        <v>1.19</v>
      </c>
      <c r="U299">
        <v>1.19</v>
      </c>
      <c r="V299">
        <v>1.2</v>
      </c>
      <c r="W299">
        <v>1.2</v>
      </c>
      <c r="X299">
        <v>1.21</v>
      </c>
      <c r="Y299">
        <v>1.21</v>
      </c>
      <c r="Z299">
        <v>1.22</v>
      </c>
      <c r="AA299">
        <v>1.22</v>
      </c>
      <c r="AB299">
        <v>1.23</v>
      </c>
      <c r="AC299">
        <v>1.22</v>
      </c>
      <c r="AD299">
        <v>1.22</v>
      </c>
      <c r="AE299">
        <v>1.22</v>
      </c>
      <c r="AF299">
        <v>1.21</v>
      </c>
      <c r="AG299">
        <v>1.21</v>
      </c>
      <c r="AH299">
        <v>1.21</v>
      </c>
      <c r="AI299">
        <v>1.21</v>
      </c>
      <c r="AJ299">
        <v>1.21</v>
      </c>
      <c r="AK299">
        <v>1.21</v>
      </c>
      <c r="AL299">
        <v>1.17</v>
      </c>
      <c r="AM299">
        <v>1.1399999999999999</v>
      </c>
      <c r="AN299">
        <v>1.1200000000000001</v>
      </c>
      <c r="AO299">
        <v>1.1000000000000001</v>
      </c>
      <c r="AP299" t="s">
        <v>256</v>
      </c>
      <c r="AQ299" t="s">
        <v>200</v>
      </c>
      <c r="AR299" t="s">
        <v>7</v>
      </c>
      <c r="AS299">
        <v>2050</v>
      </c>
      <c r="AT299">
        <v>1</v>
      </c>
      <c r="AU299">
        <v>1.18</v>
      </c>
      <c r="AV299">
        <v>1.18</v>
      </c>
      <c r="AW299">
        <v>1.18</v>
      </c>
      <c r="AX299">
        <v>1.17</v>
      </c>
      <c r="AY299">
        <v>1.18</v>
      </c>
      <c r="AZ299">
        <v>1.18</v>
      </c>
      <c r="BA299">
        <v>1.19</v>
      </c>
      <c r="BB299">
        <v>1.19</v>
      </c>
      <c r="BC299">
        <v>1.19</v>
      </c>
      <c r="BD299">
        <v>1.19</v>
      </c>
      <c r="BE299">
        <v>1.19</v>
      </c>
      <c r="BF299">
        <v>1.2</v>
      </c>
      <c r="BG299">
        <v>1.2</v>
      </c>
      <c r="BH299">
        <v>1.21</v>
      </c>
      <c r="BI299">
        <v>1.21</v>
      </c>
      <c r="BJ299">
        <v>1.22</v>
      </c>
      <c r="BK299">
        <v>1.22</v>
      </c>
      <c r="BL299">
        <v>1.23</v>
      </c>
      <c r="BM299">
        <v>1.22</v>
      </c>
      <c r="BN299">
        <v>1.22</v>
      </c>
      <c r="BO299">
        <v>1.22</v>
      </c>
      <c r="BP299">
        <v>1.21</v>
      </c>
      <c r="BQ299">
        <v>1.21</v>
      </c>
      <c r="BR299">
        <v>1.21</v>
      </c>
      <c r="BS299">
        <v>1.21</v>
      </c>
      <c r="BT299">
        <v>1.21</v>
      </c>
      <c r="BU299">
        <v>1.21</v>
      </c>
      <c r="BV299">
        <v>1.17</v>
      </c>
      <c r="BW299">
        <v>1.1399999999999999</v>
      </c>
      <c r="BX299">
        <v>1.1200000000000001</v>
      </c>
      <c r="BY299">
        <v>1.1000000000000001</v>
      </c>
    </row>
    <row r="300" spans="4:77" x14ac:dyDescent="0.3">
      <c r="D300" s="18" t="s">
        <v>282</v>
      </c>
      <c r="E300" s="18" t="s">
        <v>281</v>
      </c>
      <c r="F300" s="4" t="s">
        <v>5</v>
      </c>
      <c r="G300" t="s">
        <v>280</v>
      </c>
      <c r="H300" t="s">
        <v>257</v>
      </c>
      <c r="I300" s="14" t="s">
        <v>6</v>
      </c>
      <c r="J300">
        <v>1</v>
      </c>
      <c r="K300">
        <v>1.2</v>
      </c>
      <c r="L300">
        <v>1.17</v>
      </c>
      <c r="M300">
        <v>1.1399999999999999</v>
      </c>
      <c r="N300">
        <v>1.1200000000000001</v>
      </c>
      <c r="O300">
        <v>1.1200000000000001</v>
      </c>
      <c r="P300">
        <v>1.1200000000000001</v>
      </c>
      <c r="Q300">
        <v>1.1299999999999999</v>
      </c>
      <c r="R300">
        <v>1.1399999999999999</v>
      </c>
      <c r="S300">
        <v>1.1499999999999999</v>
      </c>
      <c r="T300">
        <v>1.1499999999999999</v>
      </c>
      <c r="U300">
        <v>1.1399999999999999</v>
      </c>
      <c r="V300">
        <v>1.1399999999999999</v>
      </c>
      <c r="W300">
        <v>1.1399999999999999</v>
      </c>
      <c r="X300">
        <v>1.1399999999999999</v>
      </c>
      <c r="Y300">
        <v>1.1499999999999999</v>
      </c>
      <c r="Z300">
        <v>1.1499999999999999</v>
      </c>
      <c r="AA300">
        <v>1.1599999999999999</v>
      </c>
      <c r="AB300">
        <v>1.1599999999999999</v>
      </c>
      <c r="AC300">
        <v>1.1599999999999999</v>
      </c>
      <c r="AD300">
        <v>1.1599999999999999</v>
      </c>
      <c r="AE300">
        <v>1.1599999999999999</v>
      </c>
      <c r="AF300">
        <v>1.1299999999999999</v>
      </c>
      <c r="AG300">
        <v>1.1200000000000001</v>
      </c>
      <c r="AH300">
        <v>1.1299999999999999</v>
      </c>
      <c r="AI300">
        <v>1.1399999999999999</v>
      </c>
      <c r="AJ300">
        <v>1.1499999999999999</v>
      </c>
      <c r="AK300">
        <v>1.1499999999999999</v>
      </c>
      <c r="AL300">
        <v>1.1000000000000001</v>
      </c>
      <c r="AM300">
        <v>1.06</v>
      </c>
      <c r="AN300">
        <v>1.04</v>
      </c>
      <c r="AO300">
        <v>1.03</v>
      </c>
      <c r="AP300" t="s">
        <v>257</v>
      </c>
      <c r="AQ300" t="s">
        <v>200</v>
      </c>
      <c r="AR300" t="s">
        <v>7</v>
      </c>
      <c r="AS300">
        <v>2050</v>
      </c>
      <c r="AT300">
        <v>1</v>
      </c>
      <c r="AU300">
        <v>1.2</v>
      </c>
      <c r="AV300">
        <v>1.17</v>
      </c>
      <c r="AW300">
        <v>1.1399999999999999</v>
      </c>
      <c r="AX300">
        <v>1.1200000000000001</v>
      </c>
      <c r="AY300">
        <v>1.1200000000000001</v>
      </c>
      <c r="AZ300">
        <v>1.1200000000000001</v>
      </c>
      <c r="BA300">
        <v>1.1299999999999999</v>
      </c>
      <c r="BB300">
        <v>1.1399999999999999</v>
      </c>
      <c r="BC300">
        <v>1.1499999999999999</v>
      </c>
      <c r="BD300">
        <v>1.1499999999999999</v>
      </c>
      <c r="BE300">
        <v>1.1399999999999999</v>
      </c>
      <c r="BF300">
        <v>1.1399999999999999</v>
      </c>
      <c r="BG300">
        <v>1.1399999999999999</v>
      </c>
      <c r="BH300">
        <v>1.1399999999999999</v>
      </c>
      <c r="BI300">
        <v>1.1499999999999999</v>
      </c>
      <c r="BJ300">
        <v>1.1499999999999999</v>
      </c>
      <c r="BK300">
        <v>1.1599999999999999</v>
      </c>
      <c r="BL300">
        <v>1.1599999999999999</v>
      </c>
      <c r="BM300">
        <v>1.1599999999999999</v>
      </c>
      <c r="BN300">
        <v>1.1599999999999999</v>
      </c>
      <c r="BO300">
        <v>1.1599999999999999</v>
      </c>
      <c r="BP300">
        <v>1.1299999999999999</v>
      </c>
      <c r="BQ300">
        <v>1.1200000000000001</v>
      </c>
      <c r="BR300">
        <v>1.1299999999999999</v>
      </c>
      <c r="BS300">
        <v>1.1399999999999999</v>
      </c>
      <c r="BT300">
        <v>1.1499999999999999</v>
      </c>
      <c r="BU300">
        <v>1.1499999999999999</v>
      </c>
      <c r="BV300">
        <v>1.1000000000000001</v>
      </c>
      <c r="BW300">
        <v>1.06</v>
      </c>
      <c r="BX300">
        <v>1.04</v>
      </c>
      <c r="BY300">
        <v>1.03</v>
      </c>
    </row>
    <row r="301" spans="4:77" x14ac:dyDescent="0.3">
      <c r="D301" s="18" t="s">
        <v>282</v>
      </c>
      <c r="E301" s="18" t="s">
        <v>281</v>
      </c>
      <c r="F301" s="4" t="s">
        <v>5</v>
      </c>
      <c r="G301" t="s">
        <v>280</v>
      </c>
      <c r="H301" t="s">
        <v>258</v>
      </c>
      <c r="I301" s="14" t="s">
        <v>6</v>
      </c>
      <c r="J301">
        <v>1</v>
      </c>
      <c r="K301">
        <v>1.18</v>
      </c>
      <c r="L301">
        <v>1.17</v>
      </c>
      <c r="M301">
        <v>1.1599999999999999</v>
      </c>
      <c r="N301">
        <v>1.1499999999999999</v>
      </c>
      <c r="O301">
        <v>1.1499999999999999</v>
      </c>
      <c r="P301">
        <v>1.1599999999999999</v>
      </c>
      <c r="Q301">
        <v>1.1599999999999999</v>
      </c>
      <c r="R301">
        <v>1.17</v>
      </c>
      <c r="S301">
        <v>1.17</v>
      </c>
      <c r="T301">
        <v>1.17</v>
      </c>
      <c r="U301">
        <v>1.17</v>
      </c>
      <c r="V301">
        <v>1.18</v>
      </c>
      <c r="W301">
        <v>1.18</v>
      </c>
      <c r="X301">
        <v>1.18</v>
      </c>
      <c r="Y301">
        <v>1.19</v>
      </c>
      <c r="Z301">
        <v>1.2</v>
      </c>
      <c r="AA301">
        <v>1.2</v>
      </c>
      <c r="AB301">
        <v>1.2</v>
      </c>
      <c r="AC301">
        <v>1.19</v>
      </c>
      <c r="AD301">
        <v>1.19</v>
      </c>
      <c r="AE301">
        <v>1.18</v>
      </c>
      <c r="AF301">
        <v>1.17</v>
      </c>
      <c r="AG301">
        <v>1.17</v>
      </c>
      <c r="AH301">
        <v>1.17</v>
      </c>
      <c r="AI301">
        <v>1.18</v>
      </c>
      <c r="AJ301">
        <v>1.18</v>
      </c>
      <c r="AK301">
        <v>1.18</v>
      </c>
      <c r="AL301">
        <v>1.1499999999999999</v>
      </c>
      <c r="AM301">
        <v>1.1200000000000001</v>
      </c>
      <c r="AN301">
        <v>1.1000000000000001</v>
      </c>
      <c r="AO301">
        <v>1.08</v>
      </c>
      <c r="AP301" t="s">
        <v>258</v>
      </c>
      <c r="AQ301" t="s">
        <v>200</v>
      </c>
      <c r="AR301" t="s">
        <v>7</v>
      </c>
      <c r="AS301">
        <v>2050</v>
      </c>
      <c r="AT301">
        <v>1</v>
      </c>
      <c r="AU301">
        <v>1.18</v>
      </c>
      <c r="AV301">
        <v>1.17</v>
      </c>
      <c r="AW301">
        <v>1.1599999999999999</v>
      </c>
      <c r="AX301">
        <v>1.1499999999999999</v>
      </c>
      <c r="AY301">
        <v>1.1499999999999999</v>
      </c>
      <c r="AZ301">
        <v>1.1599999999999999</v>
      </c>
      <c r="BA301">
        <v>1.1599999999999999</v>
      </c>
      <c r="BB301">
        <v>1.17</v>
      </c>
      <c r="BC301">
        <v>1.17</v>
      </c>
      <c r="BD301">
        <v>1.17</v>
      </c>
      <c r="BE301">
        <v>1.17</v>
      </c>
      <c r="BF301">
        <v>1.18</v>
      </c>
      <c r="BG301">
        <v>1.18</v>
      </c>
      <c r="BH301">
        <v>1.18</v>
      </c>
      <c r="BI301">
        <v>1.19</v>
      </c>
      <c r="BJ301">
        <v>1.2</v>
      </c>
      <c r="BK301">
        <v>1.2</v>
      </c>
      <c r="BL301">
        <v>1.2</v>
      </c>
      <c r="BM301">
        <v>1.19</v>
      </c>
      <c r="BN301">
        <v>1.19</v>
      </c>
      <c r="BO301">
        <v>1.18</v>
      </c>
      <c r="BP301">
        <v>1.17</v>
      </c>
      <c r="BQ301">
        <v>1.17</v>
      </c>
      <c r="BR301">
        <v>1.17</v>
      </c>
      <c r="BS301">
        <v>1.18</v>
      </c>
      <c r="BT301">
        <v>1.18</v>
      </c>
      <c r="BU301">
        <v>1.18</v>
      </c>
      <c r="BV301">
        <v>1.1499999999999999</v>
      </c>
      <c r="BW301">
        <v>1.1200000000000001</v>
      </c>
      <c r="BX301">
        <v>1.1000000000000001</v>
      </c>
      <c r="BY301">
        <v>1.08</v>
      </c>
    </row>
    <row r="302" spans="4:77" x14ac:dyDescent="0.3">
      <c r="D302" s="18" t="s">
        <v>282</v>
      </c>
      <c r="E302" s="18" t="s">
        <v>281</v>
      </c>
      <c r="F302" s="4" t="s">
        <v>5</v>
      </c>
      <c r="G302" t="s">
        <v>280</v>
      </c>
      <c r="H302" t="s">
        <v>259</v>
      </c>
      <c r="I302" s="14" t="s">
        <v>6</v>
      </c>
      <c r="J302">
        <v>1</v>
      </c>
      <c r="K302">
        <v>1.18</v>
      </c>
      <c r="L302">
        <v>1.17</v>
      </c>
      <c r="M302">
        <v>1.1599999999999999</v>
      </c>
      <c r="N302">
        <v>1.1499999999999999</v>
      </c>
      <c r="O302">
        <v>1.1499999999999999</v>
      </c>
      <c r="P302">
        <v>1.1499999999999999</v>
      </c>
      <c r="Q302">
        <v>1.1599999999999999</v>
      </c>
      <c r="R302">
        <v>1.17</v>
      </c>
      <c r="S302">
        <v>1.18</v>
      </c>
      <c r="T302">
        <v>1.18</v>
      </c>
      <c r="U302">
        <v>1.18</v>
      </c>
      <c r="V302">
        <v>1.18</v>
      </c>
      <c r="W302">
        <v>1.18</v>
      </c>
      <c r="X302">
        <v>1.18</v>
      </c>
      <c r="Y302">
        <v>1.19</v>
      </c>
      <c r="Z302">
        <v>1.19</v>
      </c>
      <c r="AA302">
        <v>1.2</v>
      </c>
      <c r="AB302">
        <v>1.2</v>
      </c>
      <c r="AC302">
        <v>1.19</v>
      </c>
      <c r="AD302">
        <v>1.19</v>
      </c>
      <c r="AE302">
        <v>1.19</v>
      </c>
      <c r="AF302">
        <v>1.18</v>
      </c>
      <c r="AG302">
        <v>1.17</v>
      </c>
      <c r="AH302">
        <v>1.17</v>
      </c>
      <c r="AI302">
        <v>1.17</v>
      </c>
      <c r="AJ302">
        <v>1.18</v>
      </c>
      <c r="AK302">
        <v>1.18</v>
      </c>
      <c r="AL302">
        <v>1.1299999999999999</v>
      </c>
      <c r="AM302">
        <v>1.1000000000000001</v>
      </c>
      <c r="AN302">
        <v>1.07</v>
      </c>
      <c r="AO302">
        <v>1.06</v>
      </c>
      <c r="AP302" t="s">
        <v>259</v>
      </c>
      <c r="AQ302" t="s">
        <v>200</v>
      </c>
      <c r="AR302" t="s">
        <v>7</v>
      </c>
      <c r="AS302">
        <v>2050</v>
      </c>
      <c r="AT302">
        <v>1</v>
      </c>
      <c r="AU302">
        <v>1.18</v>
      </c>
      <c r="AV302">
        <v>1.17</v>
      </c>
      <c r="AW302">
        <v>1.1599999999999999</v>
      </c>
      <c r="AX302">
        <v>1.1499999999999999</v>
      </c>
      <c r="AY302">
        <v>1.1499999999999999</v>
      </c>
      <c r="AZ302">
        <v>1.1499999999999999</v>
      </c>
      <c r="BA302">
        <v>1.1599999999999999</v>
      </c>
      <c r="BB302">
        <v>1.17</v>
      </c>
      <c r="BC302">
        <v>1.18</v>
      </c>
      <c r="BD302">
        <v>1.18</v>
      </c>
      <c r="BE302">
        <v>1.18</v>
      </c>
      <c r="BF302">
        <v>1.18</v>
      </c>
      <c r="BG302">
        <v>1.18</v>
      </c>
      <c r="BH302">
        <v>1.18</v>
      </c>
      <c r="BI302">
        <v>1.19</v>
      </c>
      <c r="BJ302">
        <v>1.19</v>
      </c>
      <c r="BK302">
        <v>1.2</v>
      </c>
      <c r="BL302">
        <v>1.2</v>
      </c>
      <c r="BM302">
        <v>1.19</v>
      </c>
      <c r="BN302">
        <v>1.19</v>
      </c>
      <c r="BO302">
        <v>1.19</v>
      </c>
      <c r="BP302">
        <v>1.18</v>
      </c>
      <c r="BQ302">
        <v>1.17</v>
      </c>
      <c r="BR302">
        <v>1.17</v>
      </c>
      <c r="BS302">
        <v>1.17</v>
      </c>
      <c r="BT302">
        <v>1.18</v>
      </c>
      <c r="BU302">
        <v>1.18</v>
      </c>
      <c r="BV302">
        <v>1.1299999999999999</v>
      </c>
      <c r="BW302">
        <v>1.1000000000000001</v>
      </c>
      <c r="BX302">
        <v>1.07</v>
      </c>
      <c r="BY302">
        <v>1.06</v>
      </c>
    </row>
    <row r="303" spans="4:77" x14ac:dyDescent="0.3">
      <c r="D303" s="18" t="s">
        <v>282</v>
      </c>
      <c r="E303" s="18" t="s">
        <v>281</v>
      </c>
      <c r="F303" s="4" t="s">
        <v>5</v>
      </c>
      <c r="G303" t="s">
        <v>280</v>
      </c>
      <c r="H303" t="s">
        <v>260</v>
      </c>
      <c r="I303" s="14" t="s">
        <v>6</v>
      </c>
      <c r="J303">
        <v>1</v>
      </c>
      <c r="K303">
        <v>1.18</v>
      </c>
      <c r="L303">
        <v>1.17</v>
      </c>
      <c r="M303">
        <v>1.1499999999999999</v>
      </c>
      <c r="N303">
        <v>1.1499999999999999</v>
      </c>
      <c r="O303">
        <v>1.1499999999999999</v>
      </c>
      <c r="P303">
        <v>1.1499999999999999</v>
      </c>
      <c r="Q303">
        <v>1.1599999999999999</v>
      </c>
      <c r="R303">
        <v>1.1599999999999999</v>
      </c>
      <c r="S303">
        <v>1.17</v>
      </c>
      <c r="T303">
        <v>1.17</v>
      </c>
      <c r="U303">
        <v>1.17</v>
      </c>
      <c r="V303">
        <v>1.17</v>
      </c>
      <c r="W303">
        <v>1.17</v>
      </c>
      <c r="X303">
        <v>1.18</v>
      </c>
      <c r="Y303">
        <v>1.18</v>
      </c>
      <c r="Z303">
        <v>1.19</v>
      </c>
      <c r="AA303">
        <v>1.19</v>
      </c>
      <c r="AB303">
        <v>1.19</v>
      </c>
      <c r="AC303">
        <v>1.19</v>
      </c>
      <c r="AD303">
        <v>1.19</v>
      </c>
      <c r="AE303">
        <v>1.19</v>
      </c>
      <c r="AF303">
        <v>1.18</v>
      </c>
      <c r="AG303">
        <v>1.18</v>
      </c>
      <c r="AH303">
        <v>1.18</v>
      </c>
      <c r="AI303">
        <v>1.18</v>
      </c>
      <c r="AJ303">
        <v>1.18</v>
      </c>
      <c r="AK303">
        <v>1.18</v>
      </c>
      <c r="AL303">
        <v>1.1499999999999999</v>
      </c>
      <c r="AM303">
        <v>1.1200000000000001</v>
      </c>
      <c r="AN303">
        <v>1.1100000000000001</v>
      </c>
      <c r="AO303">
        <v>1.0900000000000001</v>
      </c>
      <c r="AP303" t="s">
        <v>260</v>
      </c>
      <c r="AQ303" t="s">
        <v>200</v>
      </c>
      <c r="AR303" t="s">
        <v>7</v>
      </c>
      <c r="AS303">
        <v>2050</v>
      </c>
      <c r="AT303">
        <v>1</v>
      </c>
      <c r="AU303">
        <v>1.18</v>
      </c>
      <c r="AV303">
        <v>1.17</v>
      </c>
      <c r="AW303">
        <v>1.1499999999999999</v>
      </c>
      <c r="AX303">
        <v>1.1499999999999999</v>
      </c>
      <c r="AY303">
        <v>1.1499999999999999</v>
      </c>
      <c r="AZ303">
        <v>1.1499999999999999</v>
      </c>
      <c r="BA303">
        <v>1.1599999999999999</v>
      </c>
      <c r="BB303">
        <v>1.1599999999999999</v>
      </c>
      <c r="BC303">
        <v>1.17</v>
      </c>
      <c r="BD303">
        <v>1.17</v>
      </c>
      <c r="BE303">
        <v>1.17</v>
      </c>
      <c r="BF303">
        <v>1.17</v>
      </c>
      <c r="BG303">
        <v>1.17</v>
      </c>
      <c r="BH303">
        <v>1.18</v>
      </c>
      <c r="BI303">
        <v>1.18</v>
      </c>
      <c r="BJ303">
        <v>1.19</v>
      </c>
      <c r="BK303">
        <v>1.19</v>
      </c>
      <c r="BL303">
        <v>1.19</v>
      </c>
      <c r="BM303">
        <v>1.19</v>
      </c>
      <c r="BN303">
        <v>1.19</v>
      </c>
      <c r="BO303">
        <v>1.19</v>
      </c>
      <c r="BP303">
        <v>1.18</v>
      </c>
      <c r="BQ303">
        <v>1.18</v>
      </c>
      <c r="BR303">
        <v>1.18</v>
      </c>
      <c r="BS303">
        <v>1.18</v>
      </c>
      <c r="BT303">
        <v>1.18</v>
      </c>
      <c r="BU303">
        <v>1.18</v>
      </c>
      <c r="BV303">
        <v>1.1499999999999999</v>
      </c>
      <c r="BW303">
        <v>1.1200000000000001</v>
      </c>
      <c r="BX303">
        <v>1.1100000000000001</v>
      </c>
      <c r="BY303">
        <v>1.0900000000000001</v>
      </c>
    </row>
    <row r="304" spans="4:77" x14ac:dyDescent="0.3">
      <c r="D304" s="18" t="s">
        <v>282</v>
      </c>
      <c r="E304" s="18" t="s">
        <v>281</v>
      </c>
      <c r="F304" s="4" t="s">
        <v>5</v>
      </c>
      <c r="G304" t="s">
        <v>280</v>
      </c>
      <c r="H304" t="s">
        <v>261</v>
      </c>
      <c r="I304" s="14" t="s">
        <v>6</v>
      </c>
      <c r="J304">
        <v>1</v>
      </c>
      <c r="K304">
        <v>1.1299999999999999</v>
      </c>
      <c r="L304">
        <v>1.1100000000000001</v>
      </c>
      <c r="M304">
        <v>1.08</v>
      </c>
      <c r="N304">
        <v>1.07</v>
      </c>
      <c r="O304">
        <v>1.06</v>
      </c>
      <c r="P304">
        <v>1.06</v>
      </c>
      <c r="Q304">
        <v>1.07</v>
      </c>
      <c r="R304">
        <v>1.07</v>
      </c>
      <c r="S304">
        <v>1.1399999999999999</v>
      </c>
      <c r="T304">
        <v>1.1399999999999999</v>
      </c>
      <c r="U304">
        <v>1.1200000000000001</v>
      </c>
      <c r="V304">
        <v>1.1000000000000001</v>
      </c>
      <c r="W304">
        <v>1.0900000000000001</v>
      </c>
      <c r="X304">
        <v>1.0900000000000001</v>
      </c>
      <c r="Y304">
        <v>1.08</v>
      </c>
      <c r="Z304">
        <v>1.08</v>
      </c>
      <c r="AA304">
        <v>1.08</v>
      </c>
      <c r="AB304">
        <v>1.07</v>
      </c>
      <c r="AC304">
        <v>1.07</v>
      </c>
      <c r="AD304">
        <v>1.07</v>
      </c>
      <c r="AE304">
        <v>1.07</v>
      </c>
      <c r="AF304">
        <v>1.06</v>
      </c>
      <c r="AG304">
        <v>1.05</v>
      </c>
      <c r="AH304">
        <v>1.06</v>
      </c>
      <c r="AI304">
        <v>1.06</v>
      </c>
      <c r="AJ304">
        <v>1.07</v>
      </c>
      <c r="AK304">
        <v>1.07</v>
      </c>
      <c r="AL304">
        <v>1.05</v>
      </c>
      <c r="AM304">
        <v>1.02</v>
      </c>
      <c r="AN304">
        <v>1.01</v>
      </c>
      <c r="AO304">
        <v>1</v>
      </c>
      <c r="AP304" t="s">
        <v>261</v>
      </c>
      <c r="AQ304" t="s">
        <v>200</v>
      </c>
      <c r="AR304" t="s">
        <v>7</v>
      </c>
      <c r="AS304">
        <v>2050</v>
      </c>
      <c r="AT304">
        <v>1</v>
      </c>
      <c r="AU304">
        <v>1.1299999999999999</v>
      </c>
      <c r="AV304">
        <v>1.1100000000000001</v>
      </c>
      <c r="AW304">
        <v>1.08</v>
      </c>
      <c r="AX304">
        <v>1.07</v>
      </c>
      <c r="AY304">
        <v>1.06</v>
      </c>
      <c r="AZ304">
        <v>1.06</v>
      </c>
      <c r="BA304">
        <v>1.07</v>
      </c>
      <c r="BB304">
        <v>1.07</v>
      </c>
      <c r="BC304">
        <v>1.1399999999999999</v>
      </c>
      <c r="BD304">
        <v>1.1399999999999999</v>
      </c>
      <c r="BE304">
        <v>1.1200000000000001</v>
      </c>
      <c r="BF304">
        <v>1.1000000000000001</v>
      </c>
      <c r="BG304">
        <v>1.0900000000000001</v>
      </c>
      <c r="BH304">
        <v>1.0900000000000001</v>
      </c>
      <c r="BI304">
        <v>1.08</v>
      </c>
      <c r="BJ304">
        <v>1.08</v>
      </c>
      <c r="BK304">
        <v>1.08</v>
      </c>
      <c r="BL304">
        <v>1.07</v>
      </c>
      <c r="BM304">
        <v>1.07</v>
      </c>
      <c r="BN304">
        <v>1.07</v>
      </c>
      <c r="BO304">
        <v>1.07</v>
      </c>
      <c r="BP304">
        <v>1.06</v>
      </c>
      <c r="BQ304">
        <v>1.05</v>
      </c>
      <c r="BR304">
        <v>1.06</v>
      </c>
      <c r="BS304">
        <v>1.06</v>
      </c>
      <c r="BT304">
        <v>1.07</v>
      </c>
      <c r="BU304">
        <v>1.07</v>
      </c>
      <c r="BV304">
        <v>1.05</v>
      </c>
      <c r="BW304">
        <v>1.02</v>
      </c>
      <c r="BX304">
        <v>1.01</v>
      </c>
      <c r="BY304">
        <v>1</v>
      </c>
    </row>
    <row r="305" spans="4:77" x14ac:dyDescent="0.3">
      <c r="D305" s="18" t="s">
        <v>282</v>
      </c>
      <c r="E305" s="18" t="s">
        <v>281</v>
      </c>
      <c r="F305" s="4" t="s">
        <v>5</v>
      </c>
      <c r="G305" t="s">
        <v>280</v>
      </c>
      <c r="H305" t="s">
        <v>262</v>
      </c>
      <c r="I305" s="14" t="s">
        <v>6</v>
      </c>
      <c r="J305">
        <v>1</v>
      </c>
      <c r="K305">
        <v>1.1200000000000001</v>
      </c>
      <c r="L305">
        <v>1.01</v>
      </c>
      <c r="M305">
        <v>1.01</v>
      </c>
      <c r="N305">
        <v>1.05</v>
      </c>
      <c r="O305">
        <v>1.07</v>
      </c>
      <c r="P305">
        <v>1.0900000000000001</v>
      </c>
      <c r="Q305">
        <v>1.08</v>
      </c>
      <c r="R305">
        <v>1.05</v>
      </c>
      <c r="S305">
        <v>1.04</v>
      </c>
      <c r="T305">
        <v>1.05</v>
      </c>
      <c r="U305">
        <v>1.08</v>
      </c>
      <c r="V305">
        <v>1.1200000000000001</v>
      </c>
      <c r="W305">
        <v>1.1399999999999999</v>
      </c>
      <c r="X305">
        <v>1.1599999999999999</v>
      </c>
      <c r="Y305">
        <v>1.17</v>
      </c>
      <c r="Z305">
        <v>1.17</v>
      </c>
      <c r="AA305">
        <v>1.18</v>
      </c>
      <c r="AB305">
        <v>1.18</v>
      </c>
      <c r="AC305">
        <v>1.21</v>
      </c>
      <c r="AD305">
        <v>1.23</v>
      </c>
      <c r="AE305">
        <v>1.26</v>
      </c>
      <c r="AF305">
        <v>1.28</v>
      </c>
      <c r="AG305">
        <v>1.31</v>
      </c>
      <c r="AH305">
        <v>1.34</v>
      </c>
      <c r="AI305">
        <v>1.37</v>
      </c>
      <c r="AJ305">
        <v>1.39</v>
      </c>
      <c r="AK305">
        <v>1.5</v>
      </c>
      <c r="AL305">
        <v>1.59</v>
      </c>
      <c r="AM305">
        <v>1.71</v>
      </c>
      <c r="AN305">
        <v>1.82</v>
      </c>
      <c r="AO305">
        <v>1.92</v>
      </c>
      <c r="AP305" t="s">
        <v>262</v>
      </c>
      <c r="AQ305" t="s">
        <v>200</v>
      </c>
      <c r="AR305" t="s">
        <v>7</v>
      </c>
      <c r="AS305">
        <v>2050</v>
      </c>
      <c r="AT305">
        <v>1</v>
      </c>
      <c r="AU305">
        <v>1.1200000000000001</v>
      </c>
      <c r="AV305">
        <v>1.01</v>
      </c>
      <c r="AW305">
        <v>1.01</v>
      </c>
      <c r="AX305">
        <v>1.05</v>
      </c>
      <c r="AY305">
        <v>1.07</v>
      </c>
      <c r="AZ305">
        <v>1.0900000000000001</v>
      </c>
      <c r="BA305">
        <v>1.08</v>
      </c>
      <c r="BB305">
        <v>1.05</v>
      </c>
      <c r="BC305">
        <v>1.04</v>
      </c>
      <c r="BD305">
        <v>1.05</v>
      </c>
      <c r="BE305">
        <v>1.08</v>
      </c>
      <c r="BF305">
        <v>1.1200000000000001</v>
      </c>
      <c r="BG305">
        <v>1.1399999999999999</v>
      </c>
      <c r="BH305">
        <v>1.1599999999999999</v>
      </c>
      <c r="BI305">
        <v>1.17</v>
      </c>
      <c r="BJ305">
        <v>1.17</v>
      </c>
      <c r="BK305">
        <v>1.18</v>
      </c>
      <c r="BL305">
        <v>1.18</v>
      </c>
      <c r="BM305">
        <v>1.21</v>
      </c>
      <c r="BN305">
        <v>1.23</v>
      </c>
      <c r="BO305">
        <v>1.26</v>
      </c>
      <c r="BP305">
        <v>1.28</v>
      </c>
      <c r="BQ305">
        <v>1.31</v>
      </c>
      <c r="BR305">
        <v>1.34</v>
      </c>
      <c r="BS305">
        <v>1.37</v>
      </c>
      <c r="BT305">
        <v>1.39</v>
      </c>
      <c r="BU305">
        <v>1.5</v>
      </c>
      <c r="BV305">
        <v>1.59</v>
      </c>
      <c r="BW305">
        <v>1.71</v>
      </c>
      <c r="BX305">
        <v>1.82</v>
      </c>
      <c r="BY305">
        <v>1.92</v>
      </c>
    </row>
    <row r="306" spans="4:77" x14ac:dyDescent="0.3">
      <c r="D306" s="18" t="s">
        <v>282</v>
      </c>
      <c r="E306" s="18" t="s">
        <v>281</v>
      </c>
      <c r="F306" s="4" t="s">
        <v>5</v>
      </c>
      <c r="G306" t="s">
        <v>280</v>
      </c>
      <c r="H306" t="s">
        <v>263</v>
      </c>
      <c r="I306" s="14" t="s">
        <v>6</v>
      </c>
      <c r="J306">
        <v>1</v>
      </c>
      <c r="K306">
        <v>0.85</v>
      </c>
      <c r="L306">
        <v>0.89</v>
      </c>
      <c r="M306">
        <v>0.91</v>
      </c>
      <c r="N306">
        <v>0.92</v>
      </c>
      <c r="O306">
        <v>0.93</v>
      </c>
      <c r="P306">
        <v>0.94</v>
      </c>
      <c r="Q306">
        <v>0.94</v>
      </c>
      <c r="R306">
        <v>0.94</v>
      </c>
      <c r="S306">
        <v>0.94</v>
      </c>
      <c r="T306">
        <v>0.94</v>
      </c>
      <c r="U306">
        <v>0.95</v>
      </c>
      <c r="V306">
        <v>0.95</v>
      </c>
      <c r="W306">
        <v>0.96</v>
      </c>
      <c r="X306">
        <v>0.97</v>
      </c>
      <c r="Y306">
        <v>0.97</v>
      </c>
      <c r="Z306">
        <v>0.97</v>
      </c>
      <c r="AA306">
        <v>0.98</v>
      </c>
      <c r="AB306">
        <v>0.98</v>
      </c>
      <c r="AC306">
        <v>0.98</v>
      </c>
      <c r="AD306">
        <v>0.97</v>
      </c>
      <c r="AE306">
        <v>0.97</v>
      </c>
      <c r="AF306">
        <v>0.98</v>
      </c>
      <c r="AG306">
        <v>0.99</v>
      </c>
      <c r="AH306">
        <v>0.99</v>
      </c>
      <c r="AI306">
        <v>1</v>
      </c>
      <c r="AJ306">
        <v>1</v>
      </c>
      <c r="AK306">
        <v>1.01</v>
      </c>
      <c r="AL306">
        <v>1.03</v>
      </c>
      <c r="AM306">
        <v>1.04</v>
      </c>
      <c r="AN306">
        <v>1.05</v>
      </c>
      <c r="AO306">
        <v>1.06</v>
      </c>
      <c r="AP306" t="s">
        <v>263</v>
      </c>
      <c r="AQ306" t="s">
        <v>200</v>
      </c>
      <c r="AR306" t="s">
        <v>7</v>
      </c>
      <c r="AS306">
        <v>2050</v>
      </c>
      <c r="AT306">
        <v>1</v>
      </c>
      <c r="AU306">
        <v>0.85</v>
      </c>
      <c r="AV306">
        <v>0.89</v>
      </c>
      <c r="AW306">
        <v>0.91</v>
      </c>
      <c r="AX306">
        <v>0.92</v>
      </c>
      <c r="AY306">
        <v>0.93</v>
      </c>
      <c r="AZ306">
        <v>0.94</v>
      </c>
      <c r="BA306">
        <v>0.94</v>
      </c>
      <c r="BB306">
        <v>0.94</v>
      </c>
      <c r="BC306">
        <v>0.94</v>
      </c>
      <c r="BD306">
        <v>0.94</v>
      </c>
      <c r="BE306">
        <v>0.95</v>
      </c>
      <c r="BF306">
        <v>0.95</v>
      </c>
      <c r="BG306">
        <v>0.96</v>
      </c>
      <c r="BH306">
        <v>0.97</v>
      </c>
      <c r="BI306">
        <v>0.97</v>
      </c>
      <c r="BJ306">
        <v>0.97</v>
      </c>
      <c r="BK306">
        <v>0.98</v>
      </c>
      <c r="BL306">
        <v>0.98</v>
      </c>
      <c r="BM306">
        <v>0.98</v>
      </c>
      <c r="BN306">
        <v>0.97</v>
      </c>
      <c r="BO306">
        <v>0.97</v>
      </c>
      <c r="BP306">
        <v>0.98</v>
      </c>
      <c r="BQ306">
        <v>0.99</v>
      </c>
      <c r="BR306">
        <v>0.99</v>
      </c>
      <c r="BS306">
        <v>1</v>
      </c>
      <c r="BT306">
        <v>1</v>
      </c>
      <c r="BU306">
        <v>1.01</v>
      </c>
      <c r="BV306">
        <v>1.03</v>
      </c>
      <c r="BW306">
        <v>1.04</v>
      </c>
      <c r="BX306">
        <v>1.05</v>
      </c>
      <c r="BY306">
        <v>1.06</v>
      </c>
    </row>
    <row r="307" spans="4:77" x14ac:dyDescent="0.3">
      <c r="D307" s="18" t="s">
        <v>282</v>
      </c>
      <c r="E307" s="18" t="s">
        <v>281</v>
      </c>
      <c r="F307" s="4" t="s">
        <v>5</v>
      </c>
      <c r="G307" t="s">
        <v>280</v>
      </c>
      <c r="H307" t="s">
        <v>264</v>
      </c>
      <c r="I307" s="14" t="s">
        <v>6</v>
      </c>
      <c r="J307">
        <v>1</v>
      </c>
      <c r="K307">
        <v>1.1499999999999999</v>
      </c>
      <c r="L307">
        <v>1.1100000000000001</v>
      </c>
      <c r="M307">
        <v>1.1000000000000001</v>
      </c>
      <c r="N307">
        <v>1.0900000000000001</v>
      </c>
      <c r="O307">
        <v>1.0900000000000001</v>
      </c>
      <c r="P307">
        <v>1.0900000000000001</v>
      </c>
      <c r="Q307">
        <v>1.0900000000000001</v>
      </c>
      <c r="R307">
        <v>1.1000000000000001</v>
      </c>
      <c r="S307">
        <v>1.0900000000000001</v>
      </c>
      <c r="T307">
        <v>1.1000000000000001</v>
      </c>
      <c r="U307">
        <v>1.1000000000000001</v>
      </c>
      <c r="V307">
        <v>1.1100000000000001</v>
      </c>
      <c r="W307">
        <v>1.1100000000000001</v>
      </c>
      <c r="X307">
        <v>1.1100000000000001</v>
      </c>
      <c r="Y307">
        <v>1.1200000000000001</v>
      </c>
      <c r="Z307">
        <v>1.1299999999999999</v>
      </c>
      <c r="AA307">
        <v>1.1299999999999999</v>
      </c>
      <c r="AB307">
        <v>1.1299999999999999</v>
      </c>
      <c r="AC307">
        <v>1.1299999999999999</v>
      </c>
      <c r="AD307">
        <v>1.1299999999999999</v>
      </c>
      <c r="AE307">
        <v>1.1299999999999999</v>
      </c>
      <c r="AF307">
        <v>1.1200000000000001</v>
      </c>
      <c r="AG307">
        <v>1.1100000000000001</v>
      </c>
      <c r="AH307">
        <v>1.1200000000000001</v>
      </c>
      <c r="AI307">
        <v>1.1299999999999999</v>
      </c>
      <c r="AJ307">
        <v>1.1299999999999999</v>
      </c>
      <c r="AK307">
        <v>1.1299999999999999</v>
      </c>
      <c r="AL307">
        <v>1.1200000000000001</v>
      </c>
      <c r="AM307">
        <v>1.1100000000000001</v>
      </c>
      <c r="AN307">
        <v>1.1000000000000001</v>
      </c>
      <c r="AO307">
        <v>1.1000000000000001</v>
      </c>
      <c r="AP307" t="s">
        <v>264</v>
      </c>
      <c r="AQ307" t="s">
        <v>200</v>
      </c>
      <c r="AR307" t="s">
        <v>7</v>
      </c>
      <c r="AS307">
        <v>2050</v>
      </c>
      <c r="AT307">
        <v>1</v>
      </c>
      <c r="AU307">
        <v>1.1499999999999999</v>
      </c>
      <c r="AV307">
        <v>1.1100000000000001</v>
      </c>
      <c r="AW307">
        <v>1.1000000000000001</v>
      </c>
      <c r="AX307">
        <v>1.0900000000000001</v>
      </c>
      <c r="AY307">
        <v>1.0900000000000001</v>
      </c>
      <c r="AZ307">
        <v>1.0900000000000001</v>
      </c>
      <c r="BA307">
        <v>1.0900000000000001</v>
      </c>
      <c r="BB307">
        <v>1.1000000000000001</v>
      </c>
      <c r="BC307">
        <v>1.0900000000000001</v>
      </c>
      <c r="BD307">
        <v>1.1000000000000001</v>
      </c>
      <c r="BE307">
        <v>1.1000000000000001</v>
      </c>
      <c r="BF307">
        <v>1.1100000000000001</v>
      </c>
      <c r="BG307">
        <v>1.1100000000000001</v>
      </c>
      <c r="BH307">
        <v>1.1100000000000001</v>
      </c>
      <c r="BI307">
        <v>1.1200000000000001</v>
      </c>
      <c r="BJ307">
        <v>1.1299999999999999</v>
      </c>
      <c r="BK307">
        <v>1.1299999999999999</v>
      </c>
      <c r="BL307">
        <v>1.1299999999999999</v>
      </c>
      <c r="BM307">
        <v>1.1299999999999999</v>
      </c>
      <c r="BN307">
        <v>1.1299999999999999</v>
      </c>
      <c r="BO307">
        <v>1.1299999999999999</v>
      </c>
      <c r="BP307">
        <v>1.1200000000000001</v>
      </c>
      <c r="BQ307">
        <v>1.1100000000000001</v>
      </c>
      <c r="BR307">
        <v>1.1200000000000001</v>
      </c>
      <c r="BS307">
        <v>1.1299999999999999</v>
      </c>
      <c r="BT307">
        <v>1.1299999999999999</v>
      </c>
      <c r="BU307">
        <v>1.1299999999999999</v>
      </c>
      <c r="BV307">
        <v>1.1200000000000001</v>
      </c>
      <c r="BW307">
        <v>1.1100000000000001</v>
      </c>
      <c r="BX307">
        <v>1.1000000000000001</v>
      </c>
      <c r="BY307">
        <v>1.1000000000000001</v>
      </c>
    </row>
    <row r="308" spans="4:77" x14ac:dyDescent="0.3">
      <c r="D308" s="18" t="s">
        <v>282</v>
      </c>
      <c r="E308" s="18" t="s">
        <v>281</v>
      </c>
      <c r="F308" s="4" t="s">
        <v>5</v>
      </c>
      <c r="G308" t="s">
        <v>280</v>
      </c>
      <c r="H308" t="s">
        <v>265</v>
      </c>
      <c r="I308" s="14" t="s">
        <v>6</v>
      </c>
      <c r="J308">
        <v>1</v>
      </c>
      <c r="K308">
        <v>1.01</v>
      </c>
      <c r="L308">
        <v>1.01</v>
      </c>
      <c r="M308">
        <v>1.02</v>
      </c>
      <c r="N308">
        <v>1.02</v>
      </c>
      <c r="O308">
        <v>1.02</v>
      </c>
      <c r="P308">
        <v>1.02</v>
      </c>
      <c r="Q308">
        <v>1.02</v>
      </c>
      <c r="R308">
        <v>1.02</v>
      </c>
      <c r="S308">
        <v>0.98</v>
      </c>
      <c r="T308">
        <v>0.98</v>
      </c>
      <c r="U308">
        <v>1</v>
      </c>
      <c r="V308">
        <v>1.01</v>
      </c>
      <c r="W308">
        <v>1.02</v>
      </c>
      <c r="X308">
        <v>1.03</v>
      </c>
      <c r="Y308">
        <v>1.04</v>
      </c>
      <c r="Z308">
        <v>1.05</v>
      </c>
      <c r="AA308">
        <v>1.05</v>
      </c>
      <c r="AB308">
        <v>1.05</v>
      </c>
      <c r="AC308">
        <v>1.05</v>
      </c>
      <c r="AD308">
        <v>1.05</v>
      </c>
      <c r="AE308">
        <v>1.05</v>
      </c>
      <c r="AF308">
        <v>1.03</v>
      </c>
      <c r="AG308">
        <v>1.02</v>
      </c>
      <c r="AH308">
        <v>1.03</v>
      </c>
      <c r="AI308">
        <v>1.03</v>
      </c>
      <c r="AJ308">
        <v>1.04</v>
      </c>
      <c r="AK308">
        <v>1.04</v>
      </c>
      <c r="AL308">
        <v>1.02</v>
      </c>
      <c r="AM308">
        <v>1</v>
      </c>
      <c r="AN308">
        <v>0.99</v>
      </c>
      <c r="AO308">
        <v>0.99</v>
      </c>
      <c r="AP308" t="s">
        <v>265</v>
      </c>
      <c r="AQ308" t="s">
        <v>200</v>
      </c>
      <c r="AR308" t="s">
        <v>7</v>
      </c>
      <c r="AS308">
        <v>2050</v>
      </c>
      <c r="AT308">
        <v>1</v>
      </c>
      <c r="AU308">
        <v>1.01</v>
      </c>
      <c r="AV308">
        <v>1.01</v>
      </c>
      <c r="AW308">
        <v>1.02</v>
      </c>
      <c r="AX308">
        <v>1.02</v>
      </c>
      <c r="AY308">
        <v>1.02</v>
      </c>
      <c r="AZ308">
        <v>1.02</v>
      </c>
      <c r="BA308">
        <v>1.02</v>
      </c>
      <c r="BB308">
        <v>1.02</v>
      </c>
      <c r="BC308">
        <v>0.98</v>
      </c>
      <c r="BD308">
        <v>0.98</v>
      </c>
      <c r="BE308">
        <v>1</v>
      </c>
      <c r="BF308">
        <v>1.01</v>
      </c>
      <c r="BG308">
        <v>1.02</v>
      </c>
      <c r="BH308">
        <v>1.03</v>
      </c>
      <c r="BI308">
        <v>1.04</v>
      </c>
      <c r="BJ308">
        <v>1.05</v>
      </c>
      <c r="BK308">
        <v>1.05</v>
      </c>
      <c r="BL308">
        <v>1.05</v>
      </c>
      <c r="BM308">
        <v>1.05</v>
      </c>
      <c r="BN308">
        <v>1.05</v>
      </c>
      <c r="BO308">
        <v>1.05</v>
      </c>
      <c r="BP308">
        <v>1.03</v>
      </c>
      <c r="BQ308">
        <v>1.02</v>
      </c>
      <c r="BR308">
        <v>1.03</v>
      </c>
      <c r="BS308">
        <v>1.03</v>
      </c>
      <c r="BT308">
        <v>1.04</v>
      </c>
      <c r="BU308">
        <v>1.04</v>
      </c>
      <c r="BV308">
        <v>1.02</v>
      </c>
      <c r="BW308">
        <v>1</v>
      </c>
      <c r="BX308">
        <v>0.99</v>
      </c>
      <c r="BY308">
        <v>0.99</v>
      </c>
    </row>
    <row r="309" spans="4:77" x14ac:dyDescent="0.3">
      <c r="D309" s="18" t="s">
        <v>282</v>
      </c>
      <c r="E309" s="18" t="s">
        <v>281</v>
      </c>
      <c r="F309" s="4" t="s">
        <v>5</v>
      </c>
      <c r="G309" t="s">
        <v>280</v>
      </c>
      <c r="H309" t="s">
        <v>266</v>
      </c>
      <c r="I309" s="14" t="s">
        <v>6</v>
      </c>
      <c r="J309">
        <v>1</v>
      </c>
      <c r="K309">
        <v>1.01</v>
      </c>
      <c r="L309">
        <v>1.03</v>
      </c>
      <c r="M309">
        <v>1.03</v>
      </c>
      <c r="N309">
        <v>1.03</v>
      </c>
      <c r="O309">
        <v>1.03</v>
      </c>
      <c r="P309">
        <v>1.03</v>
      </c>
      <c r="Q309">
        <v>1.03</v>
      </c>
      <c r="R309">
        <v>1.04</v>
      </c>
      <c r="S309">
        <v>1.05</v>
      </c>
      <c r="T309">
        <v>1.05</v>
      </c>
      <c r="U309">
        <v>1.05</v>
      </c>
      <c r="V309">
        <v>1.05</v>
      </c>
      <c r="W309">
        <v>1.06</v>
      </c>
      <c r="X309">
        <v>1.06</v>
      </c>
      <c r="Y309">
        <v>1.06</v>
      </c>
      <c r="Z309">
        <v>1.06</v>
      </c>
      <c r="AA309">
        <v>1.07</v>
      </c>
      <c r="AB309">
        <v>1.07</v>
      </c>
      <c r="AC309">
        <v>1.07</v>
      </c>
      <c r="AD309">
        <v>1.07</v>
      </c>
      <c r="AE309">
        <v>1.07</v>
      </c>
      <c r="AF309">
        <v>1.07</v>
      </c>
      <c r="AG309">
        <v>1.07</v>
      </c>
      <c r="AH309">
        <v>1.07</v>
      </c>
      <c r="AI309">
        <v>1.07</v>
      </c>
      <c r="AJ309">
        <v>1.07</v>
      </c>
      <c r="AK309">
        <v>1.07</v>
      </c>
      <c r="AL309">
        <v>1.07</v>
      </c>
      <c r="AM309">
        <v>1.07</v>
      </c>
      <c r="AN309">
        <v>1.06</v>
      </c>
      <c r="AO309">
        <v>1.05</v>
      </c>
      <c r="AP309" t="s">
        <v>266</v>
      </c>
      <c r="AQ309" t="s">
        <v>200</v>
      </c>
      <c r="AR309" t="s">
        <v>7</v>
      </c>
      <c r="AS309">
        <v>2050</v>
      </c>
      <c r="AT309">
        <v>1</v>
      </c>
      <c r="AU309">
        <v>1.01</v>
      </c>
      <c r="AV309">
        <v>1.03</v>
      </c>
      <c r="AW309">
        <v>1.03</v>
      </c>
      <c r="AX309">
        <v>1.03</v>
      </c>
      <c r="AY309">
        <v>1.03</v>
      </c>
      <c r="AZ309">
        <v>1.03</v>
      </c>
      <c r="BA309">
        <v>1.03</v>
      </c>
      <c r="BB309">
        <v>1.04</v>
      </c>
      <c r="BC309">
        <v>1.05</v>
      </c>
      <c r="BD309">
        <v>1.05</v>
      </c>
      <c r="BE309">
        <v>1.05</v>
      </c>
      <c r="BF309">
        <v>1.05</v>
      </c>
      <c r="BG309">
        <v>1.06</v>
      </c>
      <c r="BH309">
        <v>1.06</v>
      </c>
      <c r="BI309">
        <v>1.06</v>
      </c>
      <c r="BJ309">
        <v>1.06</v>
      </c>
      <c r="BK309">
        <v>1.07</v>
      </c>
      <c r="BL309">
        <v>1.07</v>
      </c>
      <c r="BM309">
        <v>1.07</v>
      </c>
      <c r="BN309">
        <v>1.07</v>
      </c>
      <c r="BO309">
        <v>1.07</v>
      </c>
      <c r="BP309">
        <v>1.07</v>
      </c>
      <c r="BQ309">
        <v>1.07</v>
      </c>
      <c r="BR309">
        <v>1.07</v>
      </c>
      <c r="BS309">
        <v>1.07</v>
      </c>
      <c r="BT309">
        <v>1.07</v>
      </c>
      <c r="BU309">
        <v>1.07</v>
      </c>
      <c r="BV309">
        <v>1.07</v>
      </c>
      <c r="BW309">
        <v>1.07</v>
      </c>
      <c r="BX309">
        <v>1.06</v>
      </c>
      <c r="BY309">
        <v>1.05</v>
      </c>
    </row>
    <row r="310" spans="4:77" x14ac:dyDescent="0.3">
      <c r="D310" s="18" t="s">
        <v>282</v>
      </c>
      <c r="E310" s="18" t="s">
        <v>281</v>
      </c>
      <c r="F310" s="4" t="s">
        <v>5</v>
      </c>
      <c r="G310" t="s">
        <v>280</v>
      </c>
      <c r="H310" t="s">
        <v>267</v>
      </c>
      <c r="I310" s="14" t="s">
        <v>6</v>
      </c>
      <c r="J310">
        <v>1</v>
      </c>
      <c r="K310">
        <v>0.98</v>
      </c>
      <c r="L310">
        <v>0.96</v>
      </c>
      <c r="M310">
        <v>0.97</v>
      </c>
      <c r="N310">
        <v>0.97</v>
      </c>
      <c r="O310">
        <v>0.97</v>
      </c>
      <c r="P310">
        <v>0.97</v>
      </c>
      <c r="Q310">
        <v>0.97</v>
      </c>
      <c r="R310">
        <v>0.98</v>
      </c>
      <c r="S310">
        <v>0.99</v>
      </c>
      <c r="T310">
        <v>1</v>
      </c>
      <c r="U310">
        <v>1.01</v>
      </c>
      <c r="V310">
        <v>1.01</v>
      </c>
      <c r="W310">
        <v>1.02</v>
      </c>
      <c r="X310">
        <v>1.02</v>
      </c>
      <c r="Y310">
        <v>1.03</v>
      </c>
      <c r="Z310">
        <v>1.03</v>
      </c>
      <c r="AA310">
        <v>1.03</v>
      </c>
      <c r="AB310">
        <v>1.03</v>
      </c>
      <c r="AC310">
        <v>1.02</v>
      </c>
      <c r="AD310">
        <v>1.02</v>
      </c>
      <c r="AE310">
        <v>1.02</v>
      </c>
      <c r="AF310">
        <v>1.01</v>
      </c>
      <c r="AG310">
        <v>1.01</v>
      </c>
      <c r="AH310">
        <v>1.01</v>
      </c>
      <c r="AI310">
        <v>1</v>
      </c>
      <c r="AJ310">
        <v>1</v>
      </c>
      <c r="AK310">
        <v>1</v>
      </c>
      <c r="AL310">
        <v>1</v>
      </c>
      <c r="AM310">
        <v>1.01</v>
      </c>
      <c r="AN310">
        <v>1.02</v>
      </c>
      <c r="AO310">
        <v>1.02</v>
      </c>
      <c r="AP310" t="s">
        <v>267</v>
      </c>
      <c r="AQ310" t="s">
        <v>200</v>
      </c>
      <c r="AR310" t="s">
        <v>7</v>
      </c>
      <c r="AS310">
        <v>2050</v>
      </c>
      <c r="AT310">
        <v>1</v>
      </c>
      <c r="AU310">
        <v>0.98</v>
      </c>
      <c r="AV310">
        <v>0.96</v>
      </c>
      <c r="AW310">
        <v>0.97</v>
      </c>
      <c r="AX310">
        <v>0.97</v>
      </c>
      <c r="AY310">
        <v>0.97</v>
      </c>
      <c r="AZ310">
        <v>0.97</v>
      </c>
      <c r="BA310">
        <v>0.97</v>
      </c>
      <c r="BB310">
        <v>0.98</v>
      </c>
      <c r="BC310">
        <v>0.99</v>
      </c>
      <c r="BD310">
        <v>1</v>
      </c>
      <c r="BE310">
        <v>1.01</v>
      </c>
      <c r="BF310">
        <v>1.01</v>
      </c>
      <c r="BG310">
        <v>1.02</v>
      </c>
      <c r="BH310">
        <v>1.02</v>
      </c>
      <c r="BI310">
        <v>1.03</v>
      </c>
      <c r="BJ310">
        <v>1.03</v>
      </c>
      <c r="BK310">
        <v>1.03</v>
      </c>
      <c r="BL310">
        <v>1.03</v>
      </c>
      <c r="BM310">
        <v>1.02</v>
      </c>
      <c r="BN310">
        <v>1.02</v>
      </c>
      <c r="BO310">
        <v>1.02</v>
      </c>
      <c r="BP310">
        <v>1.01</v>
      </c>
      <c r="BQ310">
        <v>1.01</v>
      </c>
      <c r="BR310">
        <v>1.01</v>
      </c>
      <c r="BS310">
        <v>1</v>
      </c>
      <c r="BT310">
        <v>1</v>
      </c>
      <c r="BU310">
        <v>1</v>
      </c>
      <c r="BV310">
        <v>1</v>
      </c>
      <c r="BW310">
        <v>1.01</v>
      </c>
      <c r="BX310">
        <v>1.02</v>
      </c>
      <c r="BY310">
        <v>1.02</v>
      </c>
    </row>
    <row r="311" spans="4:77" x14ac:dyDescent="0.3">
      <c r="D311" s="18" t="s">
        <v>282</v>
      </c>
      <c r="E311" s="18" t="s">
        <v>281</v>
      </c>
      <c r="F311" s="4" t="s">
        <v>5</v>
      </c>
      <c r="G311" t="s">
        <v>280</v>
      </c>
      <c r="H311" t="s">
        <v>268</v>
      </c>
      <c r="I311" s="14" t="s">
        <v>6</v>
      </c>
      <c r="J311">
        <v>1</v>
      </c>
      <c r="K311">
        <v>0.94</v>
      </c>
      <c r="L311">
        <v>0.95</v>
      </c>
      <c r="M311">
        <v>0.97</v>
      </c>
      <c r="N311">
        <v>0.97</v>
      </c>
      <c r="O311">
        <v>0.97</v>
      </c>
      <c r="P311">
        <v>0.96</v>
      </c>
      <c r="Q311">
        <v>0.96</v>
      </c>
      <c r="R311">
        <v>0.98</v>
      </c>
      <c r="S311">
        <v>0.98</v>
      </c>
      <c r="T311">
        <v>1</v>
      </c>
      <c r="U311">
        <v>1.02</v>
      </c>
      <c r="V311">
        <v>1.01</v>
      </c>
      <c r="W311">
        <v>1</v>
      </c>
      <c r="X311">
        <v>1</v>
      </c>
      <c r="Y311">
        <v>1.02</v>
      </c>
      <c r="Z311">
        <v>1.02</v>
      </c>
      <c r="AA311">
        <v>1.01</v>
      </c>
      <c r="AB311">
        <v>1.01</v>
      </c>
      <c r="AC311">
        <v>1.03</v>
      </c>
      <c r="AD311">
        <v>1.04</v>
      </c>
      <c r="AE311">
        <v>1.05</v>
      </c>
      <c r="AF311">
        <v>1.03</v>
      </c>
      <c r="AG311">
        <v>1.04</v>
      </c>
      <c r="AH311">
        <v>1.03</v>
      </c>
      <c r="AI311">
        <v>1.03</v>
      </c>
      <c r="AJ311">
        <v>1.02</v>
      </c>
      <c r="AK311">
        <v>1.01</v>
      </c>
      <c r="AL311">
        <v>1.02</v>
      </c>
      <c r="AM311">
        <v>1.03</v>
      </c>
      <c r="AN311">
        <v>1.04</v>
      </c>
      <c r="AO311">
        <v>1.05</v>
      </c>
      <c r="AP311" t="s">
        <v>268</v>
      </c>
      <c r="AQ311" t="s">
        <v>200</v>
      </c>
      <c r="AR311" t="s">
        <v>7</v>
      </c>
      <c r="AS311">
        <v>2050</v>
      </c>
      <c r="AT311">
        <v>1</v>
      </c>
      <c r="AU311">
        <v>0.94</v>
      </c>
      <c r="AV311">
        <v>0.95</v>
      </c>
      <c r="AW311">
        <v>0.97</v>
      </c>
      <c r="AX311">
        <v>0.97</v>
      </c>
      <c r="AY311">
        <v>0.97</v>
      </c>
      <c r="AZ311">
        <v>0.96</v>
      </c>
      <c r="BA311">
        <v>0.96</v>
      </c>
      <c r="BB311">
        <v>0.98</v>
      </c>
      <c r="BC311">
        <v>0.98</v>
      </c>
      <c r="BD311">
        <v>1</v>
      </c>
      <c r="BE311">
        <v>1.02</v>
      </c>
      <c r="BF311">
        <v>1.01</v>
      </c>
      <c r="BG311">
        <v>1</v>
      </c>
      <c r="BH311">
        <v>1</v>
      </c>
      <c r="BI311">
        <v>1.02</v>
      </c>
      <c r="BJ311">
        <v>1.02</v>
      </c>
      <c r="BK311">
        <v>1.01</v>
      </c>
      <c r="BL311">
        <v>1.01</v>
      </c>
      <c r="BM311">
        <v>1.03</v>
      </c>
      <c r="BN311">
        <v>1.04</v>
      </c>
      <c r="BO311">
        <v>1.05</v>
      </c>
      <c r="BP311">
        <v>1.03</v>
      </c>
      <c r="BQ311">
        <v>1.04</v>
      </c>
      <c r="BR311">
        <v>1.03</v>
      </c>
      <c r="BS311">
        <v>1.03</v>
      </c>
      <c r="BT311">
        <v>1.02</v>
      </c>
      <c r="BU311">
        <v>1.01</v>
      </c>
      <c r="BV311">
        <v>1.02</v>
      </c>
      <c r="BW311">
        <v>1.03</v>
      </c>
      <c r="BX311">
        <v>1.04</v>
      </c>
      <c r="BY311">
        <v>1.05</v>
      </c>
    </row>
    <row r="312" spans="4:77" x14ac:dyDescent="0.3">
      <c r="D312" s="18" t="s">
        <v>282</v>
      </c>
      <c r="E312" s="18" t="s">
        <v>281</v>
      </c>
      <c r="F312" s="4" t="s">
        <v>5</v>
      </c>
      <c r="G312" t="s">
        <v>280</v>
      </c>
      <c r="H312" t="s">
        <v>269</v>
      </c>
      <c r="I312" s="14" t="s">
        <v>6</v>
      </c>
      <c r="J312">
        <v>1</v>
      </c>
      <c r="K312">
        <v>1.07</v>
      </c>
      <c r="L312">
        <v>1.08</v>
      </c>
      <c r="M312">
        <v>1.1000000000000001</v>
      </c>
      <c r="N312">
        <v>1.0900000000000001</v>
      </c>
      <c r="O312">
        <v>1.07</v>
      </c>
      <c r="P312">
        <v>1.05</v>
      </c>
      <c r="Q312">
        <v>1.04</v>
      </c>
      <c r="R312">
        <v>1.02</v>
      </c>
      <c r="S312">
        <v>0.97</v>
      </c>
      <c r="T312">
        <v>0.97</v>
      </c>
      <c r="U312">
        <v>0.98</v>
      </c>
      <c r="V312">
        <v>0.99</v>
      </c>
      <c r="W312">
        <v>0.99</v>
      </c>
      <c r="X312">
        <v>1</v>
      </c>
      <c r="Y312">
        <v>1</v>
      </c>
      <c r="Z312">
        <v>1</v>
      </c>
      <c r="AA312">
        <v>1</v>
      </c>
      <c r="AB312">
        <v>0.99</v>
      </c>
      <c r="AC312">
        <v>0.99</v>
      </c>
      <c r="AD312">
        <v>0.98</v>
      </c>
      <c r="AE312">
        <v>0.98</v>
      </c>
      <c r="AF312">
        <v>0.96</v>
      </c>
      <c r="AG312">
        <v>0.96</v>
      </c>
      <c r="AH312">
        <v>0.96</v>
      </c>
      <c r="AI312">
        <v>0.97</v>
      </c>
      <c r="AJ312">
        <v>0.98</v>
      </c>
      <c r="AK312">
        <v>0.98</v>
      </c>
      <c r="AL312">
        <v>0.98</v>
      </c>
      <c r="AM312">
        <v>0.99</v>
      </c>
      <c r="AN312">
        <v>1.01</v>
      </c>
      <c r="AO312">
        <v>1.02</v>
      </c>
      <c r="AP312" t="s">
        <v>269</v>
      </c>
      <c r="AQ312" t="s">
        <v>200</v>
      </c>
      <c r="AR312" t="s">
        <v>7</v>
      </c>
      <c r="AS312">
        <v>2050</v>
      </c>
      <c r="AT312">
        <v>1</v>
      </c>
      <c r="AU312">
        <v>1.07</v>
      </c>
      <c r="AV312">
        <v>1.08</v>
      </c>
      <c r="AW312">
        <v>1.1000000000000001</v>
      </c>
      <c r="AX312">
        <v>1.0900000000000001</v>
      </c>
      <c r="AY312">
        <v>1.07</v>
      </c>
      <c r="AZ312">
        <v>1.05</v>
      </c>
      <c r="BA312">
        <v>1.04</v>
      </c>
      <c r="BB312">
        <v>1.02</v>
      </c>
      <c r="BC312">
        <v>0.97</v>
      </c>
      <c r="BD312">
        <v>0.97</v>
      </c>
      <c r="BE312">
        <v>0.98</v>
      </c>
      <c r="BF312">
        <v>0.99</v>
      </c>
      <c r="BG312">
        <v>0.99</v>
      </c>
      <c r="BH312">
        <v>1</v>
      </c>
      <c r="BI312">
        <v>1</v>
      </c>
      <c r="BJ312">
        <v>1</v>
      </c>
      <c r="BK312">
        <v>1</v>
      </c>
      <c r="BL312">
        <v>0.99</v>
      </c>
      <c r="BM312">
        <v>0.99</v>
      </c>
      <c r="BN312">
        <v>0.98</v>
      </c>
      <c r="BO312">
        <v>0.98</v>
      </c>
      <c r="BP312">
        <v>0.96</v>
      </c>
      <c r="BQ312">
        <v>0.96</v>
      </c>
      <c r="BR312">
        <v>0.96</v>
      </c>
      <c r="BS312">
        <v>0.97</v>
      </c>
      <c r="BT312">
        <v>0.98</v>
      </c>
      <c r="BU312">
        <v>0.98</v>
      </c>
      <c r="BV312">
        <v>0.98</v>
      </c>
      <c r="BW312">
        <v>0.99</v>
      </c>
      <c r="BX312">
        <v>1.01</v>
      </c>
      <c r="BY312">
        <v>1.02</v>
      </c>
    </row>
    <row r="313" spans="4:77" x14ac:dyDescent="0.3">
      <c r="D313" s="18" t="s">
        <v>282</v>
      </c>
      <c r="E313" s="18" t="s">
        <v>281</v>
      </c>
      <c r="F313" s="4" t="s">
        <v>5</v>
      </c>
      <c r="G313" t="s">
        <v>280</v>
      </c>
      <c r="H313" t="s">
        <v>270</v>
      </c>
      <c r="I313" s="14" t="s">
        <v>6</v>
      </c>
      <c r="J313">
        <v>1</v>
      </c>
      <c r="K313">
        <v>1.02</v>
      </c>
      <c r="L313">
        <v>1.02</v>
      </c>
      <c r="M313">
        <v>1.03</v>
      </c>
      <c r="N313">
        <v>1.02</v>
      </c>
      <c r="O313">
        <v>1.01</v>
      </c>
      <c r="P313">
        <v>1</v>
      </c>
      <c r="Q313">
        <v>0.99</v>
      </c>
      <c r="R313">
        <v>1</v>
      </c>
      <c r="S313">
        <v>0.98</v>
      </c>
      <c r="T313">
        <v>0.99</v>
      </c>
      <c r="U313">
        <v>1.01</v>
      </c>
      <c r="V313">
        <v>1</v>
      </c>
      <c r="W313">
        <v>1</v>
      </c>
      <c r="X313">
        <v>1</v>
      </c>
      <c r="Y313">
        <v>1.01</v>
      </c>
      <c r="Z313">
        <v>1.02</v>
      </c>
      <c r="AA313">
        <v>1.01</v>
      </c>
      <c r="AB313">
        <v>1.01</v>
      </c>
      <c r="AC313">
        <v>1.01</v>
      </c>
      <c r="AD313">
        <v>1.02</v>
      </c>
      <c r="AE313">
        <v>1.03</v>
      </c>
      <c r="AF313">
        <v>1.01</v>
      </c>
      <c r="AG313">
        <v>1.01</v>
      </c>
      <c r="AH313">
        <v>1.01</v>
      </c>
      <c r="AI313">
        <v>1.02</v>
      </c>
      <c r="AJ313">
        <v>1.02</v>
      </c>
      <c r="AK313">
        <v>1.01</v>
      </c>
      <c r="AL313">
        <v>1.01</v>
      </c>
      <c r="AM313">
        <v>1.01</v>
      </c>
      <c r="AN313">
        <v>1.02</v>
      </c>
      <c r="AO313">
        <v>1.03</v>
      </c>
      <c r="AP313" t="s">
        <v>270</v>
      </c>
      <c r="AQ313" t="s">
        <v>200</v>
      </c>
      <c r="AR313" t="s">
        <v>7</v>
      </c>
      <c r="AS313">
        <v>2050</v>
      </c>
      <c r="AT313">
        <v>1</v>
      </c>
      <c r="AU313">
        <v>1.02</v>
      </c>
      <c r="AV313">
        <v>1.02</v>
      </c>
      <c r="AW313">
        <v>1.03</v>
      </c>
      <c r="AX313">
        <v>1.02</v>
      </c>
      <c r="AY313">
        <v>1.01</v>
      </c>
      <c r="AZ313">
        <v>1</v>
      </c>
      <c r="BA313">
        <v>0.99</v>
      </c>
      <c r="BB313">
        <v>1</v>
      </c>
      <c r="BC313">
        <v>0.98</v>
      </c>
      <c r="BD313">
        <v>0.99</v>
      </c>
      <c r="BE313">
        <v>1.01</v>
      </c>
      <c r="BF313">
        <v>1</v>
      </c>
      <c r="BG313">
        <v>1</v>
      </c>
      <c r="BH313">
        <v>1</v>
      </c>
      <c r="BI313">
        <v>1.01</v>
      </c>
      <c r="BJ313">
        <v>1.02</v>
      </c>
      <c r="BK313">
        <v>1.01</v>
      </c>
      <c r="BL313">
        <v>1.01</v>
      </c>
      <c r="BM313">
        <v>1.01</v>
      </c>
      <c r="BN313">
        <v>1.02</v>
      </c>
      <c r="BO313">
        <v>1.03</v>
      </c>
      <c r="BP313">
        <v>1.01</v>
      </c>
      <c r="BQ313">
        <v>1.01</v>
      </c>
      <c r="BR313">
        <v>1.01</v>
      </c>
      <c r="BS313">
        <v>1.02</v>
      </c>
      <c r="BT313">
        <v>1.02</v>
      </c>
      <c r="BU313">
        <v>1.01</v>
      </c>
      <c r="BV313">
        <v>1.01</v>
      </c>
      <c r="BW313">
        <v>1.01</v>
      </c>
      <c r="BX313">
        <v>1.02</v>
      </c>
      <c r="BY313">
        <v>1.03</v>
      </c>
    </row>
    <row r="314" spans="4:77" x14ac:dyDescent="0.3">
      <c r="D314" s="18" t="s">
        <v>282</v>
      </c>
      <c r="E314" s="18" t="s">
        <v>281</v>
      </c>
      <c r="F314" s="4" t="s">
        <v>5</v>
      </c>
      <c r="G314" t="s">
        <v>280</v>
      </c>
      <c r="H314" t="s">
        <v>271</v>
      </c>
      <c r="I314" s="14" t="s">
        <v>6</v>
      </c>
      <c r="J314">
        <v>1</v>
      </c>
      <c r="K314">
        <v>1.01</v>
      </c>
      <c r="L314">
        <v>1.01</v>
      </c>
      <c r="M314">
        <v>1</v>
      </c>
      <c r="N314">
        <v>0.98</v>
      </c>
      <c r="O314">
        <v>0.98</v>
      </c>
      <c r="P314">
        <v>0.98</v>
      </c>
      <c r="Q314">
        <v>0.98</v>
      </c>
      <c r="R314">
        <v>0.98</v>
      </c>
      <c r="S314">
        <v>0.97</v>
      </c>
      <c r="T314">
        <v>0.97</v>
      </c>
      <c r="U314">
        <v>0.98</v>
      </c>
      <c r="V314">
        <v>0.99</v>
      </c>
      <c r="W314">
        <v>1</v>
      </c>
      <c r="X314">
        <v>1.01</v>
      </c>
      <c r="Y314">
        <v>1.02</v>
      </c>
      <c r="Z314">
        <v>1.03</v>
      </c>
      <c r="AA314">
        <v>1.03</v>
      </c>
      <c r="AB314">
        <v>1.03</v>
      </c>
      <c r="AC314">
        <v>1.03</v>
      </c>
      <c r="AD314">
        <v>1.03</v>
      </c>
      <c r="AE314">
        <v>1.03</v>
      </c>
      <c r="AF314">
        <v>1.03</v>
      </c>
      <c r="AG314">
        <v>1.02</v>
      </c>
      <c r="AH314">
        <v>1.02</v>
      </c>
      <c r="AI314">
        <v>1.03</v>
      </c>
      <c r="AJ314">
        <v>1.03</v>
      </c>
      <c r="AK314">
        <v>1.02</v>
      </c>
      <c r="AL314">
        <v>1</v>
      </c>
      <c r="AM314">
        <v>0.97</v>
      </c>
      <c r="AN314">
        <v>0.96</v>
      </c>
      <c r="AO314">
        <v>0.94</v>
      </c>
      <c r="AP314" t="s">
        <v>271</v>
      </c>
      <c r="AQ314" t="s">
        <v>200</v>
      </c>
      <c r="AR314" t="s">
        <v>7</v>
      </c>
      <c r="AS314">
        <v>2050</v>
      </c>
      <c r="AT314">
        <v>1</v>
      </c>
      <c r="AU314">
        <v>1.01</v>
      </c>
      <c r="AV314">
        <v>1.01</v>
      </c>
      <c r="AW314">
        <v>1</v>
      </c>
      <c r="AX314">
        <v>0.98</v>
      </c>
      <c r="AY314">
        <v>0.98</v>
      </c>
      <c r="AZ314">
        <v>0.98</v>
      </c>
      <c r="BA314">
        <v>0.98</v>
      </c>
      <c r="BB314">
        <v>0.98</v>
      </c>
      <c r="BC314">
        <v>0.97</v>
      </c>
      <c r="BD314">
        <v>0.97</v>
      </c>
      <c r="BE314">
        <v>0.98</v>
      </c>
      <c r="BF314">
        <v>0.99</v>
      </c>
      <c r="BG314">
        <v>1</v>
      </c>
      <c r="BH314">
        <v>1.01</v>
      </c>
      <c r="BI314">
        <v>1.02</v>
      </c>
      <c r="BJ314">
        <v>1.03</v>
      </c>
      <c r="BK314">
        <v>1.03</v>
      </c>
      <c r="BL314">
        <v>1.03</v>
      </c>
      <c r="BM314">
        <v>1.03</v>
      </c>
      <c r="BN314">
        <v>1.03</v>
      </c>
      <c r="BO314">
        <v>1.03</v>
      </c>
      <c r="BP314">
        <v>1.03</v>
      </c>
      <c r="BQ314">
        <v>1.02</v>
      </c>
      <c r="BR314">
        <v>1.02</v>
      </c>
      <c r="BS314">
        <v>1.03</v>
      </c>
      <c r="BT314">
        <v>1.03</v>
      </c>
      <c r="BU314">
        <v>1.02</v>
      </c>
      <c r="BV314">
        <v>1</v>
      </c>
      <c r="BW314">
        <v>0.97</v>
      </c>
      <c r="BX314">
        <v>0.96</v>
      </c>
      <c r="BY314">
        <v>0.94</v>
      </c>
    </row>
    <row r="315" spans="4:77" x14ac:dyDescent="0.3">
      <c r="D315" s="18" t="s">
        <v>282</v>
      </c>
      <c r="E315" s="18" t="s">
        <v>281</v>
      </c>
      <c r="F315" s="4" t="s">
        <v>5</v>
      </c>
      <c r="G315" t="s">
        <v>280</v>
      </c>
      <c r="H315" t="s">
        <v>272</v>
      </c>
      <c r="I315" s="14" t="s">
        <v>6</v>
      </c>
      <c r="J315">
        <v>1</v>
      </c>
      <c r="K315">
        <v>0.99</v>
      </c>
      <c r="L315">
        <v>0.99</v>
      </c>
      <c r="M315">
        <v>0.99</v>
      </c>
      <c r="N315">
        <v>0.99</v>
      </c>
      <c r="O315">
        <v>1</v>
      </c>
      <c r="P315">
        <v>1</v>
      </c>
      <c r="Q315">
        <v>1</v>
      </c>
      <c r="R315">
        <v>1</v>
      </c>
      <c r="S315">
        <v>0.99</v>
      </c>
      <c r="T315">
        <v>0.99</v>
      </c>
      <c r="U315">
        <v>0.99</v>
      </c>
      <c r="V315">
        <v>1</v>
      </c>
      <c r="W315">
        <v>1.01</v>
      </c>
      <c r="X315">
        <v>1.01</v>
      </c>
      <c r="Y315">
        <v>1.02</v>
      </c>
      <c r="Z315">
        <v>1.03</v>
      </c>
      <c r="AA315">
        <v>1.03</v>
      </c>
      <c r="AB315">
        <v>1.03</v>
      </c>
      <c r="AC315">
        <v>1.03</v>
      </c>
      <c r="AD315">
        <v>1.03</v>
      </c>
      <c r="AE315">
        <v>1.04</v>
      </c>
      <c r="AF315">
        <v>1.05</v>
      </c>
      <c r="AG315">
        <v>1.06</v>
      </c>
      <c r="AH315">
        <v>1.07</v>
      </c>
      <c r="AI315">
        <v>1.08</v>
      </c>
      <c r="AJ315">
        <v>1.0900000000000001</v>
      </c>
      <c r="AK315">
        <v>1.08</v>
      </c>
      <c r="AL315">
        <v>1.08</v>
      </c>
      <c r="AM315">
        <v>1.0900000000000001</v>
      </c>
      <c r="AN315">
        <v>1.0900000000000001</v>
      </c>
      <c r="AO315">
        <v>1.0900000000000001</v>
      </c>
      <c r="AP315" t="s">
        <v>272</v>
      </c>
      <c r="AQ315" t="s">
        <v>200</v>
      </c>
      <c r="AR315" t="s">
        <v>7</v>
      </c>
      <c r="AS315">
        <v>2050</v>
      </c>
      <c r="AT315">
        <v>1</v>
      </c>
      <c r="AU315">
        <v>0.99</v>
      </c>
      <c r="AV315">
        <v>0.99</v>
      </c>
      <c r="AW315">
        <v>0.99</v>
      </c>
      <c r="AX315">
        <v>0.99</v>
      </c>
      <c r="AY315">
        <v>1</v>
      </c>
      <c r="AZ315">
        <v>1</v>
      </c>
      <c r="BA315">
        <v>1</v>
      </c>
      <c r="BB315">
        <v>1</v>
      </c>
      <c r="BC315">
        <v>0.99</v>
      </c>
      <c r="BD315">
        <v>0.99</v>
      </c>
      <c r="BE315">
        <v>0.99</v>
      </c>
      <c r="BF315">
        <v>1</v>
      </c>
      <c r="BG315">
        <v>1.01</v>
      </c>
      <c r="BH315">
        <v>1.01</v>
      </c>
      <c r="BI315">
        <v>1.02</v>
      </c>
      <c r="BJ315">
        <v>1.03</v>
      </c>
      <c r="BK315">
        <v>1.03</v>
      </c>
      <c r="BL315">
        <v>1.03</v>
      </c>
      <c r="BM315">
        <v>1.03</v>
      </c>
      <c r="BN315">
        <v>1.03</v>
      </c>
      <c r="BO315">
        <v>1.04</v>
      </c>
      <c r="BP315">
        <v>1.05</v>
      </c>
      <c r="BQ315">
        <v>1.06</v>
      </c>
      <c r="BR315">
        <v>1.07</v>
      </c>
      <c r="BS315">
        <v>1.08</v>
      </c>
      <c r="BT315">
        <v>1.0900000000000001</v>
      </c>
      <c r="BU315">
        <v>1.08</v>
      </c>
      <c r="BV315">
        <v>1.08</v>
      </c>
      <c r="BW315">
        <v>1.0900000000000001</v>
      </c>
      <c r="BX315">
        <v>1.0900000000000001</v>
      </c>
      <c r="BY315">
        <v>1.0900000000000001</v>
      </c>
    </row>
    <row r="316" spans="4:77" x14ac:dyDescent="0.3">
      <c r="D316" s="18" t="s">
        <v>282</v>
      </c>
      <c r="E316" s="18" t="s">
        <v>281</v>
      </c>
      <c r="F316" s="4" t="s">
        <v>5</v>
      </c>
      <c r="G316" t="s">
        <v>280</v>
      </c>
      <c r="H316" t="s">
        <v>273</v>
      </c>
      <c r="I316" s="14" t="s">
        <v>6</v>
      </c>
      <c r="J316">
        <v>1</v>
      </c>
      <c r="K316">
        <v>0.88</v>
      </c>
      <c r="L316">
        <v>0.92</v>
      </c>
      <c r="M316">
        <v>0.93</v>
      </c>
      <c r="N316">
        <v>0.94</v>
      </c>
      <c r="O316">
        <v>0.95</v>
      </c>
      <c r="P316">
        <v>0.96</v>
      </c>
      <c r="Q316">
        <v>0.96</v>
      </c>
      <c r="R316">
        <v>0.96</v>
      </c>
      <c r="S316">
        <v>0.96</v>
      </c>
      <c r="T316">
        <v>0.97</v>
      </c>
      <c r="U316">
        <v>0.97</v>
      </c>
      <c r="V316">
        <v>0.98</v>
      </c>
      <c r="W316">
        <v>0.98</v>
      </c>
      <c r="X316">
        <v>0.99</v>
      </c>
      <c r="Y316">
        <v>0.99</v>
      </c>
      <c r="Z316">
        <v>0.99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0.99</v>
      </c>
      <c r="AG316">
        <v>0.99</v>
      </c>
      <c r="AH316">
        <v>1</v>
      </c>
      <c r="AI316">
        <v>1</v>
      </c>
      <c r="AJ316">
        <v>1</v>
      </c>
      <c r="AK316">
        <v>1</v>
      </c>
      <c r="AL316">
        <v>1.01</v>
      </c>
      <c r="AM316">
        <v>1</v>
      </c>
      <c r="AN316">
        <v>1</v>
      </c>
      <c r="AO316">
        <v>1</v>
      </c>
      <c r="AP316" t="s">
        <v>273</v>
      </c>
      <c r="AQ316" t="s">
        <v>200</v>
      </c>
      <c r="AR316" t="s">
        <v>7</v>
      </c>
      <c r="AS316">
        <v>2050</v>
      </c>
      <c r="AT316">
        <v>1</v>
      </c>
      <c r="AU316">
        <v>0.88</v>
      </c>
      <c r="AV316">
        <v>0.92</v>
      </c>
      <c r="AW316">
        <v>0.93</v>
      </c>
      <c r="AX316">
        <v>0.94</v>
      </c>
      <c r="AY316">
        <v>0.95</v>
      </c>
      <c r="AZ316">
        <v>0.96</v>
      </c>
      <c r="BA316">
        <v>0.96</v>
      </c>
      <c r="BB316">
        <v>0.96</v>
      </c>
      <c r="BC316">
        <v>0.96</v>
      </c>
      <c r="BD316">
        <v>0.97</v>
      </c>
      <c r="BE316">
        <v>0.97</v>
      </c>
      <c r="BF316">
        <v>0.98</v>
      </c>
      <c r="BG316">
        <v>0.98</v>
      </c>
      <c r="BH316">
        <v>0.99</v>
      </c>
      <c r="BI316">
        <v>0.99</v>
      </c>
      <c r="BJ316">
        <v>0.99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0.99</v>
      </c>
      <c r="BQ316">
        <v>0.99</v>
      </c>
      <c r="BR316">
        <v>1</v>
      </c>
      <c r="BS316">
        <v>1</v>
      </c>
      <c r="BT316">
        <v>1</v>
      </c>
      <c r="BU316">
        <v>1</v>
      </c>
      <c r="BV316">
        <v>1.01</v>
      </c>
      <c r="BW316">
        <v>1</v>
      </c>
      <c r="BX316">
        <v>1</v>
      </c>
      <c r="BY316">
        <v>1</v>
      </c>
    </row>
    <row r="317" spans="4:77" x14ac:dyDescent="0.3">
      <c r="D317" s="18" t="s">
        <v>282</v>
      </c>
      <c r="E317" s="18" t="s">
        <v>281</v>
      </c>
      <c r="F317" s="4" t="s">
        <v>5</v>
      </c>
      <c r="G317" t="s">
        <v>280</v>
      </c>
      <c r="H317" t="s">
        <v>274</v>
      </c>
      <c r="I317" s="14" t="s">
        <v>6</v>
      </c>
      <c r="J317">
        <v>1</v>
      </c>
      <c r="K317">
        <v>0.96</v>
      </c>
      <c r="L317">
        <v>0.97</v>
      </c>
      <c r="M317">
        <v>0.97</v>
      </c>
      <c r="N317">
        <v>0.97</v>
      </c>
      <c r="O317">
        <v>0.98</v>
      </c>
      <c r="P317">
        <v>0.98</v>
      </c>
      <c r="Q317">
        <v>0.99</v>
      </c>
      <c r="R317">
        <v>0.99</v>
      </c>
      <c r="S317">
        <v>0.99</v>
      </c>
      <c r="T317">
        <v>0.99</v>
      </c>
      <c r="U317">
        <v>0.99</v>
      </c>
      <c r="V317">
        <v>1</v>
      </c>
      <c r="W317">
        <v>1.01</v>
      </c>
      <c r="X317">
        <v>1.01</v>
      </c>
      <c r="Y317">
        <v>1.01</v>
      </c>
      <c r="Z317">
        <v>1.02</v>
      </c>
      <c r="AA317">
        <v>1.02</v>
      </c>
      <c r="AB317">
        <v>1.03</v>
      </c>
      <c r="AC317">
        <v>1.03</v>
      </c>
      <c r="AD317">
        <v>1.03</v>
      </c>
      <c r="AE317">
        <v>1.03</v>
      </c>
      <c r="AF317">
        <v>1.03</v>
      </c>
      <c r="AG317">
        <v>1.02</v>
      </c>
      <c r="AH317">
        <v>1.03</v>
      </c>
      <c r="AI317">
        <v>1.03</v>
      </c>
      <c r="AJ317">
        <v>1.03</v>
      </c>
      <c r="AK317">
        <v>1.03</v>
      </c>
      <c r="AL317">
        <v>1.02</v>
      </c>
      <c r="AM317">
        <v>1.01</v>
      </c>
      <c r="AN317">
        <v>1</v>
      </c>
      <c r="AO317">
        <v>0.99</v>
      </c>
      <c r="AP317" t="s">
        <v>274</v>
      </c>
      <c r="AQ317" t="s">
        <v>200</v>
      </c>
      <c r="AR317" t="s">
        <v>7</v>
      </c>
      <c r="AS317">
        <v>2050</v>
      </c>
      <c r="AT317">
        <v>1</v>
      </c>
      <c r="AU317">
        <v>0.96</v>
      </c>
      <c r="AV317">
        <v>0.97</v>
      </c>
      <c r="AW317">
        <v>0.97</v>
      </c>
      <c r="AX317">
        <v>0.97</v>
      </c>
      <c r="AY317">
        <v>0.98</v>
      </c>
      <c r="AZ317">
        <v>0.98</v>
      </c>
      <c r="BA317">
        <v>0.99</v>
      </c>
      <c r="BB317">
        <v>0.99</v>
      </c>
      <c r="BC317">
        <v>0.99</v>
      </c>
      <c r="BD317">
        <v>0.99</v>
      </c>
      <c r="BE317">
        <v>0.99</v>
      </c>
      <c r="BF317">
        <v>1</v>
      </c>
      <c r="BG317">
        <v>1.01</v>
      </c>
      <c r="BH317">
        <v>1.01</v>
      </c>
      <c r="BI317">
        <v>1.01</v>
      </c>
      <c r="BJ317">
        <v>1.02</v>
      </c>
      <c r="BK317">
        <v>1.02</v>
      </c>
      <c r="BL317">
        <v>1.03</v>
      </c>
      <c r="BM317">
        <v>1.03</v>
      </c>
      <c r="BN317">
        <v>1.03</v>
      </c>
      <c r="BO317">
        <v>1.03</v>
      </c>
      <c r="BP317">
        <v>1.03</v>
      </c>
      <c r="BQ317">
        <v>1.02</v>
      </c>
      <c r="BR317">
        <v>1.03</v>
      </c>
      <c r="BS317">
        <v>1.03</v>
      </c>
      <c r="BT317">
        <v>1.03</v>
      </c>
      <c r="BU317">
        <v>1.03</v>
      </c>
      <c r="BV317">
        <v>1.02</v>
      </c>
      <c r="BW317">
        <v>1.01</v>
      </c>
      <c r="BX317">
        <v>1</v>
      </c>
      <c r="BY317">
        <v>0.99</v>
      </c>
    </row>
    <row r="318" spans="4:77" x14ac:dyDescent="0.3">
      <c r="D318" s="18" t="s">
        <v>282</v>
      </c>
      <c r="E318" s="18" t="s">
        <v>281</v>
      </c>
      <c r="F318" s="4" t="s">
        <v>5</v>
      </c>
      <c r="G318" t="s">
        <v>280</v>
      </c>
      <c r="H318" t="s">
        <v>275</v>
      </c>
      <c r="I318" s="14" t="s">
        <v>6</v>
      </c>
      <c r="J318">
        <v>1</v>
      </c>
      <c r="K318">
        <v>0.89</v>
      </c>
      <c r="L318">
        <v>0.91</v>
      </c>
      <c r="M318">
        <v>0.93</v>
      </c>
      <c r="N318">
        <v>0.93</v>
      </c>
      <c r="O318">
        <v>0.94</v>
      </c>
      <c r="P318">
        <v>0.95</v>
      </c>
      <c r="Q318">
        <v>0.95</v>
      </c>
      <c r="R318">
        <v>0.96</v>
      </c>
      <c r="S318">
        <v>0.95</v>
      </c>
      <c r="T318">
        <v>0.96</v>
      </c>
      <c r="U318">
        <v>0.96</v>
      </c>
      <c r="V318">
        <v>0.97</v>
      </c>
      <c r="W318">
        <v>0.97</v>
      </c>
      <c r="X318">
        <v>0.98</v>
      </c>
      <c r="Y318">
        <v>0.98</v>
      </c>
      <c r="Z318">
        <v>0.99</v>
      </c>
      <c r="AA318">
        <v>0.99</v>
      </c>
      <c r="AB318">
        <v>1</v>
      </c>
      <c r="AC318">
        <v>1</v>
      </c>
      <c r="AD318">
        <v>1</v>
      </c>
      <c r="AE318">
        <v>1</v>
      </c>
      <c r="AF318">
        <v>0.99</v>
      </c>
      <c r="AG318">
        <v>0.99</v>
      </c>
      <c r="AH318">
        <v>0.99</v>
      </c>
      <c r="AI318">
        <v>0.99</v>
      </c>
      <c r="AJ318">
        <v>1</v>
      </c>
      <c r="AK318">
        <v>1</v>
      </c>
      <c r="AL318">
        <v>1</v>
      </c>
      <c r="AM318">
        <v>1</v>
      </c>
      <c r="AN318">
        <v>0.99</v>
      </c>
      <c r="AO318">
        <v>0.99</v>
      </c>
      <c r="AP318" t="s">
        <v>275</v>
      </c>
      <c r="AQ318" t="s">
        <v>200</v>
      </c>
      <c r="AR318" t="s">
        <v>7</v>
      </c>
      <c r="AS318">
        <v>2050</v>
      </c>
      <c r="AT318">
        <v>1</v>
      </c>
      <c r="AU318">
        <v>0.89</v>
      </c>
      <c r="AV318">
        <v>0.91</v>
      </c>
      <c r="AW318">
        <v>0.93</v>
      </c>
      <c r="AX318">
        <v>0.93</v>
      </c>
      <c r="AY318">
        <v>0.94</v>
      </c>
      <c r="AZ318">
        <v>0.95</v>
      </c>
      <c r="BA318">
        <v>0.95</v>
      </c>
      <c r="BB318">
        <v>0.96</v>
      </c>
      <c r="BC318">
        <v>0.95</v>
      </c>
      <c r="BD318">
        <v>0.96</v>
      </c>
      <c r="BE318">
        <v>0.96</v>
      </c>
      <c r="BF318">
        <v>0.97</v>
      </c>
      <c r="BG318">
        <v>0.97</v>
      </c>
      <c r="BH318">
        <v>0.98</v>
      </c>
      <c r="BI318">
        <v>0.98</v>
      </c>
      <c r="BJ318">
        <v>0.99</v>
      </c>
      <c r="BK318">
        <v>0.99</v>
      </c>
      <c r="BL318">
        <v>1</v>
      </c>
      <c r="BM318">
        <v>1</v>
      </c>
      <c r="BN318">
        <v>1</v>
      </c>
      <c r="BO318">
        <v>1</v>
      </c>
      <c r="BP318">
        <v>0.99</v>
      </c>
      <c r="BQ318">
        <v>0.99</v>
      </c>
      <c r="BR318">
        <v>0.99</v>
      </c>
      <c r="BS318">
        <v>0.99</v>
      </c>
      <c r="BT318">
        <v>1</v>
      </c>
      <c r="BU318">
        <v>1</v>
      </c>
      <c r="BV318">
        <v>1</v>
      </c>
      <c r="BW318">
        <v>1</v>
      </c>
      <c r="BX318">
        <v>0.99</v>
      </c>
      <c r="BY318">
        <v>0.99</v>
      </c>
    </row>
    <row r="319" spans="4:77" x14ac:dyDescent="0.3">
      <c r="D319" s="18" t="s">
        <v>282</v>
      </c>
      <c r="E319" s="18" t="s">
        <v>281</v>
      </c>
      <c r="F319" s="4" t="s">
        <v>5</v>
      </c>
      <c r="G319" t="s">
        <v>280</v>
      </c>
      <c r="H319" t="s">
        <v>276</v>
      </c>
      <c r="I319" s="14" t="s">
        <v>6</v>
      </c>
      <c r="J319">
        <v>1</v>
      </c>
      <c r="K319">
        <v>1.03</v>
      </c>
      <c r="L319">
        <v>1.02</v>
      </c>
      <c r="M319">
        <v>1.02</v>
      </c>
      <c r="N319">
        <v>1.02</v>
      </c>
      <c r="O319">
        <v>1.02</v>
      </c>
      <c r="P319">
        <v>1.02</v>
      </c>
      <c r="Q319">
        <v>1.03</v>
      </c>
      <c r="R319">
        <v>1.03</v>
      </c>
      <c r="S319">
        <v>1.02</v>
      </c>
      <c r="T319">
        <v>1.02</v>
      </c>
      <c r="U319">
        <v>1.03</v>
      </c>
      <c r="V319">
        <v>1.03</v>
      </c>
      <c r="W319">
        <v>1.03</v>
      </c>
      <c r="X319">
        <v>1.04</v>
      </c>
      <c r="Y319">
        <v>1.04</v>
      </c>
      <c r="Z319">
        <v>1.05</v>
      </c>
      <c r="AA319">
        <v>1.05</v>
      </c>
      <c r="AB319">
        <v>1.05</v>
      </c>
      <c r="AC319">
        <v>1.05</v>
      </c>
      <c r="AD319">
        <v>1.05</v>
      </c>
      <c r="AE319">
        <v>1.05</v>
      </c>
      <c r="AF319">
        <v>1.04</v>
      </c>
      <c r="AG319">
        <v>1.04</v>
      </c>
      <c r="AH319">
        <v>1.04</v>
      </c>
      <c r="AI319">
        <v>1.04</v>
      </c>
      <c r="AJ319">
        <v>1.04</v>
      </c>
      <c r="AK319">
        <v>1.04</v>
      </c>
      <c r="AL319">
        <v>1.02</v>
      </c>
      <c r="AM319">
        <v>1</v>
      </c>
      <c r="AN319">
        <v>0.99</v>
      </c>
      <c r="AO319">
        <v>0.98</v>
      </c>
      <c r="AP319" t="s">
        <v>276</v>
      </c>
      <c r="AQ319" t="s">
        <v>200</v>
      </c>
      <c r="AR319" t="s">
        <v>7</v>
      </c>
      <c r="AS319">
        <v>2050</v>
      </c>
      <c r="AT319">
        <v>1</v>
      </c>
      <c r="AU319">
        <v>1.03</v>
      </c>
      <c r="AV319">
        <v>1.02</v>
      </c>
      <c r="AW319">
        <v>1.02</v>
      </c>
      <c r="AX319">
        <v>1.02</v>
      </c>
      <c r="AY319">
        <v>1.02</v>
      </c>
      <c r="AZ319">
        <v>1.02</v>
      </c>
      <c r="BA319">
        <v>1.03</v>
      </c>
      <c r="BB319">
        <v>1.03</v>
      </c>
      <c r="BC319">
        <v>1.02</v>
      </c>
      <c r="BD319">
        <v>1.02</v>
      </c>
      <c r="BE319">
        <v>1.03</v>
      </c>
      <c r="BF319">
        <v>1.03</v>
      </c>
      <c r="BG319">
        <v>1.03</v>
      </c>
      <c r="BH319">
        <v>1.04</v>
      </c>
      <c r="BI319">
        <v>1.04</v>
      </c>
      <c r="BJ319">
        <v>1.05</v>
      </c>
      <c r="BK319">
        <v>1.05</v>
      </c>
      <c r="BL319">
        <v>1.05</v>
      </c>
      <c r="BM319">
        <v>1.05</v>
      </c>
      <c r="BN319">
        <v>1.05</v>
      </c>
      <c r="BO319">
        <v>1.05</v>
      </c>
      <c r="BP319">
        <v>1.04</v>
      </c>
      <c r="BQ319">
        <v>1.04</v>
      </c>
      <c r="BR319">
        <v>1.04</v>
      </c>
      <c r="BS319">
        <v>1.04</v>
      </c>
      <c r="BT319">
        <v>1.04</v>
      </c>
      <c r="BU319">
        <v>1.04</v>
      </c>
      <c r="BV319">
        <v>1.02</v>
      </c>
      <c r="BW319">
        <v>1</v>
      </c>
      <c r="BX319">
        <v>0.99</v>
      </c>
      <c r="BY319">
        <v>0.98</v>
      </c>
    </row>
    <row r="320" spans="4:77" x14ac:dyDescent="0.3">
      <c r="D320" s="18" t="s">
        <v>282</v>
      </c>
      <c r="E320" s="18" t="s">
        <v>281</v>
      </c>
      <c r="F320" s="4" t="s">
        <v>5</v>
      </c>
      <c r="G320" t="s">
        <v>280</v>
      </c>
      <c r="H320" t="s">
        <v>277</v>
      </c>
      <c r="I320" s="14" t="s">
        <v>6</v>
      </c>
      <c r="J320">
        <v>1</v>
      </c>
      <c r="K320">
        <v>1.1299999999999999</v>
      </c>
      <c r="L320">
        <v>1.1200000000000001</v>
      </c>
      <c r="M320">
        <v>1.1000000000000001</v>
      </c>
      <c r="N320">
        <v>1.1000000000000001</v>
      </c>
      <c r="O320">
        <v>1.0900000000000001</v>
      </c>
      <c r="P320">
        <v>1.0900000000000001</v>
      </c>
      <c r="Q320">
        <v>1.0900000000000001</v>
      </c>
      <c r="R320">
        <v>1.0900000000000001</v>
      </c>
      <c r="S320">
        <v>1.0900000000000001</v>
      </c>
      <c r="T320">
        <v>1.1000000000000001</v>
      </c>
      <c r="U320">
        <v>1.1000000000000001</v>
      </c>
      <c r="V320">
        <v>1.1100000000000001</v>
      </c>
      <c r="W320">
        <v>1.1100000000000001</v>
      </c>
      <c r="X320">
        <v>1.1200000000000001</v>
      </c>
      <c r="Y320">
        <v>1.1200000000000001</v>
      </c>
      <c r="Z320">
        <v>1.1299999999999999</v>
      </c>
      <c r="AA320">
        <v>1.1299999999999999</v>
      </c>
      <c r="AB320">
        <v>1.1299999999999999</v>
      </c>
      <c r="AC320">
        <v>1.1399999999999999</v>
      </c>
      <c r="AD320">
        <v>1.1399999999999999</v>
      </c>
      <c r="AE320">
        <v>1.1399999999999999</v>
      </c>
      <c r="AF320">
        <v>1.1299999999999999</v>
      </c>
      <c r="AG320">
        <v>1.1299999999999999</v>
      </c>
      <c r="AH320">
        <v>1.1299999999999999</v>
      </c>
      <c r="AI320">
        <v>1.1299999999999999</v>
      </c>
      <c r="AJ320">
        <v>1.1299999999999999</v>
      </c>
      <c r="AK320">
        <v>1.1299999999999999</v>
      </c>
      <c r="AL320">
        <v>1.1399999999999999</v>
      </c>
      <c r="AM320">
        <v>1.1299999999999999</v>
      </c>
      <c r="AN320">
        <v>1.1299999999999999</v>
      </c>
      <c r="AO320">
        <v>1.1299999999999999</v>
      </c>
      <c r="AP320" t="s">
        <v>277</v>
      </c>
      <c r="AQ320" t="s">
        <v>200</v>
      </c>
      <c r="AR320" t="s">
        <v>7</v>
      </c>
      <c r="AS320">
        <v>2050</v>
      </c>
      <c r="AT320">
        <v>1</v>
      </c>
      <c r="AU320">
        <v>1.1299999999999999</v>
      </c>
      <c r="AV320">
        <v>1.1200000000000001</v>
      </c>
      <c r="AW320">
        <v>1.1000000000000001</v>
      </c>
      <c r="AX320">
        <v>1.1000000000000001</v>
      </c>
      <c r="AY320">
        <v>1.0900000000000001</v>
      </c>
      <c r="AZ320">
        <v>1.0900000000000001</v>
      </c>
      <c r="BA320">
        <v>1.0900000000000001</v>
      </c>
      <c r="BB320">
        <v>1.0900000000000001</v>
      </c>
      <c r="BC320">
        <v>1.0900000000000001</v>
      </c>
      <c r="BD320">
        <v>1.1000000000000001</v>
      </c>
      <c r="BE320">
        <v>1.1000000000000001</v>
      </c>
      <c r="BF320">
        <v>1.1100000000000001</v>
      </c>
      <c r="BG320">
        <v>1.1100000000000001</v>
      </c>
      <c r="BH320">
        <v>1.1200000000000001</v>
      </c>
      <c r="BI320">
        <v>1.1200000000000001</v>
      </c>
      <c r="BJ320">
        <v>1.1299999999999999</v>
      </c>
      <c r="BK320">
        <v>1.1299999999999999</v>
      </c>
      <c r="BL320">
        <v>1.1299999999999999</v>
      </c>
      <c r="BM320">
        <v>1.1399999999999999</v>
      </c>
      <c r="BN320">
        <v>1.1399999999999999</v>
      </c>
      <c r="BO320">
        <v>1.1399999999999999</v>
      </c>
      <c r="BP320">
        <v>1.1299999999999999</v>
      </c>
      <c r="BQ320">
        <v>1.1299999999999999</v>
      </c>
      <c r="BR320">
        <v>1.1299999999999999</v>
      </c>
      <c r="BS320">
        <v>1.1299999999999999</v>
      </c>
      <c r="BT320">
        <v>1.1299999999999999</v>
      </c>
      <c r="BU320">
        <v>1.1299999999999999</v>
      </c>
      <c r="BV320">
        <v>1.1399999999999999</v>
      </c>
      <c r="BW320">
        <v>1.1299999999999999</v>
      </c>
      <c r="BX320">
        <v>1.1299999999999999</v>
      </c>
      <c r="BY320">
        <v>1.1299999999999999</v>
      </c>
    </row>
    <row r="321" spans="4:41" x14ac:dyDescent="0.3">
      <c r="D321" s="15" t="s">
        <v>283</v>
      </c>
      <c r="E321" s="15" t="s">
        <v>284</v>
      </c>
      <c r="F321" s="12" t="s">
        <v>33</v>
      </c>
      <c r="G321" s="15" t="s">
        <v>285</v>
      </c>
      <c r="H321" s="15" t="s">
        <v>201</v>
      </c>
      <c r="I321" s="16" t="s">
        <v>6</v>
      </c>
      <c r="J321" s="17">
        <f>J167*J244</f>
        <v>2.7</v>
      </c>
      <c r="K321" s="17">
        <f t="shared" ref="K321:AO321" si="23">K167*K244</f>
        <v>2.444</v>
      </c>
      <c r="L321" s="17">
        <f t="shared" si="23"/>
        <v>2.5649999999999999</v>
      </c>
      <c r="M321" s="17">
        <f t="shared" si="23"/>
        <v>2.6459999999999999</v>
      </c>
      <c r="N321" s="17">
        <f t="shared" si="23"/>
        <v>2.7719999999999998</v>
      </c>
      <c r="O321" s="17">
        <f t="shared" si="23"/>
        <v>2.8</v>
      </c>
      <c r="P321" s="17">
        <f t="shared" si="23"/>
        <v>2.9</v>
      </c>
      <c r="Q321" s="17">
        <f t="shared" si="23"/>
        <v>2.9</v>
      </c>
      <c r="R321" s="17">
        <f t="shared" si="23"/>
        <v>2.871</v>
      </c>
      <c r="S321" s="17">
        <f t="shared" si="23"/>
        <v>3.06</v>
      </c>
      <c r="T321" s="17">
        <f t="shared" si="23"/>
        <v>3.1620000000000004</v>
      </c>
      <c r="U321" s="17">
        <f t="shared" si="23"/>
        <v>3.1310000000000002</v>
      </c>
      <c r="V321" s="17">
        <f t="shared" si="23"/>
        <v>3.2320000000000002</v>
      </c>
      <c r="W321" s="17">
        <f t="shared" si="23"/>
        <v>3.2320000000000002</v>
      </c>
      <c r="X321" s="17">
        <f t="shared" si="23"/>
        <v>3.2320000000000002</v>
      </c>
      <c r="Y321" s="17">
        <f t="shared" si="23"/>
        <v>3.3659999999999997</v>
      </c>
      <c r="Z321" s="17">
        <f t="shared" si="23"/>
        <v>3.3659999999999997</v>
      </c>
      <c r="AA321" s="17">
        <f t="shared" si="23"/>
        <v>3.468</v>
      </c>
      <c r="AB321" s="17">
        <f t="shared" si="23"/>
        <v>3.468</v>
      </c>
      <c r="AC321" s="17">
        <f t="shared" si="23"/>
        <v>3.5700000000000003</v>
      </c>
      <c r="AD321" s="17">
        <f t="shared" si="23"/>
        <v>3.5700000000000003</v>
      </c>
      <c r="AE321" s="17">
        <f t="shared" si="23"/>
        <v>3.7080000000000002</v>
      </c>
      <c r="AF321" s="17">
        <f t="shared" si="23"/>
        <v>3.7440000000000002</v>
      </c>
      <c r="AG321" s="17">
        <f t="shared" si="23"/>
        <v>3.8480000000000003</v>
      </c>
      <c r="AH321" s="17">
        <f t="shared" si="23"/>
        <v>3.8480000000000003</v>
      </c>
      <c r="AI321" s="17">
        <f t="shared" si="23"/>
        <v>3.9899999999999998</v>
      </c>
      <c r="AJ321" s="17">
        <f t="shared" si="23"/>
        <v>3.9899999999999998</v>
      </c>
      <c r="AK321" s="17">
        <f t="shared" si="23"/>
        <v>3.9899999999999998</v>
      </c>
      <c r="AL321" s="17">
        <f t="shared" si="23"/>
        <v>3.9139999999999997</v>
      </c>
      <c r="AM321" s="17">
        <f t="shared" si="23"/>
        <v>3.8759999999999999</v>
      </c>
      <c r="AN321" s="17">
        <f t="shared" si="23"/>
        <v>3.8379999999999996</v>
      </c>
      <c r="AO321" s="17">
        <f t="shared" si="23"/>
        <v>3.8</v>
      </c>
    </row>
    <row r="322" spans="4:41" x14ac:dyDescent="0.3">
      <c r="D322" s="15" t="s">
        <v>283</v>
      </c>
      <c r="E322" s="15" t="s">
        <v>284</v>
      </c>
      <c r="F322" s="12" t="s">
        <v>33</v>
      </c>
      <c r="G322" s="15" t="s">
        <v>285</v>
      </c>
      <c r="H322" s="15" t="s">
        <v>202</v>
      </c>
      <c r="I322" s="16" t="s">
        <v>6</v>
      </c>
      <c r="J322" s="17">
        <f t="shared" ref="J322:AO329" si="24">J168*J245</f>
        <v>11.9</v>
      </c>
      <c r="K322" s="17">
        <f t="shared" si="24"/>
        <v>11.21</v>
      </c>
      <c r="L322" s="17">
        <f t="shared" si="24"/>
        <v>11.857999999999999</v>
      </c>
      <c r="M322" s="17">
        <f t="shared" si="24"/>
        <v>12.524000000000001</v>
      </c>
      <c r="N322" s="17">
        <f t="shared" si="24"/>
        <v>12.978</v>
      </c>
      <c r="O322" s="17">
        <f t="shared" si="24"/>
        <v>13.184000000000001</v>
      </c>
      <c r="P322" s="17">
        <f t="shared" si="24"/>
        <v>13.52</v>
      </c>
      <c r="Q322" s="17">
        <f t="shared" si="24"/>
        <v>13.493</v>
      </c>
      <c r="R322" s="17">
        <f t="shared" si="24"/>
        <v>13.699000000000002</v>
      </c>
      <c r="S322" s="17">
        <f t="shared" si="24"/>
        <v>14.795999999999999</v>
      </c>
      <c r="T322" s="17">
        <f t="shared" si="24"/>
        <v>15.120000000000001</v>
      </c>
      <c r="U322" s="17">
        <f t="shared" si="24"/>
        <v>15.052</v>
      </c>
      <c r="V322" s="17">
        <f t="shared" si="24"/>
        <v>15.264000000000001</v>
      </c>
      <c r="W322" s="17">
        <f t="shared" si="24"/>
        <v>15.476000000000001</v>
      </c>
      <c r="X322" s="17">
        <f t="shared" si="24"/>
        <v>15.688000000000002</v>
      </c>
      <c r="Y322" s="17">
        <f t="shared" si="24"/>
        <v>16.006</v>
      </c>
      <c r="Z322" s="17">
        <f t="shared" si="24"/>
        <v>15.959999999999999</v>
      </c>
      <c r="AA322" s="17">
        <f t="shared" si="24"/>
        <v>16.170000000000002</v>
      </c>
      <c r="AB322" s="17">
        <f t="shared" si="24"/>
        <v>16.38</v>
      </c>
      <c r="AC322" s="17">
        <f t="shared" si="24"/>
        <v>16.59</v>
      </c>
      <c r="AD322" s="17">
        <f t="shared" si="24"/>
        <v>16.695</v>
      </c>
      <c r="AE322" s="17">
        <f t="shared" si="24"/>
        <v>16.905000000000001</v>
      </c>
      <c r="AF322" s="17">
        <f t="shared" si="24"/>
        <v>17.547999999999998</v>
      </c>
      <c r="AG322" s="17">
        <f t="shared" si="24"/>
        <v>17.762000000000004</v>
      </c>
      <c r="AH322" s="17">
        <f t="shared" si="24"/>
        <v>17.976000000000003</v>
      </c>
      <c r="AI322" s="17">
        <f t="shared" si="24"/>
        <v>18.36</v>
      </c>
      <c r="AJ322" s="17">
        <f t="shared" si="24"/>
        <v>18.576000000000001</v>
      </c>
      <c r="AK322" s="17">
        <f t="shared" si="24"/>
        <v>18.338000000000001</v>
      </c>
      <c r="AL322" s="17">
        <f t="shared" si="24"/>
        <v>17.819000000000003</v>
      </c>
      <c r="AM322" s="17">
        <f t="shared" si="24"/>
        <v>17.2</v>
      </c>
      <c r="AN322" s="17">
        <f t="shared" si="24"/>
        <v>16.587</v>
      </c>
      <c r="AO322" s="17">
        <f t="shared" si="24"/>
        <v>16.149999999999999</v>
      </c>
    </row>
    <row r="323" spans="4:41" x14ac:dyDescent="0.3">
      <c r="D323" s="15" t="s">
        <v>283</v>
      </c>
      <c r="E323" s="15" t="s">
        <v>284</v>
      </c>
      <c r="F323" s="12" t="s">
        <v>33</v>
      </c>
      <c r="G323" s="15" t="s">
        <v>285</v>
      </c>
      <c r="H323" s="15" t="s">
        <v>203</v>
      </c>
      <c r="I323" s="16" t="s">
        <v>6</v>
      </c>
      <c r="J323" s="17">
        <f t="shared" si="24"/>
        <v>0.8</v>
      </c>
      <c r="K323" s="17">
        <f t="shared" si="24"/>
        <v>0.74400000000000011</v>
      </c>
      <c r="L323" s="17">
        <f t="shared" si="24"/>
        <v>0.76800000000000002</v>
      </c>
      <c r="M323" s="17">
        <f t="shared" si="24"/>
        <v>0.80800000000000005</v>
      </c>
      <c r="N323" s="17">
        <f t="shared" si="24"/>
        <v>0.92700000000000005</v>
      </c>
      <c r="O323" s="17">
        <f t="shared" si="24"/>
        <v>0.94500000000000006</v>
      </c>
      <c r="P323" s="17">
        <f t="shared" si="24"/>
        <v>0.95400000000000007</v>
      </c>
      <c r="Q323" s="17">
        <f t="shared" si="24"/>
        <v>0.95400000000000007</v>
      </c>
      <c r="R323" s="17">
        <f t="shared" si="24"/>
        <v>0.95400000000000007</v>
      </c>
      <c r="S323" s="17">
        <f t="shared" si="24"/>
        <v>1.0080000000000002</v>
      </c>
      <c r="T323" s="17">
        <f t="shared" si="24"/>
        <v>1.0169999999999999</v>
      </c>
      <c r="U323" s="17">
        <f t="shared" si="24"/>
        <v>1.1200000000000001</v>
      </c>
      <c r="V323" s="17">
        <f t="shared" si="24"/>
        <v>1.1299999999999999</v>
      </c>
      <c r="W323" s="17">
        <f t="shared" si="24"/>
        <v>1.1299999999999999</v>
      </c>
      <c r="X323" s="17">
        <f t="shared" si="24"/>
        <v>1.1399999999999999</v>
      </c>
      <c r="Y323" s="17">
        <f t="shared" si="24"/>
        <v>1.1399999999999999</v>
      </c>
      <c r="Z323" s="17">
        <f t="shared" si="24"/>
        <v>1.1399999999999999</v>
      </c>
      <c r="AA323" s="17">
        <f t="shared" si="24"/>
        <v>1.254</v>
      </c>
      <c r="AB323" s="17">
        <f t="shared" si="24"/>
        <v>1.2649999999999999</v>
      </c>
      <c r="AC323" s="17">
        <f t="shared" si="24"/>
        <v>1.2649999999999999</v>
      </c>
      <c r="AD323" s="17">
        <f t="shared" si="24"/>
        <v>1.276</v>
      </c>
      <c r="AE323" s="17">
        <f t="shared" si="24"/>
        <v>1.2869999999999999</v>
      </c>
      <c r="AF323" s="17">
        <f t="shared" si="24"/>
        <v>1.3089999999999999</v>
      </c>
      <c r="AG323" s="17">
        <f t="shared" si="24"/>
        <v>1.44</v>
      </c>
      <c r="AH323" s="17">
        <f t="shared" si="24"/>
        <v>1.452</v>
      </c>
      <c r="AI323" s="17">
        <f t="shared" si="24"/>
        <v>1.464</v>
      </c>
      <c r="AJ323" s="17">
        <f t="shared" si="24"/>
        <v>1.476</v>
      </c>
      <c r="AK323" s="17">
        <f t="shared" si="24"/>
        <v>1.464</v>
      </c>
      <c r="AL323" s="17">
        <f t="shared" si="24"/>
        <v>1.4279999999999999</v>
      </c>
      <c r="AM323" s="17">
        <f t="shared" si="24"/>
        <v>1.3919999999999999</v>
      </c>
      <c r="AN323" s="17">
        <f t="shared" si="24"/>
        <v>1.3559999999999999</v>
      </c>
      <c r="AO323" s="17">
        <f t="shared" si="24"/>
        <v>1.3320000000000001</v>
      </c>
    </row>
    <row r="324" spans="4:41" x14ac:dyDescent="0.3">
      <c r="D324" s="15" t="s">
        <v>283</v>
      </c>
      <c r="E324" s="15" t="s">
        <v>284</v>
      </c>
      <c r="F324" s="12" t="s">
        <v>33</v>
      </c>
      <c r="G324" s="15" t="s">
        <v>285</v>
      </c>
      <c r="H324" s="15" t="s">
        <v>204</v>
      </c>
      <c r="I324" s="16" t="s">
        <v>6</v>
      </c>
      <c r="J324" s="17">
        <f t="shared" si="24"/>
        <v>6.7</v>
      </c>
      <c r="K324" s="17">
        <f t="shared" si="24"/>
        <v>6.4</v>
      </c>
      <c r="L324" s="17">
        <f t="shared" si="24"/>
        <v>6.5339999999999998</v>
      </c>
      <c r="M324" s="17">
        <f t="shared" si="24"/>
        <v>6.633</v>
      </c>
      <c r="N324" s="17">
        <f t="shared" si="24"/>
        <v>6.7320000000000002</v>
      </c>
      <c r="O324" s="17">
        <f t="shared" si="24"/>
        <v>6.8310000000000004</v>
      </c>
      <c r="P324" s="17">
        <f t="shared" si="24"/>
        <v>6.93</v>
      </c>
      <c r="Q324" s="17">
        <f t="shared" si="24"/>
        <v>6.93</v>
      </c>
      <c r="R324" s="17">
        <f t="shared" si="24"/>
        <v>6.9579999999999993</v>
      </c>
      <c r="S324" s="17">
        <f t="shared" si="24"/>
        <v>7.1539999999999999</v>
      </c>
      <c r="T324" s="17">
        <f t="shared" si="24"/>
        <v>7.1539999999999999</v>
      </c>
      <c r="U324" s="17">
        <f t="shared" si="24"/>
        <v>7.2519999999999998</v>
      </c>
      <c r="V324" s="17">
        <f t="shared" si="24"/>
        <v>7.4249999999999998</v>
      </c>
      <c r="W324" s="17">
        <f t="shared" si="24"/>
        <v>7.524</v>
      </c>
      <c r="X324" s="17">
        <f t="shared" si="24"/>
        <v>7.6230000000000002</v>
      </c>
      <c r="Y324" s="17">
        <f t="shared" si="24"/>
        <v>7.7219999999999995</v>
      </c>
      <c r="Z324" s="17">
        <f t="shared" si="24"/>
        <v>7.9</v>
      </c>
      <c r="AA324" s="17">
        <f t="shared" si="24"/>
        <v>8</v>
      </c>
      <c r="AB324" s="17">
        <f t="shared" si="24"/>
        <v>8.1</v>
      </c>
      <c r="AC324" s="17">
        <f t="shared" si="24"/>
        <v>8.1999999999999993</v>
      </c>
      <c r="AD324" s="17">
        <f t="shared" si="24"/>
        <v>8.4</v>
      </c>
      <c r="AE324" s="17">
        <f t="shared" si="24"/>
        <v>8.5</v>
      </c>
      <c r="AF324" s="17">
        <f t="shared" si="24"/>
        <v>8.6</v>
      </c>
      <c r="AG324" s="17">
        <f t="shared" si="24"/>
        <v>8.6999999999999993</v>
      </c>
      <c r="AH324" s="17">
        <f t="shared" si="24"/>
        <v>8.8000000000000007</v>
      </c>
      <c r="AI324" s="17">
        <f t="shared" si="24"/>
        <v>9</v>
      </c>
      <c r="AJ324" s="17">
        <f t="shared" si="24"/>
        <v>9.1</v>
      </c>
      <c r="AK324" s="17">
        <f t="shared" si="24"/>
        <v>9.1999999999999993</v>
      </c>
      <c r="AL324" s="17">
        <f t="shared" si="24"/>
        <v>9.1079999999999988</v>
      </c>
      <c r="AM324" s="17">
        <f t="shared" si="24"/>
        <v>8.9239999999999995</v>
      </c>
      <c r="AN324" s="17">
        <f t="shared" si="24"/>
        <v>8.827</v>
      </c>
      <c r="AO324" s="17">
        <f t="shared" si="24"/>
        <v>8.7359999999999989</v>
      </c>
    </row>
    <row r="325" spans="4:41" x14ac:dyDescent="0.3">
      <c r="D325" s="15" t="s">
        <v>283</v>
      </c>
      <c r="E325" s="15" t="s">
        <v>284</v>
      </c>
      <c r="F325" s="12" t="s">
        <v>33</v>
      </c>
      <c r="G325" s="15" t="s">
        <v>285</v>
      </c>
      <c r="H325" s="15" t="s">
        <v>205</v>
      </c>
      <c r="I325" s="16" t="s">
        <v>6</v>
      </c>
      <c r="J325" s="17">
        <f t="shared" si="24"/>
        <v>13</v>
      </c>
      <c r="K325" s="17">
        <f t="shared" si="24"/>
        <v>12.6</v>
      </c>
      <c r="L325" s="17">
        <f t="shared" si="24"/>
        <v>13</v>
      </c>
      <c r="M325" s="17">
        <f t="shared" si="24"/>
        <v>13.3</v>
      </c>
      <c r="N325" s="17">
        <f t="shared" si="24"/>
        <v>13.464</v>
      </c>
      <c r="O325" s="17">
        <f t="shared" si="24"/>
        <v>13.662000000000001</v>
      </c>
      <c r="P325" s="17">
        <f t="shared" si="24"/>
        <v>13.86</v>
      </c>
      <c r="Q325" s="17">
        <f t="shared" si="24"/>
        <v>14.058</v>
      </c>
      <c r="R325" s="17">
        <f t="shared" si="24"/>
        <v>14.355</v>
      </c>
      <c r="S325" s="17">
        <f t="shared" si="24"/>
        <v>15.351999999999999</v>
      </c>
      <c r="T325" s="17">
        <f t="shared" si="24"/>
        <v>15.756</v>
      </c>
      <c r="U325" s="17">
        <f t="shared" si="24"/>
        <v>15.8</v>
      </c>
      <c r="V325" s="17">
        <f t="shared" si="24"/>
        <v>16.100000000000001</v>
      </c>
      <c r="W325" s="17">
        <f t="shared" si="24"/>
        <v>16.399999999999999</v>
      </c>
      <c r="X325" s="17">
        <f t="shared" si="24"/>
        <v>16.7</v>
      </c>
      <c r="Y325" s="17">
        <f t="shared" si="24"/>
        <v>17.100000000000001</v>
      </c>
      <c r="Z325" s="17">
        <f t="shared" si="24"/>
        <v>17.399999999999999</v>
      </c>
      <c r="AA325" s="17">
        <f t="shared" si="24"/>
        <v>17.876999999999999</v>
      </c>
      <c r="AB325" s="17">
        <f t="shared" si="24"/>
        <v>18.18</v>
      </c>
      <c r="AC325" s="17">
        <f t="shared" si="24"/>
        <v>18.3</v>
      </c>
      <c r="AD325" s="17">
        <f t="shared" si="24"/>
        <v>18.5</v>
      </c>
      <c r="AE325" s="17">
        <f t="shared" si="24"/>
        <v>18.8</v>
      </c>
      <c r="AF325" s="17">
        <f t="shared" si="24"/>
        <v>19.493000000000002</v>
      </c>
      <c r="AG325" s="17">
        <f t="shared" si="24"/>
        <v>19.896999999999998</v>
      </c>
      <c r="AH325" s="17">
        <f t="shared" si="24"/>
        <v>20.301000000000002</v>
      </c>
      <c r="AI325" s="17">
        <f t="shared" si="24"/>
        <v>20.603999999999999</v>
      </c>
      <c r="AJ325" s="17">
        <f t="shared" si="24"/>
        <v>21.008000000000003</v>
      </c>
      <c r="AK325" s="17">
        <f t="shared" si="24"/>
        <v>21.311</v>
      </c>
      <c r="AL325" s="17">
        <f t="shared" si="24"/>
        <v>20.79</v>
      </c>
      <c r="AM325" s="17">
        <f t="shared" si="24"/>
        <v>20.384</v>
      </c>
      <c r="AN325" s="17">
        <f t="shared" si="24"/>
        <v>20.078999999999997</v>
      </c>
      <c r="AO325" s="17">
        <f t="shared" si="24"/>
        <v>19.68</v>
      </c>
    </row>
    <row r="326" spans="4:41" x14ac:dyDescent="0.3">
      <c r="D326" s="15" t="s">
        <v>283</v>
      </c>
      <c r="E326" s="15" t="s">
        <v>284</v>
      </c>
      <c r="F326" s="12" t="s">
        <v>33</v>
      </c>
      <c r="G326" s="15" t="s">
        <v>285</v>
      </c>
      <c r="H326" s="15" t="s">
        <v>206</v>
      </c>
      <c r="I326" s="16" t="s">
        <v>6</v>
      </c>
      <c r="J326" s="17">
        <f t="shared" si="24"/>
        <v>6.2</v>
      </c>
      <c r="K326" s="17">
        <f t="shared" si="24"/>
        <v>6.12</v>
      </c>
      <c r="L326" s="17">
        <f t="shared" si="24"/>
        <v>6.4260000000000002</v>
      </c>
      <c r="M326" s="17">
        <f t="shared" si="24"/>
        <v>6.5280000000000005</v>
      </c>
      <c r="N326" s="17">
        <f t="shared" si="24"/>
        <v>6.5650000000000004</v>
      </c>
      <c r="O326" s="17">
        <f t="shared" si="24"/>
        <v>6.8340000000000005</v>
      </c>
      <c r="P326" s="17">
        <f t="shared" si="24"/>
        <v>6.9359999999999999</v>
      </c>
      <c r="Q326" s="17">
        <f t="shared" si="24"/>
        <v>7.1400000000000006</v>
      </c>
      <c r="R326" s="17">
        <f t="shared" si="24"/>
        <v>7.4160000000000004</v>
      </c>
      <c r="S326" s="17">
        <f t="shared" si="24"/>
        <v>8.0850000000000009</v>
      </c>
      <c r="T326" s="17">
        <f t="shared" si="24"/>
        <v>8.2949999999999999</v>
      </c>
      <c r="U326" s="17">
        <f t="shared" si="24"/>
        <v>8.5050000000000008</v>
      </c>
      <c r="V326" s="17">
        <f t="shared" si="24"/>
        <v>8.7150000000000016</v>
      </c>
      <c r="W326" s="17">
        <f t="shared" si="24"/>
        <v>8.9250000000000007</v>
      </c>
      <c r="X326" s="17">
        <f t="shared" si="24"/>
        <v>9.240000000000002</v>
      </c>
      <c r="Y326" s="17">
        <f t="shared" si="24"/>
        <v>9.4500000000000011</v>
      </c>
      <c r="Z326" s="17">
        <f t="shared" si="24"/>
        <v>9.66</v>
      </c>
      <c r="AA326" s="17">
        <f t="shared" si="24"/>
        <v>10.07</v>
      </c>
      <c r="AB326" s="17">
        <f t="shared" si="24"/>
        <v>10.282</v>
      </c>
      <c r="AC326" s="17">
        <f t="shared" si="24"/>
        <v>10.600000000000001</v>
      </c>
      <c r="AD326" s="17">
        <f t="shared" si="24"/>
        <v>10.811999999999999</v>
      </c>
      <c r="AE326" s="17">
        <f t="shared" si="24"/>
        <v>11.024000000000001</v>
      </c>
      <c r="AF326" s="17">
        <f t="shared" si="24"/>
        <v>11.448000000000002</v>
      </c>
      <c r="AG326" s="17">
        <f t="shared" si="24"/>
        <v>11.766</v>
      </c>
      <c r="AH326" s="17">
        <f t="shared" si="24"/>
        <v>12.084000000000001</v>
      </c>
      <c r="AI326" s="17">
        <f t="shared" si="24"/>
        <v>12.295999999999999</v>
      </c>
      <c r="AJ326" s="17">
        <f t="shared" si="24"/>
        <v>12.508000000000001</v>
      </c>
      <c r="AK326" s="17">
        <f t="shared" si="24"/>
        <v>12.72</v>
      </c>
      <c r="AL326" s="17">
        <f t="shared" si="24"/>
        <v>12.584</v>
      </c>
      <c r="AM326" s="17">
        <f t="shared" si="24"/>
        <v>12.24</v>
      </c>
      <c r="AN326" s="17">
        <f t="shared" si="24"/>
        <v>11.9</v>
      </c>
      <c r="AO326" s="17">
        <f t="shared" si="24"/>
        <v>11.682</v>
      </c>
    </row>
    <row r="327" spans="4:41" x14ac:dyDescent="0.3">
      <c r="D327" s="15" t="s">
        <v>283</v>
      </c>
      <c r="E327" s="15" t="s">
        <v>284</v>
      </c>
      <c r="F327" s="12" t="s">
        <v>33</v>
      </c>
      <c r="G327" s="15" t="s">
        <v>285</v>
      </c>
      <c r="H327" s="15" t="s">
        <v>207</v>
      </c>
      <c r="I327" s="16" t="s">
        <v>6</v>
      </c>
      <c r="J327" s="17">
        <f t="shared" si="24"/>
        <v>5.4</v>
      </c>
      <c r="K327" s="17">
        <f t="shared" si="24"/>
        <v>4.9680000000000009</v>
      </c>
      <c r="L327" s="17">
        <f t="shared" si="24"/>
        <v>5.17</v>
      </c>
      <c r="M327" s="17">
        <f t="shared" si="24"/>
        <v>5.4879999999999995</v>
      </c>
      <c r="N327" s="17">
        <f t="shared" si="24"/>
        <v>5.7</v>
      </c>
      <c r="O327" s="17">
        <f t="shared" si="24"/>
        <v>5.8140000000000001</v>
      </c>
      <c r="P327" s="17">
        <f t="shared" si="24"/>
        <v>5.9740000000000002</v>
      </c>
      <c r="Q327" s="17">
        <f t="shared" si="24"/>
        <v>6.0770000000000008</v>
      </c>
      <c r="R327" s="17">
        <f t="shared" si="24"/>
        <v>6.18</v>
      </c>
      <c r="S327" s="17">
        <f t="shared" si="24"/>
        <v>6.4050000000000002</v>
      </c>
      <c r="T327" s="17">
        <f t="shared" si="24"/>
        <v>6.5100000000000007</v>
      </c>
      <c r="U327" s="17">
        <f t="shared" si="24"/>
        <v>6.6150000000000002</v>
      </c>
      <c r="V327" s="17">
        <f t="shared" si="24"/>
        <v>6.7840000000000007</v>
      </c>
      <c r="W327" s="17">
        <f t="shared" si="24"/>
        <v>6.9550000000000001</v>
      </c>
      <c r="X327" s="17">
        <f t="shared" si="24"/>
        <v>7.1280000000000001</v>
      </c>
      <c r="Y327" s="17">
        <f t="shared" si="24"/>
        <v>7.3440000000000003</v>
      </c>
      <c r="Z327" s="17">
        <f t="shared" si="24"/>
        <v>7.5210000000000008</v>
      </c>
      <c r="AA327" s="17">
        <f t="shared" si="24"/>
        <v>7.6300000000000008</v>
      </c>
      <c r="AB327" s="17">
        <f t="shared" si="24"/>
        <v>7.8100000000000005</v>
      </c>
      <c r="AC327" s="17">
        <f t="shared" si="24"/>
        <v>7.9920000000000009</v>
      </c>
      <c r="AD327" s="17">
        <f t="shared" si="24"/>
        <v>8.1760000000000002</v>
      </c>
      <c r="AE327" s="17">
        <f t="shared" si="24"/>
        <v>8.288000000000002</v>
      </c>
      <c r="AF327" s="17">
        <f t="shared" si="24"/>
        <v>8.6639999999999997</v>
      </c>
      <c r="AG327" s="17">
        <f t="shared" si="24"/>
        <v>8.7779999999999987</v>
      </c>
      <c r="AH327" s="17">
        <f t="shared" si="24"/>
        <v>8.9699999999999989</v>
      </c>
      <c r="AI327" s="17">
        <f t="shared" si="24"/>
        <v>9.1639999999999997</v>
      </c>
      <c r="AJ327" s="17">
        <f t="shared" si="24"/>
        <v>9.36</v>
      </c>
      <c r="AK327" s="17">
        <f t="shared" si="24"/>
        <v>9.4769999999999985</v>
      </c>
      <c r="AL327" s="17">
        <f t="shared" si="24"/>
        <v>9.4299999999999979</v>
      </c>
      <c r="AM327" s="17">
        <f t="shared" si="24"/>
        <v>9.2659999999999982</v>
      </c>
      <c r="AN327" s="17">
        <f t="shared" si="24"/>
        <v>9.1839999999999993</v>
      </c>
      <c r="AO327" s="17">
        <f t="shared" si="24"/>
        <v>9.02</v>
      </c>
    </row>
    <row r="328" spans="4:41" x14ac:dyDescent="0.3">
      <c r="D328" s="15" t="s">
        <v>283</v>
      </c>
      <c r="E328" s="15" t="s">
        <v>284</v>
      </c>
      <c r="F328" s="12" t="s">
        <v>33</v>
      </c>
      <c r="G328" s="15" t="s">
        <v>285</v>
      </c>
      <c r="H328" s="15" t="s">
        <v>208</v>
      </c>
      <c r="I328" s="16" t="s">
        <v>6</v>
      </c>
      <c r="J328" s="17">
        <f t="shared" si="24"/>
        <v>2.9</v>
      </c>
      <c r="K328" s="17">
        <f t="shared" si="24"/>
        <v>2.7439999999999998</v>
      </c>
      <c r="L328" s="17">
        <f t="shared" si="24"/>
        <v>2.8129999999999997</v>
      </c>
      <c r="M328" s="17">
        <f t="shared" si="24"/>
        <v>2.8420000000000001</v>
      </c>
      <c r="N328" s="17">
        <f t="shared" si="24"/>
        <v>2.94</v>
      </c>
      <c r="O328" s="17">
        <f t="shared" si="24"/>
        <v>2.91</v>
      </c>
      <c r="P328" s="17">
        <f t="shared" si="24"/>
        <v>3.0070000000000001</v>
      </c>
      <c r="Q328" s="17">
        <f t="shared" si="24"/>
        <v>3.0070000000000001</v>
      </c>
      <c r="R328" s="17">
        <f t="shared" si="24"/>
        <v>3.0070000000000001</v>
      </c>
      <c r="S328" s="17">
        <f t="shared" si="24"/>
        <v>3.1040000000000001</v>
      </c>
      <c r="T328" s="17">
        <f t="shared" si="24"/>
        <v>3.2009999999999996</v>
      </c>
      <c r="U328" s="17">
        <f t="shared" si="24"/>
        <v>3.2009999999999996</v>
      </c>
      <c r="V328" s="17">
        <f t="shared" si="24"/>
        <v>3.298</v>
      </c>
      <c r="W328" s="17">
        <f t="shared" si="24"/>
        <v>3.3319999999999999</v>
      </c>
      <c r="X328" s="17">
        <f t="shared" si="24"/>
        <v>3.4299999999999997</v>
      </c>
      <c r="Y328" s="17">
        <f t="shared" si="24"/>
        <v>3.4299999999999997</v>
      </c>
      <c r="Z328" s="17">
        <f t="shared" si="24"/>
        <v>3.528</v>
      </c>
      <c r="AA328" s="17">
        <f t="shared" si="24"/>
        <v>3.528</v>
      </c>
      <c r="AB328" s="17">
        <f t="shared" si="24"/>
        <v>3.6259999999999999</v>
      </c>
      <c r="AC328" s="17">
        <f t="shared" si="24"/>
        <v>3.6259999999999999</v>
      </c>
      <c r="AD328" s="17">
        <f t="shared" si="24"/>
        <v>3.6259999999999999</v>
      </c>
      <c r="AE328" s="17">
        <f t="shared" si="24"/>
        <v>3.7239999999999998</v>
      </c>
      <c r="AF328" s="17">
        <f t="shared" si="24"/>
        <v>3.8220000000000001</v>
      </c>
      <c r="AG328" s="17">
        <f t="shared" si="24"/>
        <v>3.8220000000000001</v>
      </c>
      <c r="AH328" s="17">
        <f t="shared" si="24"/>
        <v>3.96</v>
      </c>
      <c r="AI328" s="17">
        <f t="shared" si="24"/>
        <v>3.96</v>
      </c>
      <c r="AJ328" s="17">
        <f t="shared" si="24"/>
        <v>4.0589999999999993</v>
      </c>
      <c r="AK328" s="17">
        <f t="shared" si="24"/>
        <v>4.0589999999999993</v>
      </c>
      <c r="AL328" s="17">
        <f t="shared" si="24"/>
        <v>3.9769999999999994</v>
      </c>
      <c r="AM328" s="17">
        <f t="shared" si="24"/>
        <v>3.9359999999999995</v>
      </c>
      <c r="AN328" s="17">
        <f t="shared" si="24"/>
        <v>3.8</v>
      </c>
      <c r="AO328" s="17">
        <f t="shared" si="24"/>
        <v>3.76</v>
      </c>
    </row>
    <row r="329" spans="4:41" x14ac:dyDescent="0.3">
      <c r="D329" s="15" t="s">
        <v>283</v>
      </c>
      <c r="E329" s="15" t="s">
        <v>284</v>
      </c>
      <c r="F329" s="12" t="s">
        <v>33</v>
      </c>
      <c r="G329" s="15" t="s">
        <v>285</v>
      </c>
      <c r="H329" s="15" t="s">
        <v>209</v>
      </c>
      <c r="I329" s="16" t="s">
        <v>6</v>
      </c>
      <c r="J329" s="17">
        <f t="shared" si="24"/>
        <v>0.5</v>
      </c>
      <c r="K329" s="17">
        <f t="shared" si="24"/>
        <v>0.47</v>
      </c>
      <c r="L329" s="17">
        <f t="shared" si="24"/>
        <v>0.47</v>
      </c>
      <c r="M329" s="17">
        <f t="shared" si="24"/>
        <v>0.48499999999999999</v>
      </c>
      <c r="N329" s="17">
        <f t="shared" si="24"/>
        <v>0.48499999999999999</v>
      </c>
      <c r="O329" s="17">
        <f t="shared" si="24"/>
        <v>0.58799999999999997</v>
      </c>
      <c r="P329" s="17">
        <f t="shared" si="24"/>
        <v>0.58799999999999997</v>
      </c>
      <c r="Q329" s="17">
        <f t="shared" si="24"/>
        <v>0.58199999999999996</v>
      </c>
      <c r="R329" s="17">
        <f t="shared" si="24"/>
        <v>0.57599999999999996</v>
      </c>
      <c r="S329" s="17">
        <f t="shared" si="24"/>
        <v>0.57599999999999996</v>
      </c>
      <c r="T329" s="17">
        <f t="shared" si="24"/>
        <v>0.56999999999999995</v>
      </c>
      <c r="U329" s="17">
        <f t="shared" si="24"/>
        <v>0.56999999999999995</v>
      </c>
      <c r="V329" s="17">
        <f t="shared" si="24"/>
        <v>0.57599999999999996</v>
      </c>
      <c r="W329" s="17">
        <f t="shared" si="24"/>
        <v>0.57599999999999996</v>
      </c>
      <c r="X329" s="17">
        <f t="shared" si="24"/>
        <v>0.57599999999999996</v>
      </c>
      <c r="Y329" s="17">
        <f t="shared" si="24"/>
        <v>0.57599999999999996</v>
      </c>
      <c r="Z329" s="17">
        <f t="shared" si="24"/>
        <v>0.57599999999999996</v>
      </c>
      <c r="AA329" s="17">
        <f t="shared" si="24"/>
        <v>0.57599999999999996</v>
      </c>
      <c r="AB329" s="17">
        <f t="shared" si="24"/>
        <v>0.57599999999999996</v>
      </c>
      <c r="AC329" s="17">
        <f t="shared" si="24"/>
        <v>0.67899999999999994</v>
      </c>
      <c r="AD329" s="17">
        <f t="shared" si="24"/>
        <v>0.67899999999999994</v>
      </c>
      <c r="AE329" s="17">
        <f t="shared" si="24"/>
        <v>0.67899999999999994</v>
      </c>
      <c r="AF329" s="17">
        <f t="shared" si="24"/>
        <v>0.67899999999999994</v>
      </c>
      <c r="AG329" s="17">
        <f t="shared" si="24"/>
        <v>0.67899999999999994</v>
      </c>
      <c r="AH329" s="17">
        <f t="shared" si="24"/>
        <v>0.68599999999999994</v>
      </c>
      <c r="AI329" s="17">
        <f t="shared" si="24"/>
        <v>0.68599999999999994</v>
      </c>
      <c r="AJ329" s="17">
        <f t="shared" si="24"/>
        <v>0.69299999999999995</v>
      </c>
      <c r="AK329" s="17">
        <f t="shared" si="24"/>
        <v>0.69299999999999995</v>
      </c>
      <c r="AL329" s="17">
        <f t="shared" si="24"/>
        <v>0.68599999999999994</v>
      </c>
      <c r="AM329" s="17">
        <f t="shared" si="24"/>
        <v>0.68599999999999994</v>
      </c>
      <c r="AN329" s="17">
        <f t="shared" si="24"/>
        <v>0.68599999999999994</v>
      </c>
      <c r="AO329" s="17">
        <f t="shared" ref="AO329" si="25">AO175*AO252</f>
        <v>0.68599999999999994</v>
      </c>
    </row>
    <row r="330" spans="4:41" x14ac:dyDescent="0.3">
      <c r="D330" s="15" t="s">
        <v>283</v>
      </c>
      <c r="E330" s="15" t="s">
        <v>284</v>
      </c>
      <c r="F330" s="12" t="s">
        <v>33</v>
      </c>
      <c r="G330" s="15" t="s">
        <v>285</v>
      </c>
      <c r="H330" s="15" t="s">
        <v>210</v>
      </c>
      <c r="I330" s="16" t="s">
        <v>6</v>
      </c>
      <c r="J330" s="17">
        <f t="shared" ref="J330:AO337" si="26">J176*J253</f>
        <v>3.8</v>
      </c>
      <c r="K330" s="17">
        <f t="shared" si="26"/>
        <v>3.6259999999999999</v>
      </c>
      <c r="L330" s="17">
        <f t="shared" si="26"/>
        <v>3.6859999999999999</v>
      </c>
      <c r="M330" s="17">
        <f t="shared" si="26"/>
        <v>3.8220000000000001</v>
      </c>
      <c r="N330" s="17">
        <f t="shared" si="26"/>
        <v>3.8220000000000001</v>
      </c>
      <c r="O330" s="17">
        <f t="shared" si="26"/>
        <v>3.92</v>
      </c>
      <c r="P330" s="17">
        <f t="shared" si="26"/>
        <v>3.92</v>
      </c>
      <c r="Q330" s="17">
        <f t="shared" si="26"/>
        <v>4.0179999999999998</v>
      </c>
      <c r="R330" s="17">
        <f t="shared" si="26"/>
        <v>3.9769999999999994</v>
      </c>
      <c r="S330" s="17">
        <f t="shared" si="26"/>
        <v>4.1580000000000004</v>
      </c>
      <c r="T330" s="17">
        <f t="shared" si="26"/>
        <v>4.2139999999999995</v>
      </c>
      <c r="U330" s="17">
        <f t="shared" si="26"/>
        <v>4.1709999999999994</v>
      </c>
      <c r="V330" s="17">
        <f t="shared" si="26"/>
        <v>4.2679999999999998</v>
      </c>
      <c r="W330" s="17">
        <f t="shared" si="26"/>
        <v>4.2679999999999998</v>
      </c>
      <c r="X330" s="17">
        <f t="shared" si="26"/>
        <v>4.3650000000000002</v>
      </c>
      <c r="Y330" s="17">
        <f t="shared" si="26"/>
        <v>4.3650000000000002</v>
      </c>
      <c r="Z330" s="17">
        <f t="shared" si="26"/>
        <v>4.4619999999999997</v>
      </c>
      <c r="AA330" s="17">
        <f t="shared" si="26"/>
        <v>4.4619999999999997</v>
      </c>
      <c r="AB330" s="17">
        <f t="shared" si="26"/>
        <v>4.6059999999999999</v>
      </c>
      <c r="AC330" s="17">
        <f t="shared" si="26"/>
        <v>4.5590000000000002</v>
      </c>
      <c r="AD330" s="17">
        <f t="shared" si="26"/>
        <v>4.6559999999999997</v>
      </c>
      <c r="AE330" s="17">
        <f t="shared" si="26"/>
        <v>4.6559999999999997</v>
      </c>
      <c r="AF330" s="17">
        <f t="shared" si="26"/>
        <v>4.8020000000000005</v>
      </c>
      <c r="AG330" s="17">
        <f t="shared" si="26"/>
        <v>4.8020000000000005</v>
      </c>
      <c r="AH330" s="17">
        <f t="shared" si="26"/>
        <v>4.8499999999999996</v>
      </c>
      <c r="AI330" s="17">
        <f t="shared" si="26"/>
        <v>4.8499999999999996</v>
      </c>
      <c r="AJ330" s="17">
        <f t="shared" si="26"/>
        <v>4.9979999999999993</v>
      </c>
      <c r="AK330" s="17">
        <f t="shared" si="26"/>
        <v>4.9979999999999993</v>
      </c>
      <c r="AL330" s="17">
        <f t="shared" si="26"/>
        <v>4.9469999999999992</v>
      </c>
      <c r="AM330" s="17">
        <f t="shared" si="26"/>
        <v>4.8959999999999999</v>
      </c>
      <c r="AN330" s="17">
        <f t="shared" si="26"/>
        <v>4.8449999999999998</v>
      </c>
      <c r="AO330" s="17">
        <f t="shared" si="26"/>
        <v>4.8449999999999998</v>
      </c>
    </row>
    <row r="331" spans="4:41" x14ac:dyDescent="0.3">
      <c r="D331" s="15" t="s">
        <v>283</v>
      </c>
      <c r="E331" s="15" t="s">
        <v>284</v>
      </c>
      <c r="F331" s="12" t="s">
        <v>33</v>
      </c>
      <c r="G331" s="15" t="s">
        <v>285</v>
      </c>
      <c r="H331" s="15" t="s">
        <v>211</v>
      </c>
      <c r="I331" s="16" t="s">
        <v>6</v>
      </c>
      <c r="J331" s="17">
        <f t="shared" si="26"/>
        <v>7.3</v>
      </c>
      <c r="K331" s="17">
        <f t="shared" si="26"/>
        <v>6.7890000000000006</v>
      </c>
      <c r="L331" s="17">
        <f t="shared" si="26"/>
        <v>7.1040000000000001</v>
      </c>
      <c r="M331" s="17">
        <f t="shared" si="26"/>
        <v>7.35</v>
      </c>
      <c r="N331" s="17">
        <f t="shared" si="26"/>
        <v>7.5750000000000002</v>
      </c>
      <c r="O331" s="17">
        <f t="shared" si="26"/>
        <v>7.8279999999999994</v>
      </c>
      <c r="P331" s="17">
        <f t="shared" si="26"/>
        <v>8.0559999999999992</v>
      </c>
      <c r="Q331" s="17">
        <f t="shared" si="26"/>
        <v>8.3160000000000007</v>
      </c>
      <c r="R331" s="17">
        <f t="shared" si="26"/>
        <v>8.58</v>
      </c>
      <c r="S331" s="17">
        <f t="shared" si="26"/>
        <v>9.52</v>
      </c>
      <c r="T331" s="17">
        <f t="shared" si="26"/>
        <v>9.8819999999999997</v>
      </c>
      <c r="U331" s="17">
        <f t="shared" si="26"/>
        <v>10.085999999999999</v>
      </c>
      <c r="V331" s="17">
        <f t="shared" si="26"/>
        <v>10.5</v>
      </c>
      <c r="W331" s="17">
        <f t="shared" si="26"/>
        <v>10.795</v>
      </c>
      <c r="X331" s="17">
        <f t="shared" si="26"/>
        <v>11.222999999999999</v>
      </c>
      <c r="Y331" s="17">
        <f t="shared" si="26"/>
        <v>11.616000000000001</v>
      </c>
      <c r="Z331" s="17">
        <f t="shared" si="26"/>
        <v>12.15</v>
      </c>
      <c r="AA331" s="17">
        <f t="shared" si="26"/>
        <v>12.557999999999998</v>
      </c>
      <c r="AB331" s="17">
        <f t="shared" si="26"/>
        <v>13.206</v>
      </c>
      <c r="AC331" s="17">
        <f t="shared" si="26"/>
        <v>13.724</v>
      </c>
      <c r="AD331" s="17">
        <f t="shared" si="26"/>
        <v>14.208</v>
      </c>
      <c r="AE331" s="17">
        <f t="shared" si="26"/>
        <v>14.646999999999998</v>
      </c>
      <c r="AF331" s="17">
        <f t="shared" si="26"/>
        <v>15.345000000000001</v>
      </c>
      <c r="AG331" s="17">
        <f t="shared" si="26"/>
        <v>15.8</v>
      </c>
      <c r="AH331" s="17">
        <f t="shared" si="26"/>
        <v>16.32</v>
      </c>
      <c r="AI331" s="17">
        <f t="shared" si="26"/>
        <v>16.789000000000001</v>
      </c>
      <c r="AJ331" s="17">
        <f t="shared" si="26"/>
        <v>17.43</v>
      </c>
      <c r="AK331" s="17">
        <f t="shared" si="26"/>
        <v>17.808</v>
      </c>
      <c r="AL331" s="17">
        <f t="shared" si="26"/>
        <v>17.547999999999998</v>
      </c>
      <c r="AM331" s="17">
        <f t="shared" si="26"/>
        <v>17.064000000000004</v>
      </c>
      <c r="AN331" s="17">
        <f t="shared" si="26"/>
        <v>16.416</v>
      </c>
      <c r="AO331" s="17">
        <f t="shared" si="26"/>
        <v>15.914</v>
      </c>
    </row>
    <row r="332" spans="4:41" x14ac:dyDescent="0.3">
      <c r="D332" s="15" t="s">
        <v>283</v>
      </c>
      <c r="E332" s="15" t="s">
        <v>284</v>
      </c>
      <c r="F332" s="12" t="s">
        <v>33</v>
      </c>
      <c r="G332" s="15" t="s">
        <v>285</v>
      </c>
      <c r="H332" s="15" t="s">
        <v>212</v>
      </c>
      <c r="I332" s="16" t="s">
        <v>6</v>
      </c>
      <c r="J332" s="17">
        <f t="shared" si="26"/>
        <v>27.5</v>
      </c>
      <c r="K332" s="17">
        <f t="shared" si="26"/>
        <v>21.882999999999999</v>
      </c>
      <c r="L332" s="17">
        <f t="shared" si="26"/>
        <v>24.251999999999999</v>
      </c>
      <c r="M332" s="17">
        <f t="shared" si="26"/>
        <v>25.454000000000001</v>
      </c>
      <c r="N332" s="17">
        <f t="shared" si="26"/>
        <v>26.39</v>
      </c>
      <c r="O332" s="17">
        <f t="shared" si="26"/>
        <v>26.936000000000003</v>
      </c>
      <c r="P332" s="17">
        <f t="shared" si="26"/>
        <v>27.573</v>
      </c>
      <c r="Q332" s="17">
        <f t="shared" si="26"/>
        <v>28.301000000000002</v>
      </c>
      <c r="R332" s="17">
        <f t="shared" si="26"/>
        <v>29.029</v>
      </c>
      <c r="S332" s="17">
        <f t="shared" si="26"/>
        <v>31.776</v>
      </c>
      <c r="T332" s="17">
        <f t="shared" si="26"/>
        <v>32.584999999999994</v>
      </c>
      <c r="U332" s="17">
        <f t="shared" si="26"/>
        <v>32.829000000000001</v>
      </c>
      <c r="V332" s="17">
        <f t="shared" si="26"/>
        <v>33.759</v>
      </c>
      <c r="W332" s="17">
        <f t="shared" si="26"/>
        <v>34.782000000000004</v>
      </c>
      <c r="X332" s="17">
        <f t="shared" si="26"/>
        <v>35.805</v>
      </c>
      <c r="Y332" s="17">
        <f t="shared" si="26"/>
        <v>37.013999999999996</v>
      </c>
      <c r="Z332" s="17">
        <f t="shared" si="26"/>
        <v>38.130000000000003</v>
      </c>
      <c r="AA332" s="17">
        <f t="shared" si="26"/>
        <v>39.246000000000002</v>
      </c>
      <c r="AB332" s="17">
        <f t="shared" si="26"/>
        <v>40.89</v>
      </c>
      <c r="AC332" s="17">
        <f t="shared" si="26"/>
        <v>42.018000000000001</v>
      </c>
      <c r="AD332" s="17">
        <f t="shared" si="26"/>
        <v>43.145999999999994</v>
      </c>
      <c r="AE332" s="17">
        <f t="shared" si="26"/>
        <v>44.274000000000001</v>
      </c>
      <c r="AF332" s="17">
        <f t="shared" si="26"/>
        <v>46.655999999999999</v>
      </c>
      <c r="AG332" s="17">
        <f t="shared" si="26"/>
        <v>47.404999999999994</v>
      </c>
      <c r="AH332" s="17">
        <f t="shared" si="26"/>
        <v>48.734999999999992</v>
      </c>
      <c r="AI332" s="17">
        <f t="shared" si="26"/>
        <v>49.97</v>
      </c>
      <c r="AJ332" s="17">
        <f t="shared" si="26"/>
        <v>51.204999999999998</v>
      </c>
      <c r="AK332" s="17">
        <f t="shared" si="26"/>
        <v>52.44</v>
      </c>
      <c r="AL332" s="17">
        <f t="shared" si="26"/>
        <v>53.606000000000002</v>
      </c>
      <c r="AM332" s="17">
        <f t="shared" si="26"/>
        <v>53.46</v>
      </c>
      <c r="AN332" s="17">
        <f t="shared" si="26"/>
        <v>53.5</v>
      </c>
      <c r="AO332" s="17">
        <f t="shared" si="26"/>
        <v>52.9</v>
      </c>
    </row>
    <row r="333" spans="4:41" x14ac:dyDescent="0.3">
      <c r="D333" s="15" t="s">
        <v>283</v>
      </c>
      <c r="E333" s="15" t="s">
        <v>284</v>
      </c>
      <c r="F333" s="12" t="s">
        <v>33</v>
      </c>
      <c r="G333" s="15" t="s">
        <v>285</v>
      </c>
      <c r="H333" s="15" t="s">
        <v>213</v>
      </c>
      <c r="I333" s="16" t="s">
        <v>6</v>
      </c>
      <c r="J333" s="17">
        <f t="shared" si="26"/>
        <v>6.5</v>
      </c>
      <c r="K333" s="17">
        <f t="shared" si="26"/>
        <v>5.89</v>
      </c>
      <c r="L333" s="17">
        <f t="shared" si="26"/>
        <v>6.08</v>
      </c>
      <c r="M333" s="17">
        <f t="shared" si="26"/>
        <v>6.24</v>
      </c>
      <c r="N333" s="17">
        <f t="shared" si="26"/>
        <v>6.3359999999999994</v>
      </c>
      <c r="O333" s="17">
        <f t="shared" si="26"/>
        <v>6.3650000000000002</v>
      </c>
      <c r="P333" s="17">
        <f t="shared" si="26"/>
        <v>6.46</v>
      </c>
      <c r="Q333" s="17">
        <f t="shared" si="26"/>
        <v>6.5549999999999997</v>
      </c>
      <c r="R333" s="17">
        <f t="shared" si="26"/>
        <v>6.72</v>
      </c>
      <c r="S333" s="17">
        <f t="shared" si="26"/>
        <v>6.9119999999999999</v>
      </c>
      <c r="T333" s="17">
        <f t="shared" si="26"/>
        <v>7.008</v>
      </c>
      <c r="U333" s="17">
        <f t="shared" si="26"/>
        <v>7.03</v>
      </c>
      <c r="V333" s="17">
        <f t="shared" si="26"/>
        <v>7.2959999999999994</v>
      </c>
      <c r="W333" s="17">
        <f t="shared" si="26"/>
        <v>7.3149999999999995</v>
      </c>
      <c r="X333" s="17">
        <f t="shared" si="26"/>
        <v>7.4879999999999995</v>
      </c>
      <c r="Y333" s="17">
        <f t="shared" si="26"/>
        <v>7.68</v>
      </c>
      <c r="Z333" s="17">
        <f t="shared" si="26"/>
        <v>7.8569999999999993</v>
      </c>
      <c r="AA333" s="17">
        <f t="shared" si="26"/>
        <v>8.0510000000000002</v>
      </c>
      <c r="AB333" s="17">
        <f t="shared" si="26"/>
        <v>8.33</v>
      </c>
      <c r="AC333" s="17">
        <f t="shared" si="26"/>
        <v>8.6240000000000006</v>
      </c>
      <c r="AD333" s="17">
        <f t="shared" si="26"/>
        <v>8.7219999999999995</v>
      </c>
      <c r="AE333" s="17">
        <f t="shared" si="26"/>
        <v>8.9179999999999993</v>
      </c>
      <c r="AF333" s="17">
        <f t="shared" si="26"/>
        <v>9.1140000000000008</v>
      </c>
      <c r="AG333" s="17">
        <f t="shared" si="26"/>
        <v>9.31</v>
      </c>
      <c r="AH333" s="17">
        <f t="shared" si="26"/>
        <v>9.5059999999999985</v>
      </c>
      <c r="AI333" s="17">
        <f t="shared" si="26"/>
        <v>9.604000000000001</v>
      </c>
      <c r="AJ333" s="17">
        <f t="shared" si="26"/>
        <v>9.8000000000000007</v>
      </c>
      <c r="AK333" s="17">
        <f t="shared" si="26"/>
        <v>9.8979999999999997</v>
      </c>
      <c r="AL333" s="17">
        <f t="shared" si="26"/>
        <v>9.6959999999999997</v>
      </c>
      <c r="AM333" s="17">
        <f t="shared" si="26"/>
        <v>9.6</v>
      </c>
      <c r="AN333" s="17">
        <f t="shared" si="26"/>
        <v>9.4049999999999994</v>
      </c>
      <c r="AO333" s="17">
        <f t="shared" si="26"/>
        <v>9.31</v>
      </c>
    </row>
    <row r="334" spans="4:41" x14ac:dyDescent="0.3">
      <c r="D334" s="15" t="s">
        <v>283</v>
      </c>
      <c r="E334" s="15" t="s">
        <v>284</v>
      </c>
      <c r="F334" s="12" t="s">
        <v>33</v>
      </c>
      <c r="G334" s="15" t="s">
        <v>285</v>
      </c>
      <c r="H334" s="15" t="s">
        <v>214</v>
      </c>
      <c r="I334" s="16" t="s">
        <v>6</v>
      </c>
      <c r="J334" s="17">
        <f t="shared" si="26"/>
        <v>7.4</v>
      </c>
      <c r="K334" s="17">
        <f t="shared" si="26"/>
        <v>6.8820000000000006</v>
      </c>
      <c r="L334" s="17">
        <f t="shared" si="26"/>
        <v>7.2379999999999995</v>
      </c>
      <c r="M334" s="17">
        <f t="shared" si="26"/>
        <v>7.3470000000000004</v>
      </c>
      <c r="N334" s="17">
        <f t="shared" si="26"/>
        <v>7.52</v>
      </c>
      <c r="O334" s="17">
        <f t="shared" si="26"/>
        <v>7.7079999999999993</v>
      </c>
      <c r="P334" s="17">
        <f t="shared" si="26"/>
        <v>7.8959999999999999</v>
      </c>
      <c r="Q334" s="17">
        <f t="shared" si="26"/>
        <v>8.0839999999999996</v>
      </c>
      <c r="R334" s="17">
        <f t="shared" si="26"/>
        <v>8.3659999999999997</v>
      </c>
      <c r="S334" s="17">
        <f t="shared" si="26"/>
        <v>9.0210000000000008</v>
      </c>
      <c r="T334" s="17">
        <f t="shared" si="26"/>
        <v>9.3119999999999994</v>
      </c>
      <c r="U334" s="17">
        <f t="shared" si="26"/>
        <v>9.5039999999999996</v>
      </c>
      <c r="V334" s="17">
        <f t="shared" si="26"/>
        <v>9.7919999999999998</v>
      </c>
      <c r="W334" s="17">
        <f t="shared" si="26"/>
        <v>9.9749999999999996</v>
      </c>
      <c r="X334" s="17">
        <f t="shared" si="26"/>
        <v>10.355</v>
      </c>
      <c r="Y334" s="17">
        <f t="shared" si="26"/>
        <v>10.639999999999999</v>
      </c>
      <c r="Z334" s="17">
        <f t="shared" si="26"/>
        <v>11.02</v>
      </c>
      <c r="AA334" s="17">
        <f t="shared" si="26"/>
        <v>11.305</v>
      </c>
      <c r="AB334" s="17">
        <f t="shared" si="26"/>
        <v>11.808</v>
      </c>
      <c r="AC334" s="17">
        <f t="shared" si="26"/>
        <v>12.096</v>
      </c>
      <c r="AD334" s="17">
        <f t="shared" si="26"/>
        <v>12.48</v>
      </c>
      <c r="AE334" s="17">
        <f t="shared" si="26"/>
        <v>12.768000000000001</v>
      </c>
      <c r="AF334" s="17">
        <f t="shared" si="26"/>
        <v>13.386000000000001</v>
      </c>
      <c r="AG334" s="17">
        <f t="shared" si="26"/>
        <v>13.915999999999999</v>
      </c>
      <c r="AH334" s="17">
        <f t="shared" si="26"/>
        <v>14.308</v>
      </c>
      <c r="AI334" s="17">
        <f t="shared" si="26"/>
        <v>14.549999999999999</v>
      </c>
      <c r="AJ334" s="17">
        <f t="shared" si="26"/>
        <v>14.938000000000001</v>
      </c>
      <c r="AK334" s="17">
        <f t="shared" si="26"/>
        <v>15.326000000000001</v>
      </c>
      <c r="AL334" s="17">
        <f t="shared" si="26"/>
        <v>15.385999999999999</v>
      </c>
      <c r="AM334" s="17">
        <f t="shared" si="26"/>
        <v>15.443999999999999</v>
      </c>
      <c r="AN334" s="17">
        <f t="shared" si="26"/>
        <v>15.246</v>
      </c>
      <c r="AO334" s="17">
        <f t="shared" si="26"/>
        <v>15.048</v>
      </c>
    </row>
    <row r="335" spans="4:41" x14ac:dyDescent="0.3">
      <c r="D335" s="15" t="s">
        <v>283</v>
      </c>
      <c r="E335" s="15" t="s">
        <v>284</v>
      </c>
      <c r="F335" s="12" t="s">
        <v>33</v>
      </c>
      <c r="G335" s="15" t="s">
        <v>285</v>
      </c>
      <c r="H335" s="15" t="s">
        <v>215</v>
      </c>
      <c r="I335" s="16" t="s">
        <v>6</v>
      </c>
      <c r="J335" s="17">
        <f t="shared" si="26"/>
        <v>113</v>
      </c>
      <c r="K335" s="17">
        <f t="shared" si="26"/>
        <v>112.682</v>
      </c>
      <c r="L335" s="17">
        <f t="shared" si="26"/>
        <v>112.77000000000001</v>
      </c>
      <c r="M335" s="17">
        <f t="shared" si="26"/>
        <v>109.92800000000001</v>
      </c>
      <c r="N335" s="17">
        <f t="shared" si="26"/>
        <v>107.625</v>
      </c>
      <c r="O335" s="17">
        <f t="shared" si="26"/>
        <v>106.155</v>
      </c>
      <c r="P335" s="17">
        <f t="shared" si="26"/>
        <v>104.05499999999999</v>
      </c>
      <c r="Q335" s="17">
        <f t="shared" si="26"/>
        <v>103.03200000000001</v>
      </c>
      <c r="R335" s="17">
        <f t="shared" si="26"/>
        <v>102.72</v>
      </c>
      <c r="S335" s="17">
        <f t="shared" si="26"/>
        <v>105.952</v>
      </c>
      <c r="T335" s="17">
        <f t="shared" si="26"/>
        <v>103.621</v>
      </c>
      <c r="U335" s="17">
        <f t="shared" si="26"/>
        <v>99.066000000000003</v>
      </c>
      <c r="V335" s="17">
        <f t="shared" si="26"/>
        <v>96.254999999999995</v>
      </c>
      <c r="W335" s="17">
        <f t="shared" si="26"/>
        <v>96.139999999999986</v>
      </c>
      <c r="X335" s="17">
        <f t="shared" si="26"/>
        <v>96.047999999999988</v>
      </c>
      <c r="Y335" s="17">
        <f t="shared" si="26"/>
        <v>96.290999999999997</v>
      </c>
      <c r="Z335" s="17">
        <f t="shared" si="26"/>
        <v>95.238</v>
      </c>
      <c r="AA335" s="17">
        <f t="shared" si="26"/>
        <v>95.816000000000003</v>
      </c>
      <c r="AB335" s="17">
        <f t="shared" si="26"/>
        <v>94.128999999999991</v>
      </c>
      <c r="AC335" s="17">
        <f t="shared" si="26"/>
        <v>92.64</v>
      </c>
      <c r="AD335" s="17">
        <f t="shared" si="26"/>
        <v>90.24</v>
      </c>
      <c r="AE335" s="17">
        <f t="shared" si="26"/>
        <v>89.425999999999988</v>
      </c>
      <c r="AF335" s="17">
        <f t="shared" si="26"/>
        <v>85.683999999999997</v>
      </c>
      <c r="AG335" s="17">
        <f t="shared" si="26"/>
        <v>81.774000000000001</v>
      </c>
      <c r="AH335" s="17">
        <f t="shared" si="26"/>
        <v>77.567999999999998</v>
      </c>
      <c r="AI335" s="17">
        <f t="shared" si="26"/>
        <v>73.320000000000007</v>
      </c>
      <c r="AJ335" s="17">
        <f t="shared" si="26"/>
        <v>68.904000000000011</v>
      </c>
      <c r="AK335" s="17">
        <f t="shared" si="26"/>
        <v>60.075000000000003</v>
      </c>
      <c r="AL335" s="17">
        <f t="shared" si="26"/>
        <v>51.151999999999994</v>
      </c>
      <c r="AM335" s="17">
        <f t="shared" si="26"/>
        <v>41.47</v>
      </c>
      <c r="AN335" s="17">
        <f t="shared" si="26"/>
        <v>32.376000000000005</v>
      </c>
      <c r="AO335" s="17">
        <f t="shared" si="26"/>
        <v>22.983999999999998</v>
      </c>
    </row>
    <row r="336" spans="4:41" x14ac:dyDescent="0.3">
      <c r="D336" s="15" t="s">
        <v>283</v>
      </c>
      <c r="E336" s="15" t="s">
        <v>284</v>
      </c>
      <c r="F336" s="12" t="s">
        <v>33</v>
      </c>
      <c r="G336" s="15" t="s">
        <v>285</v>
      </c>
      <c r="H336" s="15" t="s">
        <v>216</v>
      </c>
      <c r="I336" s="16" t="s">
        <v>6</v>
      </c>
      <c r="J336" s="17">
        <f t="shared" si="26"/>
        <v>61.1</v>
      </c>
      <c r="K336" s="17">
        <f t="shared" si="26"/>
        <v>59.878</v>
      </c>
      <c r="L336" s="17">
        <f t="shared" si="26"/>
        <v>61.509</v>
      </c>
      <c r="M336" s="17">
        <f t="shared" si="26"/>
        <v>61.509</v>
      </c>
      <c r="N336" s="17">
        <f t="shared" si="26"/>
        <v>61.407999999999994</v>
      </c>
      <c r="O336" s="17">
        <f t="shared" si="26"/>
        <v>62.015999999999998</v>
      </c>
      <c r="P336" s="17">
        <f t="shared" si="26"/>
        <v>63.128000000000007</v>
      </c>
      <c r="Q336" s="17">
        <f t="shared" si="26"/>
        <v>64.236000000000004</v>
      </c>
      <c r="R336" s="17">
        <f t="shared" si="26"/>
        <v>66.054000000000002</v>
      </c>
      <c r="S336" s="17">
        <f t="shared" si="26"/>
        <v>70.784999999999997</v>
      </c>
      <c r="T336" s="17">
        <f t="shared" si="26"/>
        <v>72.599999999999994</v>
      </c>
      <c r="U336" s="17">
        <f t="shared" si="26"/>
        <v>73.084000000000003</v>
      </c>
      <c r="V336" s="17">
        <f t="shared" si="26"/>
        <v>73.565999999999988</v>
      </c>
      <c r="W336" s="17">
        <f t="shared" si="26"/>
        <v>74.771999999999991</v>
      </c>
      <c r="X336" s="17">
        <f t="shared" si="26"/>
        <v>75.25</v>
      </c>
      <c r="Y336" s="17">
        <f t="shared" si="26"/>
        <v>76.454000000000008</v>
      </c>
      <c r="Z336" s="17">
        <f t="shared" si="26"/>
        <v>76.927999999999997</v>
      </c>
      <c r="AA336" s="17">
        <f t="shared" si="26"/>
        <v>77.400000000000006</v>
      </c>
      <c r="AB336" s="17">
        <f t="shared" si="26"/>
        <v>79.2</v>
      </c>
      <c r="AC336" s="17">
        <f t="shared" si="26"/>
        <v>79.667000000000002</v>
      </c>
      <c r="AD336" s="17">
        <f t="shared" si="26"/>
        <v>80.266000000000005</v>
      </c>
      <c r="AE336" s="17">
        <f t="shared" si="26"/>
        <v>80.73</v>
      </c>
      <c r="AF336" s="17">
        <f t="shared" si="26"/>
        <v>81.789000000000016</v>
      </c>
      <c r="AG336" s="17">
        <f t="shared" si="26"/>
        <v>82.983000000000004</v>
      </c>
      <c r="AH336" s="17">
        <f t="shared" si="26"/>
        <v>82.843999999999994</v>
      </c>
      <c r="AI336" s="17">
        <f t="shared" si="26"/>
        <v>83.44</v>
      </c>
      <c r="AJ336" s="17">
        <f t="shared" si="26"/>
        <v>83.3</v>
      </c>
      <c r="AK336" s="17">
        <f t="shared" si="26"/>
        <v>81.378</v>
      </c>
      <c r="AL336" s="17">
        <f t="shared" si="26"/>
        <v>77.814000000000007</v>
      </c>
      <c r="AM336" s="17">
        <f t="shared" si="26"/>
        <v>72.938999999999993</v>
      </c>
      <c r="AN336" s="17">
        <f t="shared" si="26"/>
        <v>68.194999999999993</v>
      </c>
      <c r="AO336" s="17">
        <f t="shared" si="26"/>
        <v>63.344000000000008</v>
      </c>
    </row>
    <row r="337" spans="4:41" x14ac:dyDescent="0.3">
      <c r="D337" s="15" t="s">
        <v>283</v>
      </c>
      <c r="E337" s="15" t="s">
        <v>284</v>
      </c>
      <c r="F337" s="12" t="s">
        <v>33</v>
      </c>
      <c r="G337" s="15" t="s">
        <v>285</v>
      </c>
      <c r="H337" s="15" t="s">
        <v>217</v>
      </c>
      <c r="I337" s="16" t="s">
        <v>6</v>
      </c>
      <c r="J337" s="17">
        <f t="shared" si="26"/>
        <v>0.9</v>
      </c>
      <c r="K337" s="17">
        <f t="shared" si="26"/>
        <v>0.84000000000000008</v>
      </c>
      <c r="L337" s="17">
        <f t="shared" si="26"/>
        <v>0.85600000000000009</v>
      </c>
      <c r="M337" s="17">
        <f t="shared" si="26"/>
        <v>0.74199999999999999</v>
      </c>
      <c r="N337" s="17">
        <f t="shared" si="26"/>
        <v>0.74199999999999999</v>
      </c>
      <c r="O337" s="17">
        <f t="shared" si="26"/>
        <v>0.64200000000000002</v>
      </c>
      <c r="P337" s="17">
        <f t="shared" si="26"/>
        <v>0.64200000000000002</v>
      </c>
      <c r="Q337" s="17">
        <f t="shared" si="26"/>
        <v>0.65400000000000003</v>
      </c>
      <c r="R337" s="17">
        <f t="shared" si="26"/>
        <v>0.55000000000000004</v>
      </c>
      <c r="S337" s="17">
        <f t="shared" si="26"/>
        <v>0.58499999999999996</v>
      </c>
      <c r="T337" s="17">
        <f t="shared" si="26"/>
        <v>0.59499999999999997</v>
      </c>
      <c r="U337" s="17">
        <f t="shared" si="26"/>
        <v>0.6</v>
      </c>
      <c r="V337" s="17">
        <f t="shared" si="26"/>
        <v>0.6</v>
      </c>
      <c r="W337" s="17">
        <f t="shared" si="26"/>
        <v>0.48</v>
      </c>
      <c r="X337" s="17">
        <f t="shared" si="26"/>
        <v>0.48399999999999999</v>
      </c>
      <c r="Y337" s="17">
        <f t="shared" si="26"/>
        <v>0.48399999999999999</v>
      </c>
      <c r="Z337" s="17">
        <f t="shared" si="26"/>
        <v>0.48799999999999999</v>
      </c>
      <c r="AA337" s="17">
        <f t="shared" si="26"/>
        <v>0.48799999999999999</v>
      </c>
      <c r="AB337" s="17">
        <f t="shared" si="26"/>
        <v>0.36899999999999999</v>
      </c>
      <c r="AC337" s="17">
        <f t="shared" si="26"/>
        <v>0.36899999999999999</v>
      </c>
      <c r="AD337" s="17">
        <f t="shared" si="26"/>
        <v>0.36899999999999999</v>
      </c>
      <c r="AE337" s="17">
        <f t="shared" si="26"/>
        <v>0.36899999999999999</v>
      </c>
      <c r="AF337" s="17">
        <f t="shared" si="26"/>
        <v>0.375</v>
      </c>
      <c r="AG337" s="17">
        <f t="shared" si="26"/>
        <v>0.375</v>
      </c>
      <c r="AH337" s="17">
        <f t="shared" si="26"/>
        <v>0.378</v>
      </c>
      <c r="AI337" s="17">
        <f t="shared" si="26"/>
        <v>0.252</v>
      </c>
      <c r="AJ337" s="17">
        <f t="shared" si="26"/>
        <v>0.252</v>
      </c>
      <c r="AK337" s="17">
        <f t="shared" si="26"/>
        <v>0.252</v>
      </c>
      <c r="AL337" s="17">
        <f t="shared" si="26"/>
        <v>0.25</v>
      </c>
      <c r="AM337" s="17">
        <f t="shared" si="26"/>
        <v>0.246</v>
      </c>
      <c r="AN337" s="17">
        <f t="shared" si="26"/>
        <v>0.24199999999999999</v>
      </c>
      <c r="AO337" s="17">
        <f t="shared" ref="AO337" si="27">AO183*AO260</f>
        <v>0.23599999999999999</v>
      </c>
    </row>
    <row r="338" spans="4:41" x14ac:dyDescent="0.3">
      <c r="D338" s="15" t="s">
        <v>283</v>
      </c>
      <c r="E338" s="15" t="s">
        <v>284</v>
      </c>
      <c r="F338" s="12" t="s">
        <v>33</v>
      </c>
      <c r="G338" s="15" t="s">
        <v>285</v>
      </c>
      <c r="H338" s="15" t="s">
        <v>218</v>
      </c>
      <c r="I338" s="16" t="s">
        <v>6</v>
      </c>
      <c r="J338" s="17">
        <f t="shared" ref="J338:AO345" si="28">J184*J261</f>
        <v>97.8</v>
      </c>
      <c r="K338" s="17">
        <f t="shared" si="28"/>
        <v>51.128999999999991</v>
      </c>
      <c r="L338" s="17">
        <f t="shared" si="28"/>
        <v>64.041999999999987</v>
      </c>
      <c r="M338" s="17">
        <f t="shared" si="28"/>
        <v>77.899999999999991</v>
      </c>
      <c r="N338" s="17">
        <f t="shared" si="28"/>
        <v>89.44</v>
      </c>
      <c r="O338" s="17">
        <f t="shared" si="28"/>
        <v>97.308000000000007</v>
      </c>
      <c r="P338" s="17">
        <f t="shared" si="28"/>
        <v>102.67800000000001</v>
      </c>
      <c r="Q338" s="17">
        <f t="shared" si="28"/>
        <v>95.647000000000006</v>
      </c>
      <c r="R338" s="17">
        <f t="shared" si="28"/>
        <v>92.440999999999988</v>
      </c>
      <c r="S338" s="17">
        <f t="shared" si="28"/>
        <v>91.294999999999987</v>
      </c>
      <c r="T338" s="17">
        <f t="shared" si="28"/>
        <v>90.99199999999999</v>
      </c>
      <c r="U338" s="17">
        <f t="shared" si="28"/>
        <v>91.461999999999989</v>
      </c>
      <c r="V338" s="17">
        <f t="shared" si="28"/>
        <v>96.320999999999998</v>
      </c>
      <c r="W338" s="17">
        <f t="shared" si="28"/>
        <v>99.372</v>
      </c>
      <c r="X338" s="17">
        <f t="shared" si="28"/>
        <v>102.465</v>
      </c>
      <c r="Y338" s="17">
        <f t="shared" si="28"/>
        <v>104.544</v>
      </c>
      <c r="Z338" s="17">
        <f t="shared" si="28"/>
        <v>107.8</v>
      </c>
      <c r="AA338" s="17">
        <f t="shared" si="28"/>
        <v>110.1</v>
      </c>
      <c r="AB338" s="17">
        <f t="shared" si="28"/>
        <v>112.2</v>
      </c>
      <c r="AC338" s="17">
        <f t="shared" si="28"/>
        <v>114.3</v>
      </c>
      <c r="AD338" s="17">
        <f t="shared" si="28"/>
        <v>116.3</v>
      </c>
      <c r="AE338" s="17">
        <f t="shared" si="28"/>
        <v>118.5</v>
      </c>
      <c r="AF338" s="17">
        <f t="shared" si="28"/>
        <v>197.67999999999998</v>
      </c>
      <c r="AG338" s="17">
        <f t="shared" si="28"/>
        <v>252.86799999999999</v>
      </c>
      <c r="AH338" s="17">
        <f t="shared" si="28"/>
        <v>281.25</v>
      </c>
      <c r="AI338" s="17">
        <f t="shared" si="28"/>
        <v>305.66000000000003</v>
      </c>
      <c r="AJ338" s="17">
        <f t="shared" si="28"/>
        <v>327.87999999999994</v>
      </c>
      <c r="AK338" s="17">
        <f t="shared" si="28"/>
        <v>350.20000000000005</v>
      </c>
      <c r="AL338" s="17">
        <f t="shared" si="28"/>
        <v>434.15500000000003</v>
      </c>
      <c r="AM338" s="17">
        <f t="shared" si="28"/>
        <v>505.67599999999999</v>
      </c>
      <c r="AN338" s="17">
        <f t="shared" si="28"/>
        <v>547.17599999999993</v>
      </c>
      <c r="AO338" s="17">
        <f t="shared" si="28"/>
        <v>582.16200000000003</v>
      </c>
    </row>
    <row r="339" spans="4:41" x14ac:dyDescent="0.3">
      <c r="D339" s="15" t="s">
        <v>283</v>
      </c>
      <c r="E339" s="15" t="s">
        <v>284</v>
      </c>
      <c r="F339" s="12" t="s">
        <v>33</v>
      </c>
      <c r="G339" s="15" t="s">
        <v>285</v>
      </c>
      <c r="H339" s="15" t="s">
        <v>219</v>
      </c>
      <c r="I339" s="16" t="s">
        <v>6</v>
      </c>
      <c r="J339" s="17">
        <f t="shared" si="28"/>
        <v>78.2</v>
      </c>
      <c r="K339" s="17">
        <f t="shared" si="28"/>
        <v>77.168000000000006</v>
      </c>
      <c r="L339" s="17">
        <f t="shared" si="28"/>
        <v>80.878</v>
      </c>
      <c r="M339" s="17">
        <f t="shared" si="28"/>
        <v>82.89200000000001</v>
      </c>
      <c r="N339" s="17">
        <f t="shared" si="28"/>
        <v>84.210000000000008</v>
      </c>
      <c r="O339" s="17">
        <f t="shared" si="28"/>
        <v>86.204999999999998</v>
      </c>
      <c r="P339" s="17">
        <f t="shared" si="28"/>
        <v>88.62</v>
      </c>
      <c r="Q339" s="17">
        <f t="shared" si="28"/>
        <v>92.22</v>
      </c>
      <c r="R339" s="17">
        <f t="shared" si="28"/>
        <v>95.188000000000002</v>
      </c>
      <c r="S339" s="17">
        <f t="shared" si="28"/>
        <v>104.20400000000001</v>
      </c>
      <c r="T339" s="17">
        <f t="shared" si="28"/>
        <v>108.67300000000002</v>
      </c>
      <c r="U339" s="17">
        <f t="shared" si="28"/>
        <v>111.13200000000002</v>
      </c>
      <c r="V339" s="17">
        <f t="shared" si="28"/>
        <v>114.69600000000001</v>
      </c>
      <c r="W339" s="17">
        <f t="shared" si="28"/>
        <v>116.95100000000001</v>
      </c>
      <c r="X339" s="17">
        <f t="shared" si="28"/>
        <v>120.375</v>
      </c>
      <c r="Y339" s="17">
        <f t="shared" si="28"/>
        <v>122.96000000000001</v>
      </c>
      <c r="Z339" s="17">
        <f t="shared" si="28"/>
        <v>126.03400000000001</v>
      </c>
      <c r="AA339" s="17">
        <f t="shared" si="28"/>
        <v>129.32</v>
      </c>
      <c r="AB339" s="17">
        <f t="shared" si="28"/>
        <v>133.03</v>
      </c>
      <c r="AC339" s="17">
        <f t="shared" si="28"/>
        <v>136.10400000000001</v>
      </c>
      <c r="AD339" s="17">
        <f t="shared" si="28"/>
        <v>137.44500000000002</v>
      </c>
      <c r="AE339" s="17">
        <f t="shared" si="28"/>
        <v>140.28</v>
      </c>
      <c r="AF339" s="17">
        <f t="shared" si="28"/>
        <v>144.06</v>
      </c>
      <c r="AG339" s="17">
        <f t="shared" si="28"/>
        <v>145.49600000000001</v>
      </c>
      <c r="AH339" s="17">
        <f t="shared" si="28"/>
        <v>147.88800000000001</v>
      </c>
      <c r="AI339" s="17">
        <f t="shared" si="28"/>
        <v>150.07200000000003</v>
      </c>
      <c r="AJ339" s="17">
        <f t="shared" si="28"/>
        <v>152.15200000000002</v>
      </c>
      <c r="AK339" s="17">
        <f t="shared" si="28"/>
        <v>152.33700000000002</v>
      </c>
      <c r="AL339" s="17">
        <f t="shared" si="28"/>
        <v>147.965</v>
      </c>
      <c r="AM339" s="17">
        <f t="shared" si="28"/>
        <v>141.86700000000002</v>
      </c>
      <c r="AN339" s="17">
        <f t="shared" si="28"/>
        <v>135.89699999999999</v>
      </c>
      <c r="AO339" s="17">
        <f t="shared" si="28"/>
        <v>130.75199999999998</v>
      </c>
    </row>
    <row r="340" spans="4:41" x14ac:dyDescent="0.3">
      <c r="D340" s="15" t="s">
        <v>283</v>
      </c>
      <c r="E340" s="15" t="s">
        <v>284</v>
      </c>
      <c r="F340" s="12" t="s">
        <v>33</v>
      </c>
      <c r="G340" s="15" t="s">
        <v>285</v>
      </c>
      <c r="H340" s="15" t="s">
        <v>220</v>
      </c>
      <c r="I340" s="16" t="s">
        <v>6</v>
      </c>
      <c r="J340" s="17">
        <f t="shared" si="28"/>
        <v>57</v>
      </c>
      <c r="K340" s="17">
        <f t="shared" si="28"/>
        <v>54.796000000000006</v>
      </c>
      <c r="L340" s="17">
        <f t="shared" si="28"/>
        <v>56.856000000000002</v>
      </c>
      <c r="M340" s="17">
        <f t="shared" si="28"/>
        <v>58.091999999999999</v>
      </c>
      <c r="N340" s="17">
        <f t="shared" si="28"/>
        <v>59.431000000000004</v>
      </c>
      <c r="O340" s="17">
        <f t="shared" si="28"/>
        <v>60.77</v>
      </c>
      <c r="P340" s="17">
        <f t="shared" si="28"/>
        <v>62.315000000000005</v>
      </c>
      <c r="Q340" s="17">
        <f t="shared" si="28"/>
        <v>64.792000000000002</v>
      </c>
      <c r="R340" s="17">
        <f t="shared" si="28"/>
        <v>65.92</v>
      </c>
      <c r="S340" s="17">
        <f t="shared" si="28"/>
        <v>70.035000000000011</v>
      </c>
      <c r="T340" s="17">
        <f t="shared" si="28"/>
        <v>71.448000000000008</v>
      </c>
      <c r="U340" s="17">
        <f t="shared" si="28"/>
        <v>73.320000000000007</v>
      </c>
      <c r="V340" s="17">
        <f t="shared" si="28"/>
        <v>75.400000000000006</v>
      </c>
      <c r="W340" s="17">
        <f t="shared" si="28"/>
        <v>77.48</v>
      </c>
      <c r="X340" s="17">
        <f t="shared" si="28"/>
        <v>79.664000000000001</v>
      </c>
      <c r="Y340" s="17">
        <f t="shared" si="28"/>
        <v>82.056000000000012</v>
      </c>
      <c r="Z340" s="17">
        <f t="shared" si="28"/>
        <v>84.240000000000009</v>
      </c>
      <c r="AA340" s="17">
        <f t="shared" si="28"/>
        <v>86.632000000000005</v>
      </c>
      <c r="AB340" s="17">
        <f t="shared" si="28"/>
        <v>91.372000000000014</v>
      </c>
      <c r="AC340" s="17">
        <f t="shared" si="28"/>
        <v>94.022000000000006</v>
      </c>
      <c r="AD340" s="17">
        <f t="shared" si="28"/>
        <v>96.778000000000006</v>
      </c>
      <c r="AE340" s="17">
        <f t="shared" si="28"/>
        <v>99.534000000000006</v>
      </c>
      <c r="AF340" s="17">
        <f t="shared" si="28"/>
        <v>101.53500000000001</v>
      </c>
      <c r="AG340" s="17">
        <f t="shared" si="28"/>
        <v>103.95</v>
      </c>
      <c r="AH340" s="17">
        <f t="shared" si="28"/>
        <v>105.14399999999999</v>
      </c>
      <c r="AI340" s="17">
        <f t="shared" si="28"/>
        <v>107.432</v>
      </c>
      <c r="AJ340" s="17">
        <f t="shared" si="28"/>
        <v>110.98500000000001</v>
      </c>
      <c r="AK340" s="17">
        <f t="shared" si="28"/>
        <v>113.61000000000001</v>
      </c>
      <c r="AL340" s="17">
        <f t="shared" si="28"/>
        <v>113.19</v>
      </c>
      <c r="AM340" s="17">
        <f t="shared" si="28"/>
        <v>110.968</v>
      </c>
      <c r="AN340" s="17">
        <f t="shared" si="28"/>
        <v>108.974</v>
      </c>
      <c r="AO340" s="17">
        <f t="shared" si="28"/>
        <v>107.944</v>
      </c>
    </row>
    <row r="341" spans="4:41" x14ac:dyDescent="0.3">
      <c r="D341" s="15" t="s">
        <v>283</v>
      </c>
      <c r="E341" s="15" t="s">
        <v>284</v>
      </c>
      <c r="F341" s="12" t="s">
        <v>33</v>
      </c>
      <c r="G341" s="15" t="s">
        <v>285</v>
      </c>
      <c r="H341" s="15" t="s">
        <v>221</v>
      </c>
      <c r="I341" s="16" t="s">
        <v>6</v>
      </c>
      <c r="J341" s="17">
        <f t="shared" si="28"/>
        <v>14.3</v>
      </c>
      <c r="K341" s="17">
        <f t="shared" si="28"/>
        <v>13.728</v>
      </c>
      <c r="L341" s="17">
        <f t="shared" si="28"/>
        <v>13.670999999999999</v>
      </c>
      <c r="M341" s="17">
        <f t="shared" si="28"/>
        <v>13.857000000000001</v>
      </c>
      <c r="N341" s="17">
        <f t="shared" si="28"/>
        <v>14.287999999999998</v>
      </c>
      <c r="O341" s="17">
        <f t="shared" si="28"/>
        <v>14.569999999999999</v>
      </c>
      <c r="P341" s="17">
        <f t="shared" si="28"/>
        <v>14.852</v>
      </c>
      <c r="Q341" s="17">
        <f t="shared" si="28"/>
        <v>15.227999999999998</v>
      </c>
      <c r="R341" s="17">
        <f t="shared" si="28"/>
        <v>15.51</v>
      </c>
      <c r="S341" s="17">
        <f t="shared" si="28"/>
        <v>16.074000000000002</v>
      </c>
      <c r="T341" s="17">
        <f t="shared" si="28"/>
        <v>16.625</v>
      </c>
      <c r="U341" s="17">
        <f t="shared" si="28"/>
        <v>17.004999999999999</v>
      </c>
      <c r="V341" s="17">
        <f t="shared" si="28"/>
        <v>17.479999999999997</v>
      </c>
      <c r="W341" s="17">
        <f t="shared" si="28"/>
        <v>17.954999999999998</v>
      </c>
      <c r="X341" s="17">
        <f t="shared" si="28"/>
        <v>18.429999999999996</v>
      </c>
      <c r="Y341" s="17">
        <f t="shared" si="28"/>
        <v>19</v>
      </c>
      <c r="Z341" s="17">
        <f t="shared" si="28"/>
        <v>19.474999999999998</v>
      </c>
      <c r="AA341" s="17">
        <f t="shared" si="28"/>
        <v>19.95</v>
      </c>
      <c r="AB341" s="17">
        <f t="shared" si="28"/>
        <v>20.425000000000001</v>
      </c>
      <c r="AC341" s="17">
        <f t="shared" si="28"/>
        <v>20.9</v>
      </c>
      <c r="AD341" s="17">
        <f t="shared" si="28"/>
        <v>21.375</v>
      </c>
      <c r="AE341" s="17">
        <f t="shared" si="28"/>
        <v>21.849999999999998</v>
      </c>
      <c r="AF341" s="17">
        <f t="shared" si="28"/>
        <v>22.324999999999999</v>
      </c>
      <c r="AG341" s="17">
        <f t="shared" si="28"/>
        <v>22.895</v>
      </c>
      <c r="AH341" s="17">
        <f t="shared" si="28"/>
        <v>23.274999999999999</v>
      </c>
      <c r="AI341" s="17">
        <f t="shared" si="28"/>
        <v>24</v>
      </c>
      <c r="AJ341" s="17">
        <f t="shared" si="28"/>
        <v>24.48</v>
      </c>
      <c r="AK341" s="17">
        <f t="shared" si="28"/>
        <v>24.96</v>
      </c>
      <c r="AL341" s="17">
        <f t="shared" si="28"/>
        <v>24.768000000000001</v>
      </c>
      <c r="AM341" s="17">
        <f t="shared" si="28"/>
        <v>24.576000000000001</v>
      </c>
      <c r="AN341" s="17">
        <f t="shared" si="28"/>
        <v>24.637999999999998</v>
      </c>
      <c r="AO341" s="17">
        <f t="shared" si="28"/>
        <v>24.695999999999998</v>
      </c>
    </row>
    <row r="342" spans="4:41" x14ac:dyDescent="0.3">
      <c r="D342" s="15" t="s">
        <v>283</v>
      </c>
      <c r="E342" s="15" t="s">
        <v>284</v>
      </c>
      <c r="F342" s="12" t="s">
        <v>33</v>
      </c>
      <c r="G342" s="15" t="s">
        <v>285</v>
      </c>
      <c r="H342" s="15" t="s">
        <v>222</v>
      </c>
      <c r="I342" s="16" t="s">
        <v>6</v>
      </c>
      <c r="J342" s="17">
        <f t="shared" si="28"/>
        <v>6.3</v>
      </c>
      <c r="K342" s="17">
        <f t="shared" si="28"/>
        <v>6.2</v>
      </c>
      <c r="L342" s="17">
        <f t="shared" si="28"/>
        <v>6.4349999999999996</v>
      </c>
      <c r="M342" s="17">
        <f t="shared" si="28"/>
        <v>6.5339999999999998</v>
      </c>
      <c r="N342" s="17">
        <f t="shared" si="28"/>
        <v>6.5659999999999998</v>
      </c>
      <c r="O342" s="17">
        <f t="shared" si="28"/>
        <v>6.7620000000000005</v>
      </c>
      <c r="P342" s="17">
        <f t="shared" si="28"/>
        <v>6.8599999999999994</v>
      </c>
      <c r="Q342" s="17">
        <f t="shared" si="28"/>
        <v>7.056</v>
      </c>
      <c r="R342" s="17">
        <f t="shared" si="28"/>
        <v>7.1539999999999999</v>
      </c>
      <c r="S342" s="17">
        <f t="shared" si="28"/>
        <v>7.7</v>
      </c>
      <c r="T342" s="17">
        <f t="shared" si="28"/>
        <v>7.9</v>
      </c>
      <c r="U342" s="17">
        <f t="shared" si="28"/>
        <v>8.0190000000000001</v>
      </c>
      <c r="V342" s="17">
        <f t="shared" si="28"/>
        <v>8.2170000000000005</v>
      </c>
      <c r="W342" s="17">
        <f t="shared" si="28"/>
        <v>8.4149999999999991</v>
      </c>
      <c r="X342" s="17">
        <f t="shared" si="28"/>
        <v>8.8000000000000007</v>
      </c>
      <c r="Y342" s="17">
        <f t="shared" si="28"/>
        <v>9</v>
      </c>
      <c r="Z342" s="17">
        <f t="shared" si="28"/>
        <v>9.1999999999999993</v>
      </c>
      <c r="AA342" s="17">
        <f t="shared" si="28"/>
        <v>9.5</v>
      </c>
      <c r="AB342" s="17">
        <f t="shared" si="28"/>
        <v>9.8000000000000007</v>
      </c>
      <c r="AC342" s="17">
        <f t="shared" si="28"/>
        <v>10</v>
      </c>
      <c r="AD342" s="17">
        <f t="shared" si="28"/>
        <v>10.199999999999999</v>
      </c>
      <c r="AE342" s="17">
        <f t="shared" si="28"/>
        <v>10.5</v>
      </c>
      <c r="AF342" s="17">
        <f t="shared" si="28"/>
        <v>10.8</v>
      </c>
      <c r="AG342" s="17">
        <f t="shared" si="28"/>
        <v>11.1</v>
      </c>
      <c r="AH342" s="17">
        <f t="shared" si="28"/>
        <v>11.3</v>
      </c>
      <c r="AI342" s="17">
        <f t="shared" si="28"/>
        <v>11.6</v>
      </c>
      <c r="AJ342" s="17">
        <f t="shared" si="28"/>
        <v>11.9</v>
      </c>
      <c r="AK342" s="17">
        <f t="shared" si="28"/>
        <v>12.1</v>
      </c>
      <c r="AL342" s="17">
        <f t="shared" si="28"/>
        <v>11.978999999999999</v>
      </c>
      <c r="AM342" s="17">
        <f t="shared" si="28"/>
        <v>11.76</v>
      </c>
      <c r="AN342" s="17">
        <f t="shared" si="28"/>
        <v>11.542999999999999</v>
      </c>
      <c r="AO342" s="17">
        <f t="shared" si="28"/>
        <v>11.327999999999999</v>
      </c>
    </row>
    <row r="343" spans="4:41" x14ac:dyDescent="0.3">
      <c r="D343" s="15" t="s">
        <v>283</v>
      </c>
      <c r="E343" s="15" t="s">
        <v>284</v>
      </c>
      <c r="F343" s="12" t="s">
        <v>33</v>
      </c>
      <c r="G343" s="15" t="s">
        <v>285</v>
      </c>
      <c r="H343" s="15" t="s">
        <v>223</v>
      </c>
      <c r="I343" s="16" t="s">
        <v>6</v>
      </c>
      <c r="J343" s="17">
        <f t="shared" si="28"/>
        <v>11</v>
      </c>
      <c r="K343" s="17">
        <f t="shared" si="28"/>
        <v>10.388</v>
      </c>
      <c r="L343" s="17">
        <f t="shared" si="28"/>
        <v>10.78</v>
      </c>
      <c r="M343" s="17">
        <f t="shared" si="28"/>
        <v>11.074</v>
      </c>
      <c r="N343" s="17">
        <f t="shared" si="28"/>
        <v>11.385</v>
      </c>
      <c r="O343" s="17">
        <f t="shared" si="28"/>
        <v>11.682</v>
      </c>
      <c r="P343" s="17">
        <f t="shared" si="28"/>
        <v>11.879999999999999</v>
      </c>
      <c r="Q343" s="17">
        <f t="shared" si="28"/>
        <v>12.177000000000001</v>
      </c>
      <c r="R343" s="17">
        <f t="shared" si="28"/>
        <v>12.474</v>
      </c>
      <c r="S343" s="17">
        <f t="shared" si="28"/>
        <v>13.433000000000002</v>
      </c>
      <c r="T343" s="17">
        <f t="shared" si="28"/>
        <v>13.7</v>
      </c>
      <c r="U343" s="17">
        <f t="shared" si="28"/>
        <v>14.1</v>
      </c>
      <c r="V343" s="17">
        <f t="shared" si="28"/>
        <v>14.5</v>
      </c>
      <c r="W343" s="17">
        <f t="shared" si="28"/>
        <v>14.9</v>
      </c>
      <c r="X343" s="17">
        <f t="shared" si="28"/>
        <v>15.3</v>
      </c>
      <c r="Y343" s="17">
        <f t="shared" si="28"/>
        <v>15.7</v>
      </c>
      <c r="Z343" s="17">
        <f t="shared" si="28"/>
        <v>16.100000000000001</v>
      </c>
      <c r="AA343" s="17">
        <f t="shared" si="28"/>
        <v>16.600000000000001</v>
      </c>
      <c r="AB343" s="17">
        <f t="shared" si="28"/>
        <v>17.271000000000001</v>
      </c>
      <c r="AC343" s="17">
        <f t="shared" si="28"/>
        <v>17.675000000000001</v>
      </c>
      <c r="AD343" s="17">
        <f t="shared" si="28"/>
        <v>17.899999999999999</v>
      </c>
      <c r="AE343" s="17">
        <f t="shared" si="28"/>
        <v>18.399999999999999</v>
      </c>
      <c r="AF343" s="17">
        <f t="shared" si="28"/>
        <v>19.190000000000001</v>
      </c>
      <c r="AG343" s="17">
        <f t="shared" si="28"/>
        <v>19.796000000000003</v>
      </c>
      <c r="AH343" s="17">
        <f t="shared" si="28"/>
        <v>20.2</v>
      </c>
      <c r="AI343" s="17">
        <f t="shared" si="28"/>
        <v>20.705000000000002</v>
      </c>
      <c r="AJ343" s="17">
        <f t="shared" si="28"/>
        <v>21.108999999999998</v>
      </c>
      <c r="AK343" s="17">
        <f t="shared" si="28"/>
        <v>21.4</v>
      </c>
      <c r="AL343" s="17">
        <f t="shared" si="28"/>
        <v>21.4</v>
      </c>
      <c r="AM343" s="17">
        <f t="shared" si="28"/>
        <v>20.873999999999999</v>
      </c>
      <c r="AN343" s="17">
        <f t="shared" si="28"/>
        <v>20.776</v>
      </c>
      <c r="AO343" s="17">
        <f t="shared" si="28"/>
        <v>20.37</v>
      </c>
    </row>
    <row r="344" spans="4:41" x14ac:dyDescent="0.3">
      <c r="D344" s="15" t="s">
        <v>283</v>
      </c>
      <c r="E344" s="15" t="s">
        <v>284</v>
      </c>
      <c r="F344" s="12" t="s">
        <v>33</v>
      </c>
      <c r="G344" s="15" t="s">
        <v>285</v>
      </c>
      <c r="H344" s="15" t="s">
        <v>224</v>
      </c>
      <c r="I344" s="16" t="s">
        <v>6</v>
      </c>
      <c r="J344" s="17">
        <f t="shared" si="28"/>
        <v>3.5</v>
      </c>
      <c r="K344" s="17">
        <f t="shared" si="28"/>
        <v>3.492</v>
      </c>
      <c r="L344" s="17">
        <f t="shared" si="28"/>
        <v>3.552</v>
      </c>
      <c r="M344" s="17">
        <f t="shared" si="28"/>
        <v>3.61</v>
      </c>
      <c r="N344" s="17">
        <f t="shared" si="28"/>
        <v>3.7049999999999996</v>
      </c>
      <c r="O344" s="17">
        <f t="shared" si="28"/>
        <v>3.76</v>
      </c>
      <c r="P344" s="17">
        <f t="shared" si="28"/>
        <v>3.8129999999999997</v>
      </c>
      <c r="Q344" s="17">
        <f t="shared" si="28"/>
        <v>3.9060000000000006</v>
      </c>
      <c r="R344" s="17">
        <f t="shared" si="28"/>
        <v>3.956</v>
      </c>
      <c r="S344" s="17">
        <f t="shared" si="28"/>
        <v>4.5449999999999999</v>
      </c>
      <c r="T344" s="17">
        <f t="shared" si="28"/>
        <v>4.7</v>
      </c>
      <c r="U344" s="17">
        <f t="shared" si="28"/>
        <v>4.6559999999999997</v>
      </c>
      <c r="V344" s="17">
        <f t="shared" si="28"/>
        <v>4.75</v>
      </c>
      <c r="W344" s="17">
        <f t="shared" si="28"/>
        <v>4.7430000000000003</v>
      </c>
      <c r="X344" s="17">
        <f t="shared" si="28"/>
        <v>4.7840000000000007</v>
      </c>
      <c r="Y344" s="17">
        <f t="shared" si="28"/>
        <v>4.9680000000000009</v>
      </c>
      <c r="Z344" s="17">
        <f t="shared" si="28"/>
        <v>5.0049999999999999</v>
      </c>
      <c r="AA344" s="17">
        <f t="shared" si="28"/>
        <v>5.04</v>
      </c>
      <c r="AB344" s="17">
        <f t="shared" si="28"/>
        <v>5.1870000000000003</v>
      </c>
      <c r="AC344" s="17">
        <f t="shared" si="28"/>
        <v>5.2779999999999996</v>
      </c>
      <c r="AD344" s="17">
        <f t="shared" si="28"/>
        <v>5.3690000000000007</v>
      </c>
      <c r="AE344" s="17">
        <f t="shared" si="28"/>
        <v>5.46</v>
      </c>
      <c r="AF344" s="17">
        <f t="shared" si="28"/>
        <v>5.8279999999999994</v>
      </c>
      <c r="AG344" s="17">
        <f t="shared" si="28"/>
        <v>5.9219999999999997</v>
      </c>
      <c r="AH344" s="17">
        <f t="shared" si="28"/>
        <v>6.0449999999999999</v>
      </c>
      <c r="AI344" s="17">
        <f t="shared" si="28"/>
        <v>6.0720000000000001</v>
      </c>
      <c r="AJ344" s="17">
        <f t="shared" si="28"/>
        <v>6.0970000000000004</v>
      </c>
      <c r="AK344" s="17">
        <f t="shared" si="28"/>
        <v>6.0970000000000004</v>
      </c>
      <c r="AL344" s="17">
        <f t="shared" si="28"/>
        <v>6.1640000000000006</v>
      </c>
      <c r="AM344" s="17">
        <f t="shared" si="28"/>
        <v>5.98</v>
      </c>
      <c r="AN344" s="17">
        <f t="shared" si="28"/>
        <v>5.8880000000000008</v>
      </c>
      <c r="AO344" s="17">
        <f t="shared" si="28"/>
        <v>5.7960000000000003</v>
      </c>
    </row>
    <row r="345" spans="4:41" x14ac:dyDescent="0.3">
      <c r="D345" s="15" t="s">
        <v>283</v>
      </c>
      <c r="E345" s="15" t="s">
        <v>284</v>
      </c>
      <c r="F345" s="12" t="s">
        <v>33</v>
      </c>
      <c r="G345" s="15" t="s">
        <v>285</v>
      </c>
      <c r="H345" s="15" t="s">
        <v>225</v>
      </c>
      <c r="I345" s="16" t="s">
        <v>6</v>
      </c>
      <c r="J345" s="17">
        <f t="shared" si="28"/>
        <v>10.6</v>
      </c>
      <c r="K345" s="17">
        <f t="shared" si="28"/>
        <v>10.197000000000001</v>
      </c>
      <c r="L345" s="17">
        <f t="shared" si="28"/>
        <v>10.388</v>
      </c>
      <c r="M345" s="17">
        <f t="shared" si="28"/>
        <v>10.584</v>
      </c>
      <c r="N345" s="17">
        <f t="shared" si="28"/>
        <v>10.78</v>
      </c>
      <c r="O345" s="17">
        <f t="shared" si="28"/>
        <v>10.975999999999999</v>
      </c>
      <c r="P345" s="17">
        <f t="shared" si="28"/>
        <v>11.27</v>
      </c>
      <c r="Q345" s="17">
        <f t="shared" si="28"/>
        <v>11.465999999999999</v>
      </c>
      <c r="R345" s="17">
        <f t="shared" si="28"/>
        <v>11.76</v>
      </c>
      <c r="S345" s="17">
        <f t="shared" si="28"/>
        <v>12.375</v>
      </c>
      <c r="T345" s="17">
        <f t="shared" si="28"/>
        <v>12.771000000000001</v>
      </c>
      <c r="U345" s="17">
        <f t="shared" si="28"/>
        <v>12.968999999999999</v>
      </c>
      <c r="V345" s="17">
        <f t="shared" si="28"/>
        <v>13.365</v>
      </c>
      <c r="W345" s="17">
        <f t="shared" si="28"/>
        <v>13.662000000000001</v>
      </c>
      <c r="X345" s="17">
        <f t="shared" si="28"/>
        <v>14.058</v>
      </c>
      <c r="Y345" s="17">
        <f t="shared" si="28"/>
        <v>14.453999999999999</v>
      </c>
      <c r="Z345" s="17">
        <f t="shared" si="28"/>
        <v>14.9</v>
      </c>
      <c r="AA345" s="17">
        <f t="shared" si="28"/>
        <v>15.3</v>
      </c>
      <c r="AB345" s="17">
        <f t="shared" si="28"/>
        <v>15.8</v>
      </c>
      <c r="AC345" s="17">
        <f t="shared" si="28"/>
        <v>16.100000000000001</v>
      </c>
      <c r="AD345" s="17">
        <f t="shared" si="28"/>
        <v>16.5</v>
      </c>
      <c r="AE345" s="17">
        <f t="shared" si="28"/>
        <v>16.899999999999999</v>
      </c>
      <c r="AF345" s="17">
        <f t="shared" si="28"/>
        <v>17.5</v>
      </c>
      <c r="AG345" s="17">
        <f t="shared" si="28"/>
        <v>17.899999999999999</v>
      </c>
      <c r="AH345" s="17">
        <f t="shared" si="28"/>
        <v>18.3</v>
      </c>
      <c r="AI345" s="17">
        <f t="shared" si="28"/>
        <v>18.7</v>
      </c>
      <c r="AJ345" s="17">
        <f t="shared" si="28"/>
        <v>19.100000000000001</v>
      </c>
      <c r="AK345" s="17">
        <f t="shared" si="28"/>
        <v>19.5</v>
      </c>
      <c r="AL345" s="17">
        <f t="shared" si="28"/>
        <v>19.305</v>
      </c>
      <c r="AM345" s="17">
        <f t="shared" si="28"/>
        <v>19.011999999999997</v>
      </c>
      <c r="AN345" s="17">
        <f t="shared" si="28"/>
        <v>18.721</v>
      </c>
      <c r="AO345" s="17">
        <f t="shared" ref="AO345" si="29">AO191*AO268</f>
        <v>18.623999999999999</v>
      </c>
    </row>
    <row r="346" spans="4:41" x14ac:dyDescent="0.3">
      <c r="D346" s="15" t="s">
        <v>283</v>
      </c>
      <c r="E346" s="15" t="s">
        <v>284</v>
      </c>
      <c r="F346" s="12" t="s">
        <v>33</v>
      </c>
      <c r="G346" s="15" t="s">
        <v>285</v>
      </c>
      <c r="H346" s="15" t="s">
        <v>226</v>
      </c>
      <c r="I346" s="16" t="s">
        <v>6</v>
      </c>
      <c r="J346" s="17">
        <f t="shared" ref="J346:AO353" si="30">J192*J269</f>
        <v>8.6</v>
      </c>
      <c r="K346" s="17">
        <f t="shared" si="30"/>
        <v>8.4</v>
      </c>
      <c r="L346" s="17">
        <f t="shared" si="30"/>
        <v>8.427999999999999</v>
      </c>
      <c r="M346" s="17">
        <f t="shared" si="30"/>
        <v>8.5259999999999998</v>
      </c>
      <c r="N346" s="17">
        <f t="shared" si="30"/>
        <v>8.6330000000000009</v>
      </c>
      <c r="O346" s="17">
        <f t="shared" si="30"/>
        <v>8.64</v>
      </c>
      <c r="P346" s="17">
        <f t="shared" si="30"/>
        <v>8.64</v>
      </c>
      <c r="Q346" s="17">
        <f t="shared" si="30"/>
        <v>8.6449999999999996</v>
      </c>
      <c r="R346" s="17">
        <f t="shared" si="30"/>
        <v>8.7399999999999984</v>
      </c>
      <c r="S346" s="17">
        <f t="shared" si="30"/>
        <v>8.93</v>
      </c>
      <c r="T346" s="17">
        <f t="shared" si="30"/>
        <v>9.0250000000000004</v>
      </c>
      <c r="U346" s="17">
        <f t="shared" si="30"/>
        <v>8.93</v>
      </c>
      <c r="V346" s="17">
        <f t="shared" si="30"/>
        <v>9.0239999999999991</v>
      </c>
      <c r="W346" s="17">
        <f t="shared" si="30"/>
        <v>9.1179999999999986</v>
      </c>
      <c r="X346" s="17">
        <f t="shared" si="30"/>
        <v>9.1179999999999986</v>
      </c>
      <c r="Y346" s="17">
        <f t="shared" si="30"/>
        <v>9.2119999999999997</v>
      </c>
      <c r="Z346" s="17">
        <f t="shared" si="30"/>
        <v>9.2119999999999997</v>
      </c>
      <c r="AA346" s="17">
        <f t="shared" si="30"/>
        <v>9.3059999999999992</v>
      </c>
      <c r="AB346" s="17">
        <f t="shared" si="30"/>
        <v>9.3059999999999992</v>
      </c>
      <c r="AC346" s="17">
        <f t="shared" si="30"/>
        <v>9.3999999999999986</v>
      </c>
      <c r="AD346" s="17">
        <f t="shared" si="30"/>
        <v>9.3999999999999986</v>
      </c>
      <c r="AE346" s="17">
        <f t="shared" si="30"/>
        <v>9.4939999999999998</v>
      </c>
      <c r="AF346" s="17">
        <f t="shared" si="30"/>
        <v>9.5879999999999992</v>
      </c>
      <c r="AG346" s="17">
        <f t="shared" si="30"/>
        <v>9.6820000000000004</v>
      </c>
      <c r="AH346" s="17">
        <f t="shared" si="30"/>
        <v>9.7850000000000001</v>
      </c>
      <c r="AI346" s="17">
        <f t="shared" si="30"/>
        <v>9.879999999999999</v>
      </c>
      <c r="AJ346" s="17">
        <f t="shared" si="30"/>
        <v>9.9749999999999996</v>
      </c>
      <c r="AK346" s="17">
        <f t="shared" si="30"/>
        <v>9.9749999999999996</v>
      </c>
      <c r="AL346" s="17">
        <f t="shared" si="30"/>
        <v>9.7759999999999998</v>
      </c>
      <c r="AM346" s="17">
        <f t="shared" si="30"/>
        <v>9.5790000000000006</v>
      </c>
      <c r="AN346" s="17">
        <f t="shared" si="30"/>
        <v>9.5790000000000006</v>
      </c>
      <c r="AO346" s="17">
        <f t="shared" si="30"/>
        <v>9.4860000000000007</v>
      </c>
    </row>
    <row r="347" spans="4:41" x14ac:dyDescent="0.3">
      <c r="D347" s="15" t="s">
        <v>283</v>
      </c>
      <c r="E347" s="15" t="s">
        <v>284</v>
      </c>
      <c r="F347" s="12" t="s">
        <v>33</v>
      </c>
      <c r="G347" s="15" t="s">
        <v>285</v>
      </c>
      <c r="H347" s="15" t="s">
        <v>227</v>
      </c>
      <c r="I347" s="16" t="s">
        <v>6</v>
      </c>
      <c r="J347" s="17">
        <f t="shared" si="30"/>
        <v>7.3</v>
      </c>
      <c r="K347" s="17">
        <f t="shared" si="30"/>
        <v>7.1280000000000001</v>
      </c>
      <c r="L347" s="17">
        <f t="shared" si="30"/>
        <v>7.1779999999999999</v>
      </c>
      <c r="M347" s="17">
        <f t="shared" si="30"/>
        <v>7.35</v>
      </c>
      <c r="N347" s="17">
        <f t="shared" si="30"/>
        <v>7.3719999999999999</v>
      </c>
      <c r="O347" s="17">
        <f t="shared" si="30"/>
        <v>7.3919999999999995</v>
      </c>
      <c r="P347" s="17">
        <f t="shared" si="30"/>
        <v>7.4099999999999993</v>
      </c>
      <c r="Q347" s="17">
        <f t="shared" si="30"/>
        <v>7.5049999999999999</v>
      </c>
      <c r="R347" s="17">
        <f t="shared" si="30"/>
        <v>7.52</v>
      </c>
      <c r="S347" s="17">
        <f t="shared" si="30"/>
        <v>7.613999999999999</v>
      </c>
      <c r="T347" s="17">
        <f t="shared" si="30"/>
        <v>7.7079999999999993</v>
      </c>
      <c r="U347" s="17">
        <f t="shared" si="30"/>
        <v>7.7190000000000012</v>
      </c>
      <c r="V347" s="17">
        <f t="shared" si="30"/>
        <v>7.8120000000000012</v>
      </c>
      <c r="W347" s="17">
        <f t="shared" si="30"/>
        <v>7.8120000000000012</v>
      </c>
      <c r="X347" s="17">
        <f t="shared" si="30"/>
        <v>7.9050000000000002</v>
      </c>
      <c r="Y347" s="17">
        <f t="shared" si="30"/>
        <v>7.9050000000000002</v>
      </c>
      <c r="Z347" s="17">
        <f t="shared" si="30"/>
        <v>7.9119999999999999</v>
      </c>
      <c r="AA347" s="17">
        <f t="shared" si="30"/>
        <v>7.9119999999999999</v>
      </c>
      <c r="AB347" s="17">
        <f t="shared" si="30"/>
        <v>7.9119999999999999</v>
      </c>
      <c r="AC347" s="17">
        <f t="shared" si="30"/>
        <v>7.9119999999999999</v>
      </c>
      <c r="AD347" s="17">
        <f t="shared" si="30"/>
        <v>8.0039999999999996</v>
      </c>
      <c r="AE347" s="17">
        <f t="shared" si="30"/>
        <v>8.0039999999999996</v>
      </c>
      <c r="AF347" s="17">
        <f t="shared" si="30"/>
        <v>8.0960000000000019</v>
      </c>
      <c r="AG347" s="17">
        <f t="shared" si="30"/>
        <v>8.0960000000000019</v>
      </c>
      <c r="AH347" s="17">
        <f t="shared" si="30"/>
        <v>8.0960000000000019</v>
      </c>
      <c r="AI347" s="17">
        <f t="shared" si="30"/>
        <v>8.0960000000000019</v>
      </c>
      <c r="AJ347" s="17">
        <f t="shared" si="30"/>
        <v>8.277000000000001</v>
      </c>
      <c r="AK347" s="17">
        <f t="shared" si="30"/>
        <v>7.8299999999999992</v>
      </c>
      <c r="AL347" s="17">
        <f t="shared" si="30"/>
        <v>7.48</v>
      </c>
      <c r="AM347" s="17">
        <f t="shared" si="30"/>
        <v>7.0519999999999996</v>
      </c>
      <c r="AN347" s="17">
        <f t="shared" si="30"/>
        <v>6.6360000000000001</v>
      </c>
      <c r="AO347" s="17">
        <f t="shared" si="30"/>
        <v>6.391</v>
      </c>
    </row>
    <row r="348" spans="4:41" x14ac:dyDescent="0.3">
      <c r="D348" s="15" t="s">
        <v>283</v>
      </c>
      <c r="E348" s="15" t="s">
        <v>284</v>
      </c>
      <c r="F348" s="12" t="s">
        <v>33</v>
      </c>
      <c r="G348" s="15" t="s">
        <v>285</v>
      </c>
      <c r="H348" s="15" t="s">
        <v>228</v>
      </c>
      <c r="I348" s="16" t="s">
        <v>6</v>
      </c>
      <c r="J348" s="17">
        <f t="shared" si="30"/>
        <v>6.5</v>
      </c>
      <c r="K348" s="17">
        <f t="shared" si="30"/>
        <v>4.9400000000000004</v>
      </c>
      <c r="L348" s="17">
        <f t="shared" si="30"/>
        <v>5.6759999999999993</v>
      </c>
      <c r="M348" s="17">
        <f t="shared" si="30"/>
        <v>5.9630000000000001</v>
      </c>
      <c r="N348" s="17">
        <f t="shared" si="30"/>
        <v>6.2560000000000002</v>
      </c>
      <c r="O348" s="17">
        <f t="shared" si="30"/>
        <v>6.44</v>
      </c>
      <c r="P348" s="17">
        <f t="shared" si="30"/>
        <v>6.532</v>
      </c>
      <c r="Q348" s="17">
        <f t="shared" si="30"/>
        <v>6.7160000000000002</v>
      </c>
      <c r="R348" s="17">
        <f t="shared" si="30"/>
        <v>6.9</v>
      </c>
      <c r="S348" s="17">
        <f t="shared" si="30"/>
        <v>7.4879999999999995</v>
      </c>
      <c r="T348" s="17">
        <f t="shared" si="30"/>
        <v>7.6949999999999994</v>
      </c>
      <c r="U348" s="17">
        <f t="shared" si="30"/>
        <v>7.8850000000000007</v>
      </c>
      <c r="V348" s="17">
        <f t="shared" si="30"/>
        <v>8.17</v>
      </c>
      <c r="W348" s="17">
        <f t="shared" si="30"/>
        <v>8.4550000000000001</v>
      </c>
      <c r="X348" s="17">
        <f t="shared" si="30"/>
        <v>8.831999999999999</v>
      </c>
      <c r="Y348" s="17">
        <f t="shared" si="30"/>
        <v>9.1199999999999992</v>
      </c>
      <c r="Z348" s="17">
        <f t="shared" si="30"/>
        <v>9.4079999999999995</v>
      </c>
      <c r="AA348" s="17">
        <f t="shared" si="30"/>
        <v>9.8939999999999984</v>
      </c>
      <c r="AB348" s="17">
        <f t="shared" si="30"/>
        <v>10.282</v>
      </c>
      <c r="AC348" s="17">
        <f t="shared" si="30"/>
        <v>10.573</v>
      </c>
      <c r="AD348" s="17">
        <f t="shared" si="30"/>
        <v>11.074</v>
      </c>
      <c r="AE348" s="17">
        <f t="shared" si="30"/>
        <v>11.465999999999999</v>
      </c>
      <c r="AF348" s="17">
        <f t="shared" si="30"/>
        <v>11.978999999999999</v>
      </c>
      <c r="AG348" s="17">
        <f t="shared" si="30"/>
        <v>12.375</v>
      </c>
      <c r="AH348" s="17">
        <f t="shared" si="30"/>
        <v>12.771000000000001</v>
      </c>
      <c r="AI348" s="17">
        <f t="shared" si="30"/>
        <v>13.034000000000001</v>
      </c>
      <c r="AJ348" s="17">
        <f t="shared" si="30"/>
        <v>13.425999999999998</v>
      </c>
      <c r="AK348" s="17">
        <f t="shared" si="30"/>
        <v>13.818</v>
      </c>
      <c r="AL348" s="17">
        <f t="shared" si="30"/>
        <v>14.42</v>
      </c>
      <c r="AM348" s="17">
        <f t="shared" si="30"/>
        <v>14.734000000000002</v>
      </c>
      <c r="AN348" s="17">
        <f t="shared" si="30"/>
        <v>14.595000000000001</v>
      </c>
      <c r="AO348" s="17">
        <f t="shared" si="30"/>
        <v>14.490000000000002</v>
      </c>
    </row>
    <row r="349" spans="4:41" x14ac:dyDescent="0.3">
      <c r="D349" s="15" t="s">
        <v>283</v>
      </c>
      <c r="E349" s="15" t="s">
        <v>284</v>
      </c>
      <c r="F349" s="12" t="s">
        <v>33</v>
      </c>
      <c r="G349" s="15" t="s">
        <v>285</v>
      </c>
      <c r="H349" s="15" t="s">
        <v>229</v>
      </c>
      <c r="I349" s="16" t="s">
        <v>6</v>
      </c>
      <c r="J349" s="17">
        <f t="shared" si="30"/>
        <v>22.3</v>
      </c>
      <c r="K349" s="17">
        <f t="shared" si="30"/>
        <v>21.613999999999997</v>
      </c>
      <c r="L349" s="17">
        <f t="shared" si="30"/>
        <v>21.9</v>
      </c>
      <c r="M349" s="17">
        <f t="shared" si="30"/>
        <v>22.4</v>
      </c>
      <c r="N349" s="17">
        <f t="shared" si="30"/>
        <v>22.9</v>
      </c>
      <c r="O349" s="17">
        <f t="shared" si="30"/>
        <v>23.2</v>
      </c>
      <c r="P349" s="17">
        <f t="shared" si="30"/>
        <v>23.6</v>
      </c>
      <c r="Q349" s="17">
        <f t="shared" si="30"/>
        <v>24</v>
      </c>
      <c r="R349" s="17">
        <f t="shared" si="30"/>
        <v>24.4</v>
      </c>
      <c r="S349" s="17">
        <f t="shared" si="30"/>
        <v>25.1</v>
      </c>
      <c r="T349" s="17">
        <f t="shared" si="30"/>
        <v>25.6</v>
      </c>
      <c r="U349" s="17">
        <f t="shared" si="30"/>
        <v>26</v>
      </c>
      <c r="V349" s="17">
        <f t="shared" si="30"/>
        <v>26.5</v>
      </c>
      <c r="W349" s="17">
        <f t="shared" si="30"/>
        <v>27.371000000000002</v>
      </c>
      <c r="X349" s="17">
        <f t="shared" si="30"/>
        <v>27.876000000000001</v>
      </c>
      <c r="Y349" s="17">
        <f t="shared" si="30"/>
        <v>28.481999999999999</v>
      </c>
      <c r="Z349" s="17">
        <f t="shared" si="30"/>
        <v>28.986999999999998</v>
      </c>
      <c r="AA349" s="17">
        <f t="shared" si="30"/>
        <v>29.492000000000001</v>
      </c>
      <c r="AB349" s="17">
        <f t="shared" si="30"/>
        <v>30.396000000000001</v>
      </c>
      <c r="AC349" s="17">
        <f t="shared" si="30"/>
        <v>30.906000000000002</v>
      </c>
      <c r="AD349" s="17">
        <f t="shared" si="30"/>
        <v>31.209</v>
      </c>
      <c r="AE349" s="17">
        <f t="shared" si="30"/>
        <v>31.713999999999999</v>
      </c>
      <c r="AF349" s="17">
        <f t="shared" si="30"/>
        <v>32.420999999999999</v>
      </c>
      <c r="AG349" s="17">
        <f t="shared" si="30"/>
        <v>32.926000000000002</v>
      </c>
      <c r="AH349" s="17">
        <f t="shared" si="30"/>
        <v>33.532000000000004</v>
      </c>
      <c r="AI349" s="17">
        <f t="shared" si="30"/>
        <v>34.037000000000006</v>
      </c>
      <c r="AJ349" s="17">
        <f t="shared" si="30"/>
        <v>34.643000000000001</v>
      </c>
      <c r="AK349" s="17">
        <f t="shared" si="30"/>
        <v>35.047000000000004</v>
      </c>
      <c r="AL349" s="17">
        <f t="shared" si="30"/>
        <v>34.253999999999998</v>
      </c>
      <c r="AM349" s="17">
        <f t="shared" si="30"/>
        <v>33.81</v>
      </c>
      <c r="AN349" s="17">
        <f t="shared" si="30"/>
        <v>33.367999999999995</v>
      </c>
      <c r="AO349" s="17">
        <f t="shared" si="30"/>
        <v>32.927999999999997</v>
      </c>
    </row>
    <row r="350" spans="4:41" x14ac:dyDescent="0.3">
      <c r="D350" s="15" t="s">
        <v>283</v>
      </c>
      <c r="E350" s="15" t="s">
        <v>284</v>
      </c>
      <c r="F350" s="12" t="s">
        <v>33</v>
      </c>
      <c r="G350" s="15" t="s">
        <v>285</v>
      </c>
      <c r="H350" s="15" t="s">
        <v>230</v>
      </c>
      <c r="I350" s="16" t="s">
        <v>6</v>
      </c>
      <c r="J350" s="17">
        <f t="shared" si="30"/>
        <v>8.5</v>
      </c>
      <c r="K350" s="17">
        <f t="shared" si="30"/>
        <v>8.3000000000000007</v>
      </c>
      <c r="L350" s="17">
        <f t="shared" si="30"/>
        <v>8.5</v>
      </c>
      <c r="M350" s="17">
        <f t="shared" si="30"/>
        <v>8.6999999999999993</v>
      </c>
      <c r="N350" s="17">
        <f t="shared" si="30"/>
        <v>8.8109999999999999</v>
      </c>
      <c r="O350" s="17">
        <f t="shared" si="30"/>
        <v>8.91</v>
      </c>
      <c r="P350" s="17">
        <f t="shared" si="30"/>
        <v>9.0090000000000003</v>
      </c>
      <c r="Q350" s="17">
        <f t="shared" si="30"/>
        <v>9.016</v>
      </c>
      <c r="R350" s="17">
        <f t="shared" si="30"/>
        <v>9.2119999999999997</v>
      </c>
      <c r="S350" s="17">
        <f t="shared" si="30"/>
        <v>9.5059999999999985</v>
      </c>
      <c r="T350" s="17">
        <f t="shared" si="30"/>
        <v>9.604000000000001</v>
      </c>
      <c r="U350" s="17">
        <f t="shared" si="30"/>
        <v>9.702</v>
      </c>
      <c r="V350" s="17">
        <f t="shared" si="30"/>
        <v>9.8000000000000007</v>
      </c>
      <c r="W350" s="17">
        <f t="shared" si="30"/>
        <v>9.9959999999999987</v>
      </c>
      <c r="X350" s="17">
        <f t="shared" si="30"/>
        <v>10.094000000000001</v>
      </c>
      <c r="Y350" s="17">
        <f t="shared" si="30"/>
        <v>10.29</v>
      </c>
      <c r="Z350" s="17">
        <f t="shared" si="30"/>
        <v>10.388</v>
      </c>
      <c r="AA350" s="17">
        <f t="shared" si="30"/>
        <v>10.485999999999999</v>
      </c>
      <c r="AB350" s="17">
        <f t="shared" si="30"/>
        <v>10.584</v>
      </c>
      <c r="AC350" s="17">
        <f t="shared" si="30"/>
        <v>10.682</v>
      </c>
      <c r="AD350" s="17">
        <f t="shared" si="30"/>
        <v>10.878</v>
      </c>
      <c r="AE350" s="17">
        <f t="shared" si="30"/>
        <v>10.975999999999999</v>
      </c>
      <c r="AF350" s="17">
        <f t="shared" si="30"/>
        <v>11.172000000000001</v>
      </c>
      <c r="AG350" s="17">
        <f t="shared" si="30"/>
        <v>11.27</v>
      </c>
      <c r="AH350" s="17">
        <f t="shared" si="30"/>
        <v>11.368</v>
      </c>
      <c r="AI350" s="17">
        <f t="shared" si="30"/>
        <v>11.465999999999999</v>
      </c>
      <c r="AJ350" s="17">
        <f t="shared" si="30"/>
        <v>11.564</v>
      </c>
      <c r="AK350" s="17">
        <f t="shared" si="30"/>
        <v>11.76</v>
      </c>
      <c r="AL350" s="17">
        <f t="shared" si="30"/>
        <v>11.64</v>
      </c>
      <c r="AM350" s="17">
        <f t="shared" si="30"/>
        <v>11.52</v>
      </c>
      <c r="AN350" s="17">
        <f t="shared" si="30"/>
        <v>11.52</v>
      </c>
      <c r="AO350" s="17">
        <f t="shared" si="30"/>
        <v>11.423999999999999</v>
      </c>
    </row>
    <row r="351" spans="4:41" x14ac:dyDescent="0.3">
      <c r="D351" s="15" t="s">
        <v>283</v>
      </c>
      <c r="E351" s="15" t="s">
        <v>284</v>
      </c>
      <c r="F351" s="12" t="s">
        <v>33</v>
      </c>
      <c r="G351" s="15" t="s">
        <v>285</v>
      </c>
      <c r="H351" s="15" t="s">
        <v>231</v>
      </c>
      <c r="I351" s="16" t="s">
        <v>6</v>
      </c>
      <c r="J351" s="17">
        <f t="shared" si="30"/>
        <v>2.5</v>
      </c>
      <c r="K351" s="17">
        <f t="shared" si="30"/>
        <v>2.4</v>
      </c>
      <c r="L351" s="17">
        <f t="shared" si="30"/>
        <v>2.5</v>
      </c>
      <c r="M351" s="17">
        <f t="shared" si="30"/>
        <v>2.5</v>
      </c>
      <c r="N351" s="17">
        <f t="shared" si="30"/>
        <v>2.6</v>
      </c>
      <c r="O351" s="17">
        <f t="shared" si="30"/>
        <v>2.6</v>
      </c>
      <c r="P351" s="17">
        <f t="shared" si="30"/>
        <v>2.7</v>
      </c>
      <c r="Q351" s="17">
        <f t="shared" si="30"/>
        <v>2.8279999999999998</v>
      </c>
      <c r="R351" s="17">
        <f t="shared" si="30"/>
        <v>2.9289999999999998</v>
      </c>
      <c r="S351" s="17">
        <f t="shared" si="30"/>
        <v>3.06</v>
      </c>
      <c r="T351" s="17">
        <f t="shared" si="30"/>
        <v>3.1620000000000004</v>
      </c>
      <c r="U351" s="17">
        <f t="shared" si="30"/>
        <v>3.2640000000000002</v>
      </c>
      <c r="V351" s="17">
        <f t="shared" si="30"/>
        <v>3.399</v>
      </c>
      <c r="W351" s="17">
        <f t="shared" si="30"/>
        <v>3.5019999999999998</v>
      </c>
      <c r="X351" s="17">
        <f t="shared" si="30"/>
        <v>3.7440000000000002</v>
      </c>
      <c r="Y351" s="17">
        <f t="shared" si="30"/>
        <v>3.8480000000000003</v>
      </c>
      <c r="Z351" s="17">
        <f t="shared" si="30"/>
        <v>4.056</v>
      </c>
      <c r="AA351" s="17">
        <f t="shared" si="30"/>
        <v>4.2</v>
      </c>
      <c r="AB351" s="17">
        <f t="shared" si="30"/>
        <v>4.41</v>
      </c>
      <c r="AC351" s="17">
        <f t="shared" si="30"/>
        <v>4.4719999999999995</v>
      </c>
      <c r="AD351" s="17">
        <f t="shared" si="30"/>
        <v>4.5760000000000005</v>
      </c>
      <c r="AE351" s="17">
        <f t="shared" si="30"/>
        <v>4.7839999999999998</v>
      </c>
      <c r="AF351" s="17">
        <f t="shared" si="30"/>
        <v>5.04</v>
      </c>
      <c r="AG351" s="17">
        <f t="shared" si="30"/>
        <v>5.2</v>
      </c>
      <c r="AH351" s="17">
        <f t="shared" si="30"/>
        <v>5.3039999999999994</v>
      </c>
      <c r="AI351" s="17">
        <f t="shared" si="30"/>
        <v>5.5119999999999996</v>
      </c>
      <c r="AJ351" s="17">
        <f t="shared" si="30"/>
        <v>5.7750000000000004</v>
      </c>
      <c r="AK351" s="17">
        <f t="shared" si="30"/>
        <v>5.8239999999999998</v>
      </c>
      <c r="AL351" s="17">
        <f t="shared" si="30"/>
        <v>5.8710000000000004</v>
      </c>
      <c r="AM351" s="17">
        <f t="shared" si="30"/>
        <v>5.7570000000000006</v>
      </c>
      <c r="AN351" s="17">
        <f t="shared" si="30"/>
        <v>5.6</v>
      </c>
      <c r="AO351" s="17">
        <f t="shared" si="30"/>
        <v>5.5439999999999996</v>
      </c>
    </row>
    <row r="352" spans="4:41" x14ac:dyDescent="0.3">
      <c r="D352" s="15" t="s">
        <v>283</v>
      </c>
      <c r="E352" s="15" t="s">
        <v>284</v>
      </c>
      <c r="F352" s="12" t="s">
        <v>33</v>
      </c>
      <c r="G352" s="15" t="s">
        <v>285</v>
      </c>
      <c r="H352" s="15" t="s">
        <v>232</v>
      </c>
      <c r="I352" s="16" t="s">
        <v>6</v>
      </c>
      <c r="J352" s="17">
        <f t="shared" si="30"/>
        <v>0.6</v>
      </c>
      <c r="K352" s="17">
        <f t="shared" si="30"/>
        <v>0.65100000000000002</v>
      </c>
      <c r="L352" s="17">
        <f t="shared" si="30"/>
        <v>0.65799999999999992</v>
      </c>
      <c r="M352" s="17">
        <f t="shared" si="30"/>
        <v>0.65100000000000002</v>
      </c>
      <c r="N352" s="17">
        <f t="shared" si="30"/>
        <v>0.65799999999999992</v>
      </c>
      <c r="O352" s="17">
        <f t="shared" si="30"/>
        <v>0.66499999999999992</v>
      </c>
      <c r="P352" s="17">
        <f t="shared" si="30"/>
        <v>0.76</v>
      </c>
      <c r="Q352" s="17">
        <f t="shared" si="30"/>
        <v>0.76</v>
      </c>
      <c r="R352" s="17">
        <f t="shared" si="30"/>
        <v>0.752</v>
      </c>
      <c r="S352" s="17">
        <f t="shared" si="30"/>
        <v>0.79200000000000004</v>
      </c>
      <c r="T352" s="17">
        <f t="shared" si="30"/>
        <v>0.88200000000000001</v>
      </c>
      <c r="U352" s="17">
        <f t="shared" si="30"/>
        <v>0.873</v>
      </c>
      <c r="V352" s="17">
        <f t="shared" si="30"/>
        <v>0.86399999999999999</v>
      </c>
      <c r="W352" s="17">
        <f t="shared" si="30"/>
        <v>0.97</v>
      </c>
      <c r="X352" s="17">
        <f t="shared" si="30"/>
        <v>0.97</v>
      </c>
      <c r="Y352" s="17">
        <f t="shared" si="30"/>
        <v>0.96</v>
      </c>
      <c r="Z352" s="17">
        <f t="shared" si="30"/>
        <v>1.056</v>
      </c>
      <c r="AA352" s="17">
        <f t="shared" si="30"/>
        <v>1.056</v>
      </c>
      <c r="AB352" s="17">
        <f t="shared" si="30"/>
        <v>1.1639999999999999</v>
      </c>
      <c r="AC352" s="17">
        <f t="shared" si="30"/>
        <v>1.1519999999999999</v>
      </c>
      <c r="AD352" s="17">
        <f t="shared" si="30"/>
        <v>1.1399999999999999</v>
      </c>
      <c r="AE352" s="17">
        <f t="shared" si="30"/>
        <v>1.2349999999999999</v>
      </c>
      <c r="AF352" s="17">
        <f t="shared" si="30"/>
        <v>1.248</v>
      </c>
      <c r="AG352" s="17">
        <f t="shared" si="30"/>
        <v>1.248</v>
      </c>
      <c r="AH352" s="17">
        <f t="shared" si="30"/>
        <v>1.3439999999999999</v>
      </c>
      <c r="AI352" s="17">
        <f t="shared" si="30"/>
        <v>1.3439999999999999</v>
      </c>
      <c r="AJ352" s="17">
        <f t="shared" si="30"/>
        <v>1.3439999999999999</v>
      </c>
      <c r="AK352" s="17">
        <f t="shared" si="30"/>
        <v>1.4249999999999998</v>
      </c>
      <c r="AL352" s="17">
        <f t="shared" si="30"/>
        <v>1.4550000000000001</v>
      </c>
      <c r="AM352" s="17">
        <f t="shared" si="30"/>
        <v>1.3579999999999999</v>
      </c>
      <c r="AN352" s="17">
        <f t="shared" si="30"/>
        <v>1.3579999999999999</v>
      </c>
      <c r="AO352" s="17">
        <f t="shared" si="30"/>
        <v>1.3579999999999999</v>
      </c>
    </row>
    <row r="353" spans="4:41" x14ac:dyDescent="0.3">
      <c r="D353" s="15" t="s">
        <v>283</v>
      </c>
      <c r="E353" s="15" t="s">
        <v>284</v>
      </c>
      <c r="F353" s="12" t="s">
        <v>33</v>
      </c>
      <c r="G353" s="15" t="s">
        <v>285</v>
      </c>
      <c r="H353" s="15" t="s">
        <v>233</v>
      </c>
      <c r="I353" s="16" t="s">
        <v>6</v>
      </c>
      <c r="J353" s="17">
        <f t="shared" si="30"/>
        <v>12.4</v>
      </c>
      <c r="K353" s="17">
        <f t="shared" si="30"/>
        <v>11.616</v>
      </c>
      <c r="L353" s="17">
        <f t="shared" si="30"/>
        <v>12</v>
      </c>
      <c r="M353" s="17">
        <f t="shared" si="30"/>
        <v>12.288</v>
      </c>
      <c r="N353" s="17">
        <f t="shared" si="30"/>
        <v>12.61</v>
      </c>
      <c r="O353" s="17">
        <f t="shared" si="30"/>
        <v>12.901</v>
      </c>
      <c r="P353" s="17">
        <f t="shared" si="30"/>
        <v>13.192</v>
      </c>
      <c r="Q353" s="17">
        <f t="shared" si="30"/>
        <v>13.483000000000001</v>
      </c>
      <c r="R353" s="17">
        <f t="shared" si="30"/>
        <v>13.871</v>
      </c>
      <c r="S353" s="17">
        <f t="shared" si="30"/>
        <v>14.85</v>
      </c>
      <c r="T353" s="17">
        <f t="shared" si="30"/>
        <v>15.345000000000001</v>
      </c>
      <c r="U353" s="17">
        <f t="shared" si="30"/>
        <v>15.484</v>
      </c>
      <c r="V353" s="17">
        <f t="shared" si="30"/>
        <v>15.875999999999999</v>
      </c>
      <c r="W353" s="17">
        <f t="shared" si="30"/>
        <v>16.268000000000001</v>
      </c>
      <c r="X353" s="17">
        <f t="shared" si="30"/>
        <v>16.758000000000003</v>
      </c>
      <c r="Y353" s="17">
        <f t="shared" si="30"/>
        <v>17.248000000000001</v>
      </c>
      <c r="Z353" s="17">
        <f t="shared" si="30"/>
        <v>17.64</v>
      </c>
      <c r="AA353" s="17">
        <f t="shared" si="30"/>
        <v>18.13</v>
      </c>
      <c r="AB353" s="17">
        <f t="shared" si="30"/>
        <v>18.809999999999999</v>
      </c>
      <c r="AC353" s="17">
        <f t="shared" si="30"/>
        <v>19.305</v>
      </c>
      <c r="AD353" s="17">
        <f t="shared" si="30"/>
        <v>19.501999999999999</v>
      </c>
      <c r="AE353" s="17">
        <f t="shared" si="30"/>
        <v>19.991999999999997</v>
      </c>
      <c r="AF353" s="17">
        <f t="shared" si="30"/>
        <v>20.889000000000003</v>
      </c>
      <c r="AG353" s="17">
        <f t="shared" si="30"/>
        <v>21.384</v>
      </c>
      <c r="AH353" s="17">
        <f t="shared" si="30"/>
        <v>21.78</v>
      </c>
      <c r="AI353" s="17">
        <f t="shared" si="30"/>
        <v>22.05</v>
      </c>
      <c r="AJ353" s="17">
        <f t="shared" si="30"/>
        <v>22.77</v>
      </c>
      <c r="AK353" s="17">
        <f t="shared" si="30"/>
        <v>22.931999999999999</v>
      </c>
      <c r="AL353" s="17">
        <f t="shared" si="30"/>
        <v>22.931999999999999</v>
      </c>
      <c r="AM353" s="17">
        <f t="shared" si="30"/>
        <v>22.834</v>
      </c>
      <c r="AN353" s="17">
        <f t="shared" si="30"/>
        <v>22.736000000000001</v>
      </c>
      <c r="AO353" s="17">
        <f t="shared" ref="AO353" si="31">AO199*AO276</f>
        <v>22.31</v>
      </c>
    </row>
    <row r="354" spans="4:41" x14ac:dyDescent="0.3">
      <c r="D354" s="15" t="s">
        <v>283</v>
      </c>
      <c r="E354" s="15" t="s">
        <v>284</v>
      </c>
      <c r="F354" s="12" t="s">
        <v>33</v>
      </c>
      <c r="G354" s="15" t="s">
        <v>285</v>
      </c>
      <c r="H354" s="15" t="s">
        <v>234</v>
      </c>
      <c r="I354" s="16" t="s">
        <v>6</v>
      </c>
      <c r="J354" s="17">
        <f t="shared" ref="J354:AO361" si="32">J200*J277</f>
        <v>40.799999999999997</v>
      </c>
      <c r="K354" s="17">
        <f t="shared" si="32"/>
        <v>39.698999999999998</v>
      </c>
      <c r="L354" s="17">
        <f t="shared" si="32"/>
        <v>42.622</v>
      </c>
      <c r="M354" s="17">
        <f t="shared" si="32"/>
        <v>43.2</v>
      </c>
      <c r="N354" s="17">
        <f t="shared" si="32"/>
        <v>44.4</v>
      </c>
      <c r="O354" s="17">
        <f t="shared" si="32"/>
        <v>45.7</v>
      </c>
      <c r="P354" s="17">
        <f t="shared" si="32"/>
        <v>47.571000000000005</v>
      </c>
      <c r="Q354" s="17">
        <f t="shared" si="32"/>
        <v>48.984999999999999</v>
      </c>
      <c r="R354" s="17">
        <f t="shared" si="32"/>
        <v>49.9</v>
      </c>
      <c r="S354" s="17">
        <f t="shared" si="32"/>
        <v>55.951999999999998</v>
      </c>
      <c r="T354" s="17">
        <f t="shared" si="32"/>
        <v>58.136000000000003</v>
      </c>
      <c r="U354" s="17">
        <f t="shared" si="32"/>
        <v>58.65</v>
      </c>
      <c r="V354" s="17">
        <f t="shared" si="32"/>
        <v>60.485999999999997</v>
      </c>
      <c r="W354" s="17">
        <f t="shared" si="32"/>
        <v>62.322000000000003</v>
      </c>
      <c r="X354" s="17">
        <f t="shared" si="32"/>
        <v>64.362000000000009</v>
      </c>
      <c r="Y354" s="17">
        <f t="shared" si="32"/>
        <v>66.605999999999995</v>
      </c>
      <c r="Z354" s="17">
        <f t="shared" si="32"/>
        <v>67.771000000000001</v>
      </c>
      <c r="AA354" s="17">
        <f t="shared" si="32"/>
        <v>70.481999999999999</v>
      </c>
      <c r="AB354" s="17">
        <f t="shared" si="32"/>
        <v>72.930000000000007</v>
      </c>
      <c r="AC354" s="17">
        <f t="shared" si="32"/>
        <v>74.033000000000001</v>
      </c>
      <c r="AD354" s="17">
        <f t="shared" si="32"/>
        <v>75.850999999999999</v>
      </c>
      <c r="AE354" s="17">
        <f t="shared" si="32"/>
        <v>77.870999999999995</v>
      </c>
      <c r="AF354" s="17">
        <f t="shared" si="32"/>
        <v>82.00800000000001</v>
      </c>
      <c r="AG354" s="17">
        <f t="shared" si="32"/>
        <v>84.66</v>
      </c>
      <c r="AH354" s="17">
        <f t="shared" si="32"/>
        <v>86.801999999999992</v>
      </c>
      <c r="AI354" s="17">
        <f t="shared" si="32"/>
        <v>87.970999999999989</v>
      </c>
      <c r="AJ354" s="17">
        <f t="shared" si="32"/>
        <v>89.991</v>
      </c>
      <c r="AK354" s="17">
        <f t="shared" si="32"/>
        <v>92.010999999999996</v>
      </c>
      <c r="AL354" s="17">
        <f t="shared" si="32"/>
        <v>92.617000000000004</v>
      </c>
      <c r="AM354" s="17">
        <f t="shared" si="32"/>
        <v>91.4</v>
      </c>
      <c r="AN354" s="17">
        <f t="shared" si="32"/>
        <v>89.991</v>
      </c>
      <c r="AO354" s="17">
        <f t="shared" si="32"/>
        <v>88.494</v>
      </c>
    </row>
    <row r="355" spans="4:41" x14ac:dyDescent="0.3">
      <c r="D355" s="15" t="s">
        <v>283</v>
      </c>
      <c r="E355" s="15" t="s">
        <v>284</v>
      </c>
      <c r="F355" s="12" t="s">
        <v>33</v>
      </c>
      <c r="G355" s="15" t="s">
        <v>285</v>
      </c>
      <c r="H355" s="15" t="s">
        <v>235</v>
      </c>
      <c r="I355" s="16" t="s">
        <v>6</v>
      </c>
      <c r="J355" s="17">
        <f t="shared" si="32"/>
        <v>6.6</v>
      </c>
      <c r="K355" s="17">
        <f t="shared" si="32"/>
        <v>6.649</v>
      </c>
      <c r="L355" s="17">
        <f t="shared" si="32"/>
        <v>6.8040000000000003</v>
      </c>
      <c r="M355" s="17">
        <f t="shared" si="32"/>
        <v>6.9120000000000008</v>
      </c>
      <c r="N355" s="17">
        <f t="shared" si="32"/>
        <v>6.9550000000000001</v>
      </c>
      <c r="O355" s="17">
        <f t="shared" si="32"/>
        <v>7.0620000000000003</v>
      </c>
      <c r="P355" s="17">
        <f t="shared" si="32"/>
        <v>7.3440000000000003</v>
      </c>
      <c r="Q355" s="17">
        <f t="shared" si="32"/>
        <v>7.5600000000000005</v>
      </c>
      <c r="R355" s="17">
        <f t="shared" si="32"/>
        <v>7.8480000000000008</v>
      </c>
      <c r="S355" s="17">
        <f t="shared" si="32"/>
        <v>8.2840000000000007</v>
      </c>
      <c r="T355" s="17">
        <f t="shared" si="32"/>
        <v>8.5020000000000007</v>
      </c>
      <c r="U355" s="17">
        <f t="shared" si="32"/>
        <v>8.7200000000000006</v>
      </c>
      <c r="V355" s="17">
        <f t="shared" si="32"/>
        <v>9.02</v>
      </c>
      <c r="W355" s="17">
        <f t="shared" si="32"/>
        <v>9.240000000000002</v>
      </c>
      <c r="X355" s="17">
        <f t="shared" si="32"/>
        <v>9.57</v>
      </c>
      <c r="Y355" s="17">
        <f t="shared" si="32"/>
        <v>9.9</v>
      </c>
      <c r="Z355" s="17">
        <f t="shared" si="32"/>
        <v>10.212</v>
      </c>
      <c r="AA355" s="17">
        <f t="shared" si="32"/>
        <v>10.545000000000002</v>
      </c>
      <c r="AB355" s="17">
        <f t="shared" si="32"/>
        <v>10.878000000000002</v>
      </c>
      <c r="AC355" s="17">
        <f t="shared" si="32"/>
        <v>11.211</v>
      </c>
      <c r="AD355" s="17">
        <f t="shared" si="32"/>
        <v>11.544000000000002</v>
      </c>
      <c r="AE355" s="17">
        <f t="shared" si="32"/>
        <v>11.877000000000001</v>
      </c>
      <c r="AF355" s="17">
        <f t="shared" si="32"/>
        <v>12.21</v>
      </c>
      <c r="AG355" s="17">
        <f t="shared" si="32"/>
        <v>12.430000000000001</v>
      </c>
      <c r="AH355" s="17">
        <f t="shared" si="32"/>
        <v>12.76</v>
      </c>
      <c r="AI355" s="17">
        <f t="shared" si="32"/>
        <v>13.090000000000002</v>
      </c>
      <c r="AJ355" s="17">
        <f t="shared" si="32"/>
        <v>13.42</v>
      </c>
      <c r="AK355" s="17">
        <f t="shared" si="32"/>
        <v>13.750000000000002</v>
      </c>
      <c r="AL355" s="17">
        <f t="shared" si="32"/>
        <v>13.482000000000001</v>
      </c>
      <c r="AM355" s="17">
        <f t="shared" si="32"/>
        <v>13.23</v>
      </c>
      <c r="AN355" s="17">
        <f t="shared" si="32"/>
        <v>12.978</v>
      </c>
      <c r="AO355" s="17">
        <f t="shared" si="32"/>
        <v>12.75</v>
      </c>
    </row>
    <row r="356" spans="4:41" x14ac:dyDescent="0.3">
      <c r="D356" s="15" t="s">
        <v>283</v>
      </c>
      <c r="E356" s="15" t="s">
        <v>284</v>
      </c>
      <c r="F356" s="12" t="s">
        <v>33</v>
      </c>
      <c r="G356" s="15" t="s">
        <v>285</v>
      </c>
      <c r="H356" s="15" t="s">
        <v>236</v>
      </c>
      <c r="I356" s="16" t="s">
        <v>6</v>
      </c>
      <c r="J356" s="17">
        <f t="shared" si="32"/>
        <v>6.8</v>
      </c>
      <c r="K356" s="17">
        <f t="shared" si="32"/>
        <v>6.8200000000000012</v>
      </c>
      <c r="L356" s="17">
        <f t="shared" si="32"/>
        <v>6.9760000000000009</v>
      </c>
      <c r="M356" s="17">
        <f t="shared" si="32"/>
        <v>7.0850000000000009</v>
      </c>
      <c r="N356" s="17">
        <f t="shared" si="32"/>
        <v>7.3030000000000008</v>
      </c>
      <c r="O356" s="17">
        <f t="shared" si="32"/>
        <v>7.4119999999999999</v>
      </c>
      <c r="P356" s="17">
        <f t="shared" si="32"/>
        <v>7.7000000000000011</v>
      </c>
      <c r="Q356" s="17">
        <f t="shared" si="32"/>
        <v>7.8100000000000005</v>
      </c>
      <c r="R356" s="17">
        <f t="shared" si="32"/>
        <v>8.1029999999999998</v>
      </c>
      <c r="S356" s="17">
        <f t="shared" si="32"/>
        <v>8.4359999999999999</v>
      </c>
      <c r="T356" s="17">
        <f t="shared" si="32"/>
        <v>8.6580000000000013</v>
      </c>
      <c r="U356" s="17">
        <f t="shared" si="32"/>
        <v>8.8800000000000008</v>
      </c>
      <c r="V356" s="17">
        <f t="shared" si="32"/>
        <v>9.1839999999999993</v>
      </c>
      <c r="W356" s="17">
        <f t="shared" si="32"/>
        <v>9.4080000000000013</v>
      </c>
      <c r="X356" s="17">
        <f t="shared" si="32"/>
        <v>9.6319999999999997</v>
      </c>
      <c r="Y356" s="17">
        <f t="shared" si="32"/>
        <v>9.9439999999999991</v>
      </c>
      <c r="Z356" s="17">
        <f t="shared" si="32"/>
        <v>10.282999999999999</v>
      </c>
      <c r="AA356" s="17">
        <f t="shared" si="32"/>
        <v>10.602</v>
      </c>
      <c r="AB356" s="17">
        <f t="shared" si="32"/>
        <v>10.943999999999999</v>
      </c>
      <c r="AC356" s="17">
        <f t="shared" si="32"/>
        <v>11.172000000000001</v>
      </c>
      <c r="AD356" s="17">
        <f t="shared" si="32"/>
        <v>11.299999999999999</v>
      </c>
      <c r="AE356" s="17">
        <f t="shared" si="32"/>
        <v>11.638999999999999</v>
      </c>
      <c r="AF356" s="17">
        <f t="shared" si="32"/>
        <v>11.977999999999998</v>
      </c>
      <c r="AG356" s="17">
        <f t="shared" si="32"/>
        <v>12.208000000000002</v>
      </c>
      <c r="AH356" s="17">
        <f t="shared" si="32"/>
        <v>12.432</v>
      </c>
      <c r="AI356" s="17">
        <f t="shared" si="32"/>
        <v>12.656000000000002</v>
      </c>
      <c r="AJ356" s="17">
        <f t="shared" si="32"/>
        <v>12.992000000000001</v>
      </c>
      <c r="AK356" s="17">
        <f t="shared" si="32"/>
        <v>13.328000000000001</v>
      </c>
      <c r="AL356" s="17">
        <f t="shared" si="32"/>
        <v>12.971000000000002</v>
      </c>
      <c r="AM356" s="17">
        <f t="shared" si="32"/>
        <v>12.72</v>
      </c>
      <c r="AN356" s="17">
        <f t="shared" si="32"/>
        <v>12.48</v>
      </c>
      <c r="AO356" s="17">
        <f t="shared" si="32"/>
        <v>12.36</v>
      </c>
    </row>
    <row r="357" spans="4:41" x14ac:dyDescent="0.3">
      <c r="D357" s="15" t="s">
        <v>283</v>
      </c>
      <c r="E357" s="15" t="s">
        <v>284</v>
      </c>
      <c r="F357" s="12" t="s">
        <v>33</v>
      </c>
      <c r="G357" s="15" t="s">
        <v>285</v>
      </c>
      <c r="H357" s="15" t="s">
        <v>237</v>
      </c>
      <c r="I357" s="16" t="s">
        <v>6</v>
      </c>
      <c r="J357" s="17">
        <f t="shared" si="32"/>
        <v>2.4</v>
      </c>
      <c r="K357" s="17">
        <f t="shared" si="32"/>
        <v>2.6160000000000001</v>
      </c>
      <c r="L357" s="17">
        <f t="shared" si="32"/>
        <v>2.7300000000000004</v>
      </c>
      <c r="M357" s="17">
        <f t="shared" si="32"/>
        <v>2.6260000000000003</v>
      </c>
      <c r="N357" s="17">
        <f t="shared" si="32"/>
        <v>2.673</v>
      </c>
      <c r="O357" s="17">
        <f t="shared" si="32"/>
        <v>2.7</v>
      </c>
      <c r="P357" s="17">
        <f t="shared" si="32"/>
        <v>2.8279999999999998</v>
      </c>
      <c r="Q357" s="17">
        <f t="shared" si="32"/>
        <v>2.9579999999999997</v>
      </c>
      <c r="R357" s="17">
        <f t="shared" si="32"/>
        <v>3.09</v>
      </c>
      <c r="S357" s="17">
        <f t="shared" si="32"/>
        <v>3.6960000000000002</v>
      </c>
      <c r="T357" s="17">
        <f t="shared" si="32"/>
        <v>3.9200000000000004</v>
      </c>
      <c r="U357" s="17">
        <f t="shared" si="32"/>
        <v>4.07</v>
      </c>
      <c r="V357" s="17">
        <f t="shared" si="32"/>
        <v>4.0659999999999998</v>
      </c>
      <c r="W357" s="17">
        <f t="shared" si="32"/>
        <v>4.2</v>
      </c>
      <c r="X357" s="17">
        <f t="shared" si="32"/>
        <v>4.2639999999999993</v>
      </c>
      <c r="Y357" s="17">
        <f t="shared" si="32"/>
        <v>4.4719999999999995</v>
      </c>
      <c r="Z357" s="17">
        <f t="shared" si="32"/>
        <v>4.5320000000000009</v>
      </c>
      <c r="AA357" s="17">
        <f t="shared" si="32"/>
        <v>4.7379999999999995</v>
      </c>
      <c r="AB357" s="17">
        <f t="shared" si="32"/>
        <v>4.8410000000000002</v>
      </c>
      <c r="AC357" s="17">
        <f t="shared" si="32"/>
        <v>4.9980000000000002</v>
      </c>
      <c r="AD357" s="17">
        <f t="shared" si="32"/>
        <v>5.05</v>
      </c>
      <c r="AE357" s="17">
        <f t="shared" si="32"/>
        <v>5.1509999999999998</v>
      </c>
      <c r="AF357" s="17">
        <f t="shared" si="32"/>
        <v>5.4589999999999996</v>
      </c>
      <c r="AG357" s="17">
        <f t="shared" si="32"/>
        <v>5.7200000000000006</v>
      </c>
      <c r="AH357" s="17">
        <f t="shared" si="32"/>
        <v>5.9280000000000008</v>
      </c>
      <c r="AI357" s="17">
        <f t="shared" si="32"/>
        <v>5.9740000000000002</v>
      </c>
      <c r="AJ357" s="17">
        <f t="shared" si="32"/>
        <v>6.18</v>
      </c>
      <c r="AK357" s="17">
        <f t="shared" si="32"/>
        <v>6.2219999999999995</v>
      </c>
      <c r="AL357" s="17">
        <f t="shared" si="32"/>
        <v>5.9399999999999995</v>
      </c>
      <c r="AM357" s="17">
        <f t="shared" si="32"/>
        <v>5.6050000000000004</v>
      </c>
      <c r="AN357" s="17">
        <f t="shared" si="32"/>
        <v>5.3010000000000002</v>
      </c>
      <c r="AO357" s="17">
        <f t="shared" si="32"/>
        <v>5.1520000000000001</v>
      </c>
    </row>
    <row r="358" spans="4:41" x14ac:dyDescent="0.3">
      <c r="D358" s="15" t="s">
        <v>283</v>
      </c>
      <c r="E358" s="15" t="s">
        <v>284</v>
      </c>
      <c r="F358" s="12" t="s">
        <v>33</v>
      </c>
      <c r="G358" s="15" t="s">
        <v>285</v>
      </c>
      <c r="H358" s="15" t="s">
        <v>238</v>
      </c>
      <c r="I358" s="16" t="s">
        <v>6</v>
      </c>
      <c r="J358" s="17">
        <f t="shared" si="32"/>
        <v>1.9</v>
      </c>
      <c r="K358" s="17">
        <f t="shared" si="32"/>
        <v>1.9620000000000002</v>
      </c>
      <c r="L358" s="17">
        <f t="shared" si="32"/>
        <v>2.052</v>
      </c>
      <c r="M358" s="17">
        <f t="shared" si="32"/>
        <v>2.052</v>
      </c>
      <c r="N358" s="17">
        <f t="shared" si="32"/>
        <v>2.16</v>
      </c>
      <c r="O358" s="17">
        <f t="shared" si="32"/>
        <v>2.16</v>
      </c>
      <c r="P358" s="17">
        <f t="shared" si="32"/>
        <v>2.16</v>
      </c>
      <c r="Q358" s="17">
        <f t="shared" si="32"/>
        <v>2.2890000000000001</v>
      </c>
      <c r="R358" s="17">
        <f t="shared" si="32"/>
        <v>2.2890000000000001</v>
      </c>
      <c r="S358" s="17">
        <f t="shared" si="32"/>
        <v>2.3980000000000006</v>
      </c>
      <c r="T358" s="17">
        <f t="shared" si="32"/>
        <v>2.5070000000000001</v>
      </c>
      <c r="U358" s="17">
        <f t="shared" si="32"/>
        <v>2.6160000000000001</v>
      </c>
      <c r="V358" s="17">
        <f t="shared" si="32"/>
        <v>2.64</v>
      </c>
      <c r="W358" s="17">
        <f t="shared" si="32"/>
        <v>2.75</v>
      </c>
      <c r="X358" s="17">
        <f t="shared" si="32"/>
        <v>2.75</v>
      </c>
      <c r="Y358" s="17">
        <f t="shared" si="32"/>
        <v>2.8600000000000003</v>
      </c>
      <c r="Z358" s="17">
        <f t="shared" si="32"/>
        <v>2.9970000000000003</v>
      </c>
      <c r="AA358" s="17">
        <f t="shared" si="32"/>
        <v>3.1080000000000001</v>
      </c>
      <c r="AB358" s="17">
        <f t="shared" si="32"/>
        <v>3.1080000000000001</v>
      </c>
      <c r="AC358" s="17">
        <f t="shared" si="32"/>
        <v>3.2190000000000003</v>
      </c>
      <c r="AD358" s="17">
        <f t="shared" si="32"/>
        <v>3.33</v>
      </c>
      <c r="AE358" s="17">
        <f t="shared" si="32"/>
        <v>3.33</v>
      </c>
      <c r="AF358" s="17">
        <f t="shared" si="32"/>
        <v>3.5520000000000005</v>
      </c>
      <c r="AG358" s="17">
        <f t="shared" si="32"/>
        <v>3.5200000000000005</v>
      </c>
      <c r="AH358" s="17">
        <f t="shared" si="32"/>
        <v>3.63</v>
      </c>
      <c r="AI358" s="17">
        <f t="shared" si="32"/>
        <v>3.74</v>
      </c>
      <c r="AJ358" s="17">
        <f t="shared" si="32"/>
        <v>3.8850000000000002</v>
      </c>
      <c r="AK358" s="17">
        <f t="shared" si="32"/>
        <v>3.9600000000000004</v>
      </c>
      <c r="AL358" s="17">
        <f t="shared" si="32"/>
        <v>3.8880000000000003</v>
      </c>
      <c r="AM358" s="17">
        <f t="shared" si="32"/>
        <v>3.7800000000000002</v>
      </c>
      <c r="AN358" s="17">
        <f t="shared" si="32"/>
        <v>3.7440000000000002</v>
      </c>
      <c r="AO358" s="17">
        <f t="shared" si="32"/>
        <v>3.6720000000000002</v>
      </c>
    </row>
    <row r="359" spans="4:41" x14ac:dyDescent="0.3">
      <c r="D359" s="15" t="s">
        <v>283</v>
      </c>
      <c r="E359" s="15" t="s">
        <v>284</v>
      </c>
      <c r="F359" s="12" t="s">
        <v>33</v>
      </c>
      <c r="G359" s="15" t="s">
        <v>285</v>
      </c>
      <c r="H359" s="15" t="s">
        <v>239</v>
      </c>
      <c r="I359" s="16" t="s">
        <v>6</v>
      </c>
      <c r="J359" s="17">
        <f t="shared" si="32"/>
        <v>23.7</v>
      </c>
      <c r="K359" s="17">
        <f t="shared" si="32"/>
        <v>22.321000000000002</v>
      </c>
      <c r="L359" s="17">
        <f t="shared" si="32"/>
        <v>23.028000000000002</v>
      </c>
      <c r="M359" s="17">
        <f t="shared" si="32"/>
        <v>23.533000000000001</v>
      </c>
      <c r="N359" s="17">
        <f t="shared" si="32"/>
        <v>24.038</v>
      </c>
      <c r="O359" s="17">
        <f t="shared" si="32"/>
        <v>24.442</v>
      </c>
      <c r="P359" s="17">
        <f t="shared" si="32"/>
        <v>25.048000000000002</v>
      </c>
      <c r="Q359" s="17">
        <f t="shared" si="32"/>
        <v>25.654</v>
      </c>
      <c r="R359" s="17">
        <f t="shared" si="32"/>
        <v>26.52</v>
      </c>
      <c r="S359" s="17">
        <f t="shared" si="32"/>
        <v>27.54</v>
      </c>
      <c r="T359" s="17">
        <f t="shared" si="32"/>
        <v>28.254000000000001</v>
      </c>
      <c r="U359" s="17">
        <f t="shared" si="32"/>
        <v>28.968</v>
      </c>
      <c r="V359" s="17">
        <f t="shared" si="32"/>
        <v>29.783999999999999</v>
      </c>
      <c r="W359" s="17">
        <f t="shared" si="32"/>
        <v>30.797000000000001</v>
      </c>
      <c r="X359" s="17">
        <f t="shared" si="32"/>
        <v>31.724</v>
      </c>
      <c r="Y359" s="17">
        <f t="shared" si="32"/>
        <v>32.651000000000003</v>
      </c>
      <c r="Z359" s="17">
        <f t="shared" si="32"/>
        <v>33.578000000000003</v>
      </c>
      <c r="AA359" s="17">
        <f t="shared" si="32"/>
        <v>34.944000000000003</v>
      </c>
      <c r="AB359" s="17">
        <f t="shared" si="32"/>
        <v>36.088000000000001</v>
      </c>
      <c r="AC359" s="17">
        <f t="shared" si="32"/>
        <v>37.128000000000007</v>
      </c>
      <c r="AD359" s="17">
        <f t="shared" si="32"/>
        <v>38.064</v>
      </c>
      <c r="AE359" s="17">
        <f t="shared" si="32"/>
        <v>39.104000000000006</v>
      </c>
      <c r="AF359" s="17">
        <f t="shared" si="32"/>
        <v>40.248000000000005</v>
      </c>
      <c r="AG359" s="17">
        <f t="shared" si="32"/>
        <v>40.788000000000004</v>
      </c>
      <c r="AH359" s="17">
        <f t="shared" si="32"/>
        <v>41.715000000000003</v>
      </c>
      <c r="AI359" s="17">
        <f t="shared" si="32"/>
        <v>42.642000000000003</v>
      </c>
      <c r="AJ359" s="17">
        <f t="shared" si="32"/>
        <v>44.095999999999997</v>
      </c>
      <c r="AK359" s="17">
        <f t="shared" si="32"/>
        <v>45.031999999999996</v>
      </c>
      <c r="AL359" s="17">
        <f t="shared" si="32"/>
        <v>44.598999999999997</v>
      </c>
      <c r="AM359" s="17">
        <f t="shared" si="32"/>
        <v>43.86</v>
      </c>
      <c r="AN359" s="17">
        <f t="shared" si="32"/>
        <v>43.127000000000002</v>
      </c>
      <c r="AO359" s="17">
        <f t="shared" si="32"/>
        <v>42.823999999999998</v>
      </c>
    </row>
    <row r="360" spans="4:41" x14ac:dyDescent="0.3">
      <c r="D360" s="15" t="s">
        <v>283</v>
      </c>
      <c r="E360" s="15" t="s">
        <v>284</v>
      </c>
      <c r="F360" s="12" t="s">
        <v>33</v>
      </c>
      <c r="G360" s="15" t="s">
        <v>285</v>
      </c>
      <c r="H360" s="15" t="s">
        <v>240</v>
      </c>
      <c r="I360" s="16" t="s">
        <v>6</v>
      </c>
      <c r="J360" s="17">
        <f t="shared" si="32"/>
        <v>24</v>
      </c>
      <c r="K360" s="17">
        <f t="shared" si="32"/>
        <v>23.712000000000003</v>
      </c>
      <c r="L360" s="17">
        <f t="shared" si="32"/>
        <v>24.648</v>
      </c>
      <c r="M360" s="17">
        <f t="shared" si="32"/>
        <v>25.167999999999999</v>
      </c>
      <c r="N360" s="17">
        <f t="shared" si="32"/>
        <v>25.440999999999999</v>
      </c>
      <c r="O360" s="17">
        <f t="shared" si="32"/>
        <v>26.059000000000001</v>
      </c>
      <c r="P360" s="17">
        <f t="shared" si="32"/>
        <v>26.677</v>
      </c>
      <c r="Q360" s="17">
        <f t="shared" si="32"/>
        <v>26.826000000000001</v>
      </c>
      <c r="R360" s="17">
        <f t="shared" si="32"/>
        <v>27.810000000000002</v>
      </c>
      <c r="S360" s="17">
        <f t="shared" si="32"/>
        <v>28.943000000000001</v>
      </c>
      <c r="T360" s="17">
        <f t="shared" si="32"/>
        <v>29.664000000000001</v>
      </c>
      <c r="U360" s="17">
        <f t="shared" si="32"/>
        <v>30.385000000000002</v>
      </c>
      <c r="V360" s="17">
        <f t="shared" si="32"/>
        <v>32.234999999999999</v>
      </c>
      <c r="W360" s="17">
        <f t="shared" si="32"/>
        <v>33.18</v>
      </c>
      <c r="X360" s="17">
        <f t="shared" si="32"/>
        <v>34.125</v>
      </c>
      <c r="Y360" s="17">
        <f t="shared" si="32"/>
        <v>35.175000000000004</v>
      </c>
      <c r="Z360" s="17">
        <f t="shared" si="32"/>
        <v>36.119999999999997</v>
      </c>
      <c r="AA360" s="17">
        <f t="shared" si="32"/>
        <v>37.17</v>
      </c>
      <c r="AB360" s="17">
        <f t="shared" si="32"/>
        <v>38.690000000000005</v>
      </c>
      <c r="AC360" s="17">
        <f t="shared" si="32"/>
        <v>39.480000000000004</v>
      </c>
      <c r="AD360" s="17">
        <f t="shared" si="32"/>
        <v>40.53</v>
      </c>
      <c r="AE360" s="17">
        <f t="shared" si="32"/>
        <v>41.580000000000005</v>
      </c>
      <c r="AF360" s="17">
        <f t="shared" si="32"/>
        <v>42.839999999999996</v>
      </c>
      <c r="AG360" s="17">
        <f t="shared" si="32"/>
        <v>43.368000000000002</v>
      </c>
      <c r="AH360" s="17">
        <f t="shared" si="32"/>
        <v>44.304000000000002</v>
      </c>
      <c r="AI360" s="17">
        <f t="shared" si="32"/>
        <v>45.24</v>
      </c>
      <c r="AJ360" s="17">
        <f t="shared" si="32"/>
        <v>46.725000000000001</v>
      </c>
      <c r="AK360" s="17">
        <f t="shared" si="32"/>
        <v>47.32</v>
      </c>
      <c r="AL360" s="17">
        <f t="shared" si="32"/>
        <v>46.762</v>
      </c>
      <c r="AM360" s="17">
        <f t="shared" si="32"/>
        <v>45.551000000000002</v>
      </c>
      <c r="AN360" s="17">
        <f t="shared" si="32"/>
        <v>44.8</v>
      </c>
      <c r="AO360" s="17">
        <f t="shared" si="32"/>
        <v>44.5</v>
      </c>
    </row>
    <row r="361" spans="4:41" x14ac:dyDescent="0.3">
      <c r="D361" s="15" t="s">
        <v>283</v>
      </c>
      <c r="E361" s="15" t="s">
        <v>284</v>
      </c>
      <c r="F361" s="12" t="s">
        <v>33</v>
      </c>
      <c r="G361" s="15" t="s">
        <v>285</v>
      </c>
      <c r="H361" s="15" t="s">
        <v>241</v>
      </c>
      <c r="I361" s="16" t="s">
        <v>6</v>
      </c>
      <c r="J361" s="17">
        <f t="shared" si="32"/>
        <v>16.8</v>
      </c>
      <c r="K361" s="17">
        <f t="shared" si="32"/>
        <v>17.113</v>
      </c>
      <c r="L361" s="17">
        <f t="shared" si="32"/>
        <v>17.658000000000001</v>
      </c>
      <c r="M361" s="17">
        <f t="shared" si="32"/>
        <v>17.985000000000003</v>
      </c>
      <c r="N361" s="17">
        <f t="shared" si="32"/>
        <v>18.420999999999999</v>
      </c>
      <c r="O361" s="17">
        <f t="shared" si="32"/>
        <v>18.748000000000001</v>
      </c>
      <c r="P361" s="17">
        <f t="shared" si="32"/>
        <v>19.184000000000005</v>
      </c>
      <c r="Q361" s="17">
        <f t="shared" si="32"/>
        <v>19.910000000000004</v>
      </c>
      <c r="R361" s="17">
        <f t="shared" si="32"/>
        <v>20.350000000000001</v>
      </c>
      <c r="S361" s="17">
        <f t="shared" si="32"/>
        <v>20.900000000000002</v>
      </c>
      <c r="T361" s="17">
        <f t="shared" si="32"/>
        <v>21.450000000000003</v>
      </c>
      <c r="U361" s="17">
        <f t="shared" si="32"/>
        <v>22</v>
      </c>
      <c r="V361" s="17">
        <f t="shared" si="32"/>
        <v>22.866000000000003</v>
      </c>
      <c r="W361" s="17">
        <f t="shared" si="32"/>
        <v>23.532</v>
      </c>
      <c r="X361" s="17">
        <f t="shared" si="32"/>
        <v>24.528000000000002</v>
      </c>
      <c r="Y361" s="17">
        <f t="shared" si="32"/>
        <v>25.424000000000003</v>
      </c>
      <c r="Z361" s="17">
        <f t="shared" si="32"/>
        <v>26.441999999999997</v>
      </c>
      <c r="AA361" s="17">
        <f t="shared" si="32"/>
        <v>27.345999999999997</v>
      </c>
      <c r="AB361" s="17">
        <f t="shared" si="32"/>
        <v>28.363</v>
      </c>
      <c r="AC361" s="17">
        <f t="shared" si="32"/>
        <v>29.266999999999996</v>
      </c>
      <c r="AD361" s="17">
        <f t="shared" si="32"/>
        <v>30.170999999999996</v>
      </c>
      <c r="AE361" s="17">
        <f t="shared" si="32"/>
        <v>31.074999999999996</v>
      </c>
      <c r="AF361" s="17">
        <f t="shared" si="32"/>
        <v>31.584000000000003</v>
      </c>
      <c r="AG361" s="17">
        <f t="shared" si="32"/>
        <v>32.480000000000004</v>
      </c>
      <c r="AH361" s="17">
        <f t="shared" si="32"/>
        <v>33.264000000000003</v>
      </c>
      <c r="AI361" s="17">
        <f t="shared" si="32"/>
        <v>34.160000000000004</v>
      </c>
      <c r="AJ361" s="17">
        <f t="shared" si="32"/>
        <v>35.056000000000004</v>
      </c>
      <c r="AK361" s="17">
        <f t="shared" si="32"/>
        <v>36.064000000000007</v>
      </c>
      <c r="AL361" s="17">
        <f t="shared" si="32"/>
        <v>34.776000000000003</v>
      </c>
      <c r="AM361" s="17">
        <f t="shared" si="32"/>
        <v>33.705000000000005</v>
      </c>
      <c r="AN361" s="17">
        <f t="shared" si="32"/>
        <v>32.856999999999999</v>
      </c>
      <c r="AO361" s="17">
        <f t="shared" ref="AO361" si="33">AO207*AO284</f>
        <v>32.436</v>
      </c>
    </row>
    <row r="362" spans="4:41" x14ac:dyDescent="0.3">
      <c r="D362" s="15" t="s">
        <v>283</v>
      </c>
      <c r="E362" s="15" t="s">
        <v>284</v>
      </c>
      <c r="F362" s="12" t="s">
        <v>33</v>
      </c>
      <c r="G362" s="15" t="s">
        <v>285</v>
      </c>
      <c r="H362" s="15" t="s">
        <v>242</v>
      </c>
      <c r="I362" s="16" t="s">
        <v>6</v>
      </c>
      <c r="J362" s="17">
        <f t="shared" ref="J362:AO369" si="34">J208*J285</f>
        <v>46.3</v>
      </c>
      <c r="K362" s="17">
        <f t="shared" si="34"/>
        <v>33.695999999999998</v>
      </c>
      <c r="L362" s="17">
        <f t="shared" si="34"/>
        <v>28.304999999999996</v>
      </c>
      <c r="M362" s="17">
        <f t="shared" si="34"/>
        <v>25.661000000000001</v>
      </c>
      <c r="N362" s="17">
        <f t="shared" si="34"/>
        <v>24.128999999999998</v>
      </c>
      <c r="O362" s="17">
        <f t="shared" si="34"/>
        <v>23.362999999999996</v>
      </c>
      <c r="P362" s="17">
        <f t="shared" si="34"/>
        <v>22.979999999999997</v>
      </c>
      <c r="Q362" s="17">
        <f t="shared" si="34"/>
        <v>23.362999999999996</v>
      </c>
      <c r="R362" s="17">
        <f t="shared" si="34"/>
        <v>24.128999999999998</v>
      </c>
      <c r="S362" s="17">
        <f t="shared" si="34"/>
        <v>19.706</v>
      </c>
      <c r="T362" s="17">
        <f t="shared" si="34"/>
        <v>16.692</v>
      </c>
      <c r="U362" s="17">
        <f t="shared" si="34"/>
        <v>15.899999999999999</v>
      </c>
      <c r="V362" s="17">
        <f t="shared" si="34"/>
        <v>15.475999999999999</v>
      </c>
      <c r="W362" s="17">
        <f t="shared" si="34"/>
        <v>15.263999999999999</v>
      </c>
      <c r="X362" s="17">
        <f t="shared" si="34"/>
        <v>15.263999999999999</v>
      </c>
      <c r="Y362" s="17">
        <f t="shared" si="34"/>
        <v>15.263999999999999</v>
      </c>
      <c r="Z362" s="17">
        <f t="shared" si="34"/>
        <v>14.91</v>
      </c>
      <c r="AA362" s="17">
        <f t="shared" si="34"/>
        <v>14.91</v>
      </c>
      <c r="AB362" s="17">
        <f t="shared" si="34"/>
        <v>15.475999999999999</v>
      </c>
      <c r="AC362" s="17">
        <f t="shared" si="34"/>
        <v>15.225</v>
      </c>
      <c r="AD362" s="17">
        <f t="shared" si="34"/>
        <v>14.872</v>
      </c>
      <c r="AE362" s="17">
        <f t="shared" si="34"/>
        <v>14.872</v>
      </c>
      <c r="AF362" s="17">
        <f t="shared" si="34"/>
        <v>14.006</v>
      </c>
      <c r="AG362" s="17">
        <f t="shared" si="34"/>
        <v>12.75</v>
      </c>
      <c r="AH362" s="17">
        <f t="shared" si="34"/>
        <v>11.247999999999999</v>
      </c>
      <c r="AI362" s="17">
        <f t="shared" si="34"/>
        <v>9.7149999999999999</v>
      </c>
      <c r="AJ362" s="17">
        <f t="shared" si="34"/>
        <v>8.2359999999999989</v>
      </c>
      <c r="AK362" s="17">
        <f t="shared" si="34"/>
        <v>6.1920000000000002</v>
      </c>
      <c r="AL362" s="17">
        <f t="shared" si="34"/>
        <v>4.641</v>
      </c>
      <c r="AM362" s="17">
        <f t="shared" si="34"/>
        <v>2.9289999999999998</v>
      </c>
      <c r="AN362" s="17">
        <f t="shared" si="34"/>
        <v>1.5579999999999998</v>
      </c>
      <c r="AO362" s="17">
        <f t="shared" si="34"/>
        <v>0.53</v>
      </c>
    </row>
    <row r="363" spans="4:41" x14ac:dyDescent="0.3">
      <c r="D363" s="15" t="s">
        <v>283</v>
      </c>
      <c r="E363" s="15" t="s">
        <v>284</v>
      </c>
      <c r="F363" s="12" t="s">
        <v>33</v>
      </c>
      <c r="G363" s="15" t="s">
        <v>285</v>
      </c>
      <c r="H363" s="15" t="s">
        <v>243</v>
      </c>
      <c r="I363" s="16" t="s">
        <v>6</v>
      </c>
      <c r="J363" s="17">
        <f t="shared" si="34"/>
        <v>0.1</v>
      </c>
      <c r="K363" s="17">
        <f t="shared" si="34"/>
        <v>0.26</v>
      </c>
      <c r="L363" s="17">
        <f t="shared" si="34"/>
        <v>0.81299999999999994</v>
      </c>
      <c r="M363" s="17">
        <f t="shared" si="34"/>
        <v>1.89</v>
      </c>
      <c r="N363" s="17">
        <f t="shared" si="34"/>
        <v>1.8969999999999998</v>
      </c>
      <c r="O363" s="17">
        <f t="shared" si="34"/>
        <v>1.9109999999999998</v>
      </c>
      <c r="P363" s="17">
        <f t="shared" si="34"/>
        <v>1.9249999999999998</v>
      </c>
      <c r="Q363" s="17">
        <f t="shared" si="34"/>
        <v>1.9599999999999997</v>
      </c>
      <c r="R363" s="17">
        <f t="shared" si="34"/>
        <v>1.9809999999999999</v>
      </c>
      <c r="S363" s="17">
        <f t="shared" si="34"/>
        <v>2.1349999999999998</v>
      </c>
      <c r="T363" s="17">
        <f t="shared" si="34"/>
        <v>2.1769999999999996</v>
      </c>
      <c r="U363" s="17">
        <f t="shared" si="34"/>
        <v>2.4289999999999998</v>
      </c>
      <c r="V363" s="17">
        <f t="shared" si="34"/>
        <v>2.4430000000000001</v>
      </c>
      <c r="W363" s="17">
        <f t="shared" si="34"/>
        <v>2.4569999999999999</v>
      </c>
      <c r="X363" s="17">
        <f t="shared" si="34"/>
        <v>2.4709999999999996</v>
      </c>
      <c r="Y363" s="17">
        <f t="shared" si="34"/>
        <v>2.4849999999999999</v>
      </c>
      <c r="Z363" s="17">
        <f t="shared" si="34"/>
        <v>2.492</v>
      </c>
      <c r="AA363" s="17">
        <f t="shared" si="34"/>
        <v>2.5059999999999998</v>
      </c>
      <c r="AB363" s="17">
        <f t="shared" si="34"/>
        <v>-2.0880000000000001</v>
      </c>
      <c r="AC363" s="17">
        <f t="shared" si="34"/>
        <v>-2.484</v>
      </c>
      <c r="AD363" s="17">
        <f t="shared" si="34"/>
        <v>9.3119999999999994</v>
      </c>
      <c r="AE363" s="17">
        <f t="shared" si="34"/>
        <v>12</v>
      </c>
      <c r="AF363" s="17">
        <f t="shared" si="34"/>
        <v>13.324999999999999</v>
      </c>
      <c r="AG363" s="17">
        <f t="shared" si="34"/>
        <v>14.349999999999998</v>
      </c>
      <c r="AH363" s="17">
        <f t="shared" si="34"/>
        <v>15.021999999999998</v>
      </c>
      <c r="AI363" s="17">
        <f t="shared" si="34"/>
        <v>15.879</v>
      </c>
      <c r="AJ363" s="17">
        <f t="shared" si="34"/>
        <v>16.716000000000001</v>
      </c>
      <c r="AK363" s="17">
        <f t="shared" si="34"/>
        <v>16.91</v>
      </c>
      <c r="AL363" s="17">
        <f t="shared" si="34"/>
        <v>16.96</v>
      </c>
      <c r="AM363" s="17">
        <f t="shared" si="34"/>
        <v>14.847999999999999</v>
      </c>
      <c r="AN363" s="17">
        <f t="shared" si="34"/>
        <v>12.572999999999999</v>
      </c>
      <c r="AO363" s="17">
        <f t="shared" si="34"/>
        <v>10.350000000000001</v>
      </c>
    </row>
    <row r="364" spans="4:41" x14ac:dyDescent="0.3">
      <c r="D364" s="15" t="s">
        <v>283</v>
      </c>
      <c r="E364" s="15" t="s">
        <v>284</v>
      </c>
      <c r="F364" s="12" t="s">
        <v>33</v>
      </c>
      <c r="G364" s="15" t="s">
        <v>285</v>
      </c>
      <c r="H364" s="15" t="s">
        <v>244</v>
      </c>
      <c r="I364" s="16" t="s">
        <v>6</v>
      </c>
      <c r="J364" s="17">
        <f t="shared" si="34"/>
        <v>2.5</v>
      </c>
      <c r="K364" s="17">
        <f t="shared" si="34"/>
        <v>2.3689999999999998</v>
      </c>
      <c r="L364" s="17">
        <f t="shared" si="34"/>
        <v>2.448</v>
      </c>
      <c r="M364" s="17">
        <f t="shared" si="34"/>
        <v>2.448</v>
      </c>
      <c r="N364" s="17">
        <f t="shared" si="34"/>
        <v>2.4239999999999999</v>
      </c>
      <c r="O364" s="17">
        <f t="shared" si="34"/>
        <v>2.448</v>
      </c>
      <c r="P364" s="17">
        <f t="shared" si="34"/>
        <v>2.5499999999999998</v>
      </c>
      <c r="Q364" s="17">
        <f t="shared" si="34"/>
        <v>2.5499999999999998</v>
      </c>
      <c r="R364" s="17">
        <f t="shared" si="34"/>
        <v>2.5750000000000002</v>
      </c>
      <c r="S364" s="17">
        <f t="shared" si="34"/>
        <v>2.5249999999999999</v>
      </c>
      <c r="T364" s="17">
        <f t="shared" si="34"/>
        <v>2.5249999999999999</v>
      </c>
      <c r="U364" s="17">
        <f t="shared" si="34"/>
        <v>2.6520000000000001</v>
      </c>
      <c r="V364" s="17">
        <f t="shared" si="34"/>
        <v>2.6520000000000001</v>
      </c>
      <c r="W364" s="17">
        <f t="shared" si="34"/>
        <v>2.6780000000000004</v>
      </c>
      <c r="X364" s="17">
        <f t="shared" si="34"/>
        <v>2.7810000000000001</v>
      </c>
      <c r="Y364" s="17">
        <f t="shared" si="34"/>
        <v>2.8080000000000003</v>
      </c>
      <c r="Z364" s="17">
        <f t="shared" si="34"/>
        <v>2.9119999999999999</v>
      </c>
      <c r="AA364" s="17">
        <f t="shared" si="34"/>
        <v>3.0449999999999999</v>
      </c>
      <c r="AB364" s="17">
        <f t="shared" si="34"/>
        <v>3.0449999999999999</v>
      </c>
      <c r="AC364" s="17">
        <f t="shared" si="34"/>
        <v>3.1500000000000004</v>
      </c>
      <c r="AD364" s="17">
        <f t="shared" si="34"/>
        <v>3.1500000000000004</v>
      </c>
      <c r="AE364" s="17">
        <f t="shared" si="34"/>
        <v>3.2550000000000003</v>
      </c>
      <c r="AF364" s="17">
        <f t="shared" si="34"/>
        <v>3.09</v>
      </c>
      <c r="AG364" s="17">
        <f t="shared" si="34"/>
        <v>2.9289999999999998</v>
      </c>
      <c r="AH364" s="17">
        <f t="shared" si="34"/>
        <v>2.8</v>
      </c>
      <c r="AI364" s="17">
        <f t="shared" si="34"/>
        <v>2.8</v>
      </c>
      <c r="AJ364" s="17">
        <f t="shared" si="34"/>
        <v>2.7</v>
      </c>
      <c r="AK364" s="17">
        <f t="shared" si="34"/>
        <v>2.7</v>
      </c>
      <c r="AL364" s="17">
        <f t="shared" si="34"/>
        <v>2.5219999999999998</v>
      </c>
      <c r="AM364" s="17">
        <f t="shared" si="34"/>
        <v>2.3499999999999996</v>
      </c>
      <c r="AN364" s="17">
        <f t="shared" si="34"/>
        <v>2.2080000000000002</v>
      </c>
      <c r="AO364" s="17">
        <f t="shared" si="34"/>
        <v>2.093</v>
      </c>
    </row>
    <row r="365" spans="4:41" x14ac:dyDescent="0.3">
      <c r="D365" s="15" t="s">
        <v>283</v>
      </c>
      <c r="E365" s="15" t="s">
        <v>284</v>
      </c>
      <c r="F365" s="12" t="s">
        <v>33</v>
      </c>
      <c r="G365" s="15" t="s">
        <v>285</v>
      </c>
      <c r="H365" s="15" t="s">
        <v>245</v>
      </c>
      <c r="I365" s="16" t="s">
        <v>6</v>
      </c>
      <c r="J365" s="17">
        <f t="shared" si="34"/>
        <v>22.4</v>
      </c>
      <c r="K365" s="17">
        <f t="shared" si="34"/>
        <v>28.223999999999997</v>
      </c>
      <c r="L365" s="17">
        <f t="shared" si="34"/>
        <v>30.084</v>
      </c>
      <c r="M365" s="17">
        <f t="shared" si="34"/>
        <v>29.866000000000003</v>
      </c>
      <c r="N365" s="17">
        <f t="shared" si="34"/>
        <v>30.878999999999998</v>
      </c>
      <c r="O365" s="17">
        <f t="shared" si="34"/>
        <v>31.9</v>
      </c>
      <c r="P365" s="17">
        <f t="shared" si="34"/>
        <v>32.78</v>
      </c>
      <c r="Q365" s="17">
        <f t="shared" si="34"/>
        <v>34.255000000000003</v>
      </c>
      <c r="R365" s="17">
        <f t="shared" si="34"/>
        <v>35.360000000000007</v>
      </c>
      <c r="S365" s="17">
        <f t="shared" si="34"/>
        <v>41.923999999999999</v>
      </c>
      <c r="T365" s="17">
        <f t="shared" si="34"/>
        <v>43.707999999999998</v>
      </c>
      <c r="U365" s="17">
        <f t="shared" si="34"/>
        <v>43.733999999999995</v>
      </c>
      <c r="V365" s="17">
        <f t="shared" si="34"/>
        <v>44.154000000000003</v>
      </c>
      <c r="W365" s="17">
        <f t="shared" si="34"/>
        <v>44.576000000000001</v>
      </c>
      <c r="X365" s="17">
        <f t="shared" si="34"/>
        <v>45.224999999999994</v>
      </c>
      <c r="Y365" s="17">
        <f t="shared" si="34"/>
        <v>45.652000000000001</v>
      </c>
      <c r="Z365" s="17">
        <f t="shared" si="34"/>
        <v>46.080999999999996</v>
      </c>
      <c r="AA365" s="17">
        <f t="shared" si="34"/>
        <v>46.512</v>
      </c>
      <c r="AB365" s="17">
        <f t="shared" si="34"/>
        <v>47.84</v>
      </c>
      <c r="AC365" s="17">
        <f t="shared" si="34"/>
        <v>47.792000000000002</v>
      </c>
      <c r="AD365" s="17">
        <f t="shared" si="34"/>
        <v>47.532000000000004</v>
      </c>
      <c r="AE365" s="17">
        <f t="shared" si="34"/>
        <v>46.46</v>
      </c>
      <c r="AF365" s="17">
        <f t="shared" si="34"/>
        <v>45.360000000000007</v>
      </c>
      <c r="AG365" s="17">
        <f t="shared" si="34"/>
        <v>42.386999999999993</v>
      </c>
      <c r="AH365" s="17">
        <f t="shared" si="34"/>
        <v>39.375999999999998</v>
      </c>
      <c r="AI365" s="17">
        <f t="shared" si="34"/>
        <v>36.380000000000003</v>
      </c>
      <c r="AJ365" s="17">
        <f t="shared" si="34"/>
        <v>33.597999999999999</v>
      </c>
      <c r="AK365" s="17">
        <f t="shared" si="34"/>
        <v>30.305</v>
      </c>
      <c r="AL365" s="17">
        <f t="shared" si="34"/>
        <v>27.201999999999998</v>
      </c>
      <c r="AM365" s="17">
        <f t="shared" si="34"/>
        <v>23.04</v>
      </c>
      <c r="AN365" s="17">
        <f t="shared" si="34"/>
        <v>19.656000000000002</v>
      </c>
      <c r="AO365" s="17">
        <f t="shared" si="34"/>
        <v>16.416</v>
      </c>
    </row>
    <row r="366" spans="4:41" x14ac:dyDescent="0.3">
      <c r="D366" s="15" t="s">
        <v>283</v>
      </c>
      <c r="E366" s="15" t="s">
        <v>284</v>
      </c>
      <c r="F366" s="12" t="s">
        <v>33</v>
      </c>
      <c r="G366" s="15" t="s">
        <v>285</v>
      </c>
      <c r="H366" s="15" t="s">
        <v>246</v>
      </c>
      <c r="I366" s="16" t="s">
        <v>6</v>
      </c>
      <c r="J366" s="17">
        <f t="shared" si="34"/>
        <v>34.200000000000003</v>
      </c>
      <c r="K366" s="17">
        <f t="shared" si="34"/>
        <v>40.698</v>
      </c>
      <c r="L366" s="17">
        <f t="shared" si="34"/>
        <v>42.290999999999997</v>
      </c>
      <c r="M366" s="17">
        <f t="shared" si="34"/>
        <v>41.75</v>
      </c>
      <c r="N366" s="17">
        <f t="shared" si="34"/>
        <v>43.008000000000003</v>
      </c>
      <c r="O366" s="17">
        <f t="shared" si="34"/>
        <v>43.680000000000007</v>
      </c>
      <c r="P366" s="17">
        <f t="shared" si="34"/>
        <v>44.821000000000005</v>
      </c>
      <c r="Q366" s="17">
        <f t="shared" si="34"/>
        <v>45.967999999999996</v>
      </c>
      <c r="R366" s="17">
        <f t="shared" si="34"/>
        <v>47.120999999999995</v>
      </c>
      <c r="S366" s="17">
        <f t="shared" si="34"/>
        <v>55.923999999999999</v>
      </c>
      <c r="T366" s="17">
        <f t="shared" si="34"/>
        <v>57.628999999999998</v>
      </c>
      <c r="U366" s="17">
        <f t="shared" si="34"/>
        <v>57.46</v>
      </c>
      <c r="V366" s="17">
        <f t="shared" si="34"/>
        <v>57.628999999999998</v>
      </c>
      <c r="W366" s="17">
        <f t="shared" si="34"/>
        <v>57.966999999999992</v>
      </c>
      <c r="X366" s="17">
        <f t="shared" si="34"/>
        <v>58.135999999999996</v>
      </c>
      <c r="Y366" s="17">
        <f t="shared" si="34"/>
        <v>58.82</v>
      </c>
      <c r="Z366" s="17">
        <f t="shared" si="34"/>
        <v>58.643000000000001</v>
      </c>
      <c r="AA366" s="17">
        <f t="shared" si="34"/>
        <v>59.33</v>
      </c>
      <c r="AB366" s="17">
        <f t="shared" si="34"/>
        <v>60.544000000000004</v>
      </c>
      <c r="AC366" s="17">
        <f t="shared" si="34"/>
        <v>60.704999999999998</v>
      </c>
      <c r="AD366" s="17">
        <f t="shared" si="34"/>
        <v>60.164000000000001</v>
      </c>
      <c r="AE366" s="17">
        <f t="shared" si="34"/>
        <v>59.136000000000003</v>
      </c>
      <c r="AF366" s="17">
        <f t="shared" si="34"/>
        <v>57.42</v>
      </c>
      <c r="AG366" s="17">
        <f t="shared" si="34"/>
        <v>53.984999999999999</v>
      </c>
      <c r="AH366" s="17">
        <f t="shared" si="34"/>
        <v>49.737000000000002</v>
      </c>
      <c r="AI366" s="17">
        <f t="shared" si="34"/>
        <v>45.842999999999996</v>
      </c>
      <c r="AJ366" s="17">
        <f t="shared" si="34"/>
        <v>42.24</v>
      </c>
      <c r="AK366" s="17">
        <f t="shared" si="34"/>
        <v>38.405999999999999</v>
      </c>
      <c r="AL366" s="17">
        <f t="shared" si="34"/>
        <v>35.055</v>
      </c>
      <c r="AM366" s="17">
        <f t="shared" si="34"/>
        <v>30.175999999999995</v>
      </c>
      <c r="AN366" s="17">
        <f t="shared" si="34"/>
        <v>26.07</v>
      </c>
      <c r="AO366" s="17">
        <f t="shared" si="34"/>
        <v>22.496000000000002</v>
      </c>
    </row>
    <row r="367" spans="4:41" x14ac:dyDescent="0.3">
      <c r="D367" s="15" t="s">
        <v>283</v>
      </c>
      <c r="E367" s="15" t="s">
        <v>284</v>
      </c>
      <c r="F367" s="12" t="s">
        <v>33</v>
      </c>
      <c r="G367" s="15" t="s">
        <v>285</v>
      </c>
      <c r="H367" s="15" t="s">
        <v>247</v>
      </c>
      <c r="I367" s="16" t="s">
        <v>6</v>
      </c>
      <c r="J367" s="17">
        <f t="shared" si="34"/>
        <v>6.8</v>
      </c>
      <c r="K367" s="17">
        <f t="shared" si="34"/>
        <v>6.4640000000000004</v>
      </c>
      <c r="L367" s="17">
        <f t="shared" si="34"/>
        <v>6.7670000000000003</v>
      </c>
      <c r="M367" s="17">
        <f t="shared" si="34"/>
        <v>6.8</v>
      </c>
      <c r="N367" s="17">
        <f t="shared" si="34"/>
        <v>7</v>
      </c>
      <c r="O367" s="17">
        <f t="shared" si="34"/>
        <v>7.1</v>
      </c>
      <c r="P367" s="17">
        <f t="shared" si="34"/>
        <v>7.3730000000000002</v>
      </c>
      <c r="Q367" s="17">
        <f t="shared" si="34"/>
        <v>7.5750000000000002</v>
      </c>
      <c r="R367" s="17">
        <f t="shared" si="34"/>
        <v>7.8540000000000001</v>
      </c>
      <c r="S367" s="17">
        <f t="shared" si="34"/>
        <v>8.4459999999999997</v>
      </c>
      <c r="T367" s="17">
        <f t="shared" si="34"/>
        <v>8.7550000000000008</v>
      </c>
      <c r="U367" s="17">
        <f t="shared" si="34"/>
        <v>8.9610000000000003</v>
      </c>
      <c r="V367" s="17">
        <f t="shared" si="34"/>
        <v>9.27</v>
      </c>
      <c r="W367" s="17">
        <f t="shared" si="34"/>
        <v>9.4759999999999991</v>
      </c>
      <c r="X367" s="17">
        <f t="shared" si="34"/>
        <v>9.7850000000000001</v>
      </c>
      <c r="Y367" s="17">
        <f t="shared" si="34"/>
        <v>10.197000000000001</v>
      </c>
      <c r="Z367" s="17">
        <f t="shared" si="34"/>
        <v>10.607999999999999</v>
      </c>
      <c r="AA367" s="17">
        <f t="shared" si="34"/>
        <v>10.92</v>
      </c>
      <c r="AB367" s="17">
        <f t="shared" si="34"/>
        <v>11.336</v>
      </c>
      <c r="AC367" s="17">
        <f t="shared" si="34"/>
        <v>11.648</v>
      </c>
      <c r="AD367" s="17">
        <f t="shared" si="34"/>
        <v>11.96</v>
      </c>
      <c r="AE367" s="17">
        <f t="shared" si="34"/>
        <v>12.272000000000002</v>
      </c>
      <c r="AF367" s="17">
        <f t="shared" si="34"/>
        <v>12.792000000000002</v>
      </c>
      <c r="AG367" s="17">
        <f t="shared" si="34"/>
        <v>13.312000000000001</v>
      </c>
      <c r="AH367" s="17">
        <f t="shared" si="34"/>
        <v>13.728</v>
      </c>
      <c r="AI367" s="17">
        <f t="shared" si="34"/>
        <v>14.144</v>
      </c>
      <c r="AJ367" s="17">
        <f t="shared" si="34"/>
        <v>14.805</v>
      </c>
      <c r="AK367" s="17">
        <f t="shared" si="34"/>
        <v>15.08</v>
      </c>
      <c r="AL367" s="17">
        <f t="shared" si="34"/>
        <v>15.141</v>
      </c>
      <c r="AM367" s="17">
        <f t="shared" si="34"/>
        <v>14.847</v>
      </c>
      <c r="AN367" s="17">
        <f t="shared" si="34"/>
        <v>14.948</v>
      </c>
      <c r="AO367" s="17">
        <f t="shared" si="34"/>
        <v>14.7</v>
      </c>
    </row>
    <row r="368" spans="4:41" x14ac:dyDescent="0.3">
      <c r="D368" s="15" t="s">
        <v>283</v>
      </c>
      <c r="E368" s="15" t="s">
        <v>284</v>
      </c>
      <c r="F368" s="12" t="s">
        <v>33</v>
      </c>
      <c r="G368" s="15" t="s">
        <v>285</v>
      </c>
      <c r="H368" s="15" t="s">
        <v>248</v>
      </c>
      <c r="I368" s="16" t="s">
        <v>6</v>
      </c>
      <c r="J368" s="17">
        <f t="shared" si="34"/>
        <v>15.4</v>
      </c>
      <c r="K368" s="17">
        <f t="shared" si="34"/>
        <v>15.225000000000001</v>
      </c>
      <c r="L368" s="17">
        <f t="shared" si="34"/>
        <v>15.645000000000001</v>
      </c>
      <c r="M368" s="17">
        <f t="shared" si="34"/>
        <v>15.959999999999999</v>
      </c>
      <c r="N368" s="17">
        <f t="shared" si="34"/>
        <v>16.12</v>
      </c>
      <c r="O368" s="17">
        <f t="shared" si="34"/>
        <v>16.432000000000002</v>
      </c>
      <c r="P368" s="17">
        <f t="shared" si="34"/>
        <v>17.010000000000002</v>
      </c>
      <c r="Q368" s="17">
        <f t="shared" si="34"/>
        <v>17.324999999999999</v>
      </c>
      <c r="R368" s="17">
        <f t="shared" si="34"/>
        <v>17.913999999999998</v>
      </c>
      <c r="S368" s="17">
        <f t="shared" si="34"/>
        <v>18.480000000000004</v>
      </c>
      <c r="T368" s="17">
        <f t="shared" si="34"/>
        <v>19.186000000000003</v>
      </c>
      <c r="U368" s="17">
        <f t="shared" si="34"/>
        <v>19.61</v>
      </c>
      <c r="V368" s="17">
        <f t="shared" si="34"/>
        <v>20.14</v>
      </c>
      <c r="W368" s="17">
        <f t="shared" si="34"/>
        <v>20.865000000000002</v>
      </c>
      <c r="X368" s="17">
        <f t="shared" si="34"/>
        <v>21.507000000000001</v>
      </c>
      <c r="Y368" s="17">
        <f t="shared" si="34"/>
        <v>22.149000000000001</v>
      </c>
      <c r="Z368" s="17">
        <f t="shared" si="34"/>
        <v>23.004000000000001</v>
      </c>
      <c r="AA368" s="17">
        <f t="shared" si="34"/>
        <v>23.652000000000001</v>
      </c>
      <c r="AB368" s="17">
        <f t="shared" si="34"/>
        <v>24.408000000000005</v>
      </c>
      <c r="AC368" s="17">
        <f t="shared" si="34"/>
        <v>25.056000000000001</v>
      </c>
      <c r="AD368" s="17">
        <f t="shared" si="34"/>
        <v>25.812000000000001</v>
      </c>
      <c r="AE368" s="17">
        <f t="shared" si="34"/>
        <v>26.46</v>
      </c>
      <c r="AF368" s="17">
        <f t="shared" si="34"/>
        <v>26.857000000000003</v>
      </c>
      <c r="AG368" s="17">
        <f t="shared" si="34"/>
        <v>27.392000000000003</v>
      </c>
      <c r="AH368" s="17">
        <f t="shared" si="34"/>
        <v>28.034000000000002</v>
      </c>
      <c r="AI368" s="17">
        <f t="shared" si="34"/>
        <v>28.569000000000003</v>
      </c>
      <c r="AJ368" s="17">
        <f t="shared" si="34"/>
        <v>29.211000000000002</v>
      </c>
      <c r="AK368" s="17">
        <f t="shared" si="34"/>
        <v>29.853000000000002</v>
      </c>
      <c r="AL368" s="17">
        <f t="shared" si="34"/>
        <v>28.912000000000003</v>
      </c>
      <c r="AM368" s="17">
        <f t="shared" si="34"/>
        <v>27.977</v>
      </c>
      <c r="AN368" s="17">
        <f t="shared" si="34"/>
        <v>27.125999999999998</v>
      </c>
      <c r="AO368" s="17">
        <f t="shared" si="34"/>
        <v>26.655999999999999</v>
      </c>
    </row>
    <row r="369" spans="4:41" x14ac:dyDescent="0.3">
      <c r="D369" s="15" t="s">
        <v>283</v>
      </c>
      <c r="E369" s="15" t="s">
        <v>284</v>
      </c>
      <c r="F369" s="12" t="s">
        <v>33</v>
      </c>
      <c r="G369" s="15" t="s">
        <v>285</v>
      </c>
      <c r="H369" s="15" t="s">
        <v>249</v>
      </c>
      <c r="I369" s="16" t="s">
        <v>6</v>
      </c>
      <c r="J369" s="17">
        <f t="shared" si="34"/>
        <v>17.600000000000001</v>
      </c>
      <c r="K369" s="17">
        <f t="shared" si="34"/>
        <v>17.604000000000003</v>
      </c>
      <c r="L369" s="17">
        <f t="shared" si="34"/>
        <v>17.913999999999998</v>
      </c>
      <c r="M369" s="17">
        <f t="shared" si="34"/>
        <v>18.231999999999999</v>
      </c>
      <c r="N369" s="17">
        <f t="shared" si="34"/>
        <v>18.480000000000004</v>
      </c>
      <c r="O369" s="17">
        <f t="shared" si="34"/>
        <v>18.900000000000002</v>
      </c>
      <c r="P369" s="17">
        <f t="shared" si="34"/>
        <v>19.503999999999998</v>
      </c>
      <c r="Q369" s="17">
        <f t="shared" si="34"/>
        <v>20.033999999999999</v>
      </c>
      <c r="R369" s="17">
        <f t="shared" si="34"/>
        <v>20.67</v>
      </c>
      <c r="S369" s="17">
        <f t="shared" si="34"/>
        <v>21.721000000000004</v>
      </c>
      <c r="T369" s="17">
        <f t="shared" si="34"/>
        <v>22.470000000000002</v>
      </c>
      <c r="U369" s="17">
        <f t="shared" si="34"/>
        <v>23.112000000000002</v>
      </c>
      <c r="V369" s="17">
        <f t="shared" si="34"/>
        <v>23.754000000000001</v>
      </c>
      <c r="W369" s="17">
        <f t="shared" si="34"/>
        <v>24.503</v>
      </c>
      <c r="X369" s="17">
        <f t="shared" si="34"/>
        <v>25.488000000000003</v>
      </c>
      <c r="Y369" s="17">
        <f t="shared" si="34"/>
        <v>26.352</v>
      </c>
      <c r="Z369" s="17">
        <f t="shared" si="34"/>
        <v>27.577000000000002</v>
      </c>
      <c r="AA369" s="17">
        <f t="shared" si="34"/>
        <v>28.449000000000005</v>
      </c>
      <c r="AB369" s="17">
        <f t="shared" si="34"/>
        <v>29.430000000000003</v>
      </c>
      <c r="AC369" s="17">
        <f t="shared" si="34"/>
        <v>30.302000000000003</v>
      </c>
      <c r="AD369" s="17">
        <f t="shared" si="34"/>
        <v>31.283000000000001</v>
      </c>
      <c r="AE369" s="17">
        <f t="shared" si="34"/>
        <v>32.155000000000001</v>
      </c>
      <c r="AF369" s="17">
        <f t="shared" si="34"/>
        <v>32.832000000000001</v>
      </c>
      <c r="AG369" s="17">
        <f t="shared" si="34"/>
        <v>33.804000000000002</v>
      </c>
      <c r="AH369" s="17">
        <f t="shared" si="34"/>
        <v>34.668000000000006</v>
      </c>
      <c r="AI369" s="17">
        <f t="shared" si="34"/>
        <v>35.64</v>
      </c>
      <c r="AJ369" s="17">
        <f t="shared" si="34"/>
        <v>37.06</v>
      </c>
      <c r="AK369" s="17">
        <f t="shared" si="34"/>
        <v>37.583999999999996</v>
      </c>
      <c r="AL369" s="17">
        <f t="shared" si="34"/>
        <v>36.887999999999998</v>
      </c>
      <c r="AM369" s="17">
        <f t="shared" si="34"/>
        <v>35.880000000000003</v>
      </c>
      <c r="AN369" s="17">
        <f t="shared" si="34"/>
        <v>35.329000000000001</v>
      </c>
      <c r="AO369" s="17">
        <f t="shared" ref="AO369" si="35">AO215*AO292</f>
        <v>34.782000000000004</v>
      </c>
    </row>
    <row r="370" spans="4:41" x14ac:dyDescent="0.3">
      <c r="D370" s="15" t="s">
        <v>283</v>
      </c>
      <c r="E370" s="15" t="s">
        <v>284</v>
      </c>
      <c r="F370" s="12" t="s">
        <v>33</v>
      </c>
      <c r="G370" s="15" t="s">
        <v>285</v>
      </c>
      <c r="H370" s="15" t="s">
        <v>250</v>
      </c>
      <c r="I370" s="16" t="s">
        <v>6</v>
      </c>
      <c r="J370" s="17">
        <f t="shared" ref="J370:AO377" si="36">J216*J293</f>
        <v>20.8</v>
      </c>
      <c r="K370" s="17">
        <f t="shared" si="36"/>
        <v>23.52</v>
      </c>
      <c r="L370" s="17">
        <f t="shared" si="36"/>
        <v>23.282999999999998</v>
      </c>
      <c r="M370" s="17">
        <f t="shared" si="36"/>
        <v>23</v>
      </c>
      <c r="N370" s="17">
        <f t="shared" si="36"/>
        <v>22.913999999999998</v>
      </c>
      <c r="O370" s="17">
        <f t="shared" si="36"/>
        <v>22.939</v>
      </c>
      <c r="P370" s="17">
        <f t="shared" si="36"/>
        <v>23.597999999999995</v>
      </c>
      <c r="Q370" s="17">
        <f t="shared" si="36"/>
        <v>24.167999999999996</v>
      </c>
      <c r="R370" s="17">
        <f t="shared" si="36"/>
        <v>24.623999999999999</v>
      </c>
      <c r="S370" s="17">
        <f t="shared" si="36"/>
        <v>25.99</v>
      </c>
      <c r="T370" s="17">
        <f t="shared" si="36"/>
        <v>26.679999999999996</v>
      </c>
      <c r="U370" s="17">
        <f t="shared" si="36"/>
        <v>27.14</v>
      </c>
      <c r="V370" s="17">
        <f t="shared" si="36"/>
        <v>27.715</v>
      </c>
      <c r="W370" s="17">
        <f t="shared" si="36"/>
        <v>28.29</v>
      </c>
      <c r="X370" s="17">
        <f t="shared" si="36"/>
        <v>28.864999999999998</v>
      </c>
      <c r="Y370" s="17">
        <f t="shared" si="36"/>
        <v>29.927999999999997</v>
      </c>
      <c r="Z370" s="17">
        <f t="shared" si="36"/>
        <v>31.122</v>
      </c>
      <c r="AA370" s="17">
        <f t="shared" si="36"/>
        <v>32.058</v>
      </c>
      <c r="AB370" s="17">
        <f t="shared" si="36"/>
        <v>32.76</v>
      </c>
      <c r="AC370" s="17">
        <f t="shared" si="36"/>
        <v>33.695999999999998</v>
      </c>
      <c r="AD370" s="17">
        <f t="shared" si="36"/>
        <v>34.397999999999996</v>
      </c>
      <c r="AE370" s="17">
        <f t="shared" si="36"/>
        <v>35.333999999999996</v>
      </c>
      <c r="AF370" s="17">
        <f t="shared" si="36"/>
        <v>34.615000000000002</v>
      </c>
      <c r="AG370" s="17">
        <f t="shared" si="36"/>
        <v>34.959999999999994</v>
      </c>
      <c r="AH370" s="17">
        <f t="shared" si="36"/>
        <v>35.765000000000001</v>
      </c>
      <c r="AI370" s="17">
        <f t="shared" si="36"/>
        <v>36.57</v>
      </c>
      <c r="AJ370" s="17">
        <f t="shared" si="36"/>
        <v>37.932000000000002</v>
      </c>
      <c r="AK370" s="17">
        <f t="shared" si="36"/>
        <v>38.743999999999993</v>
      </c>
      <c r="AL370" s="17">
        <f t="shared" si="36"/>
        <v>36.735999999999997</v>
      </c>
      <c r="AM370" s="17">
        <f t="shared" si="36"/>
        <v>35.64</v>
      </c>
      <c r="AN370" s="17">
        <f t="shared" si="36"/>
        <v>34.668000000000006</v>
      </c>
      <c r="AO370" s="17">
        <f t="shared" si="36"/>
        <v>34.133000000000003</v>
      </c>
    </row>
    <row r="371" spans="4:41" x14ac:dyDescent="0.3">
      <c r="D371" s="15" t="s">
        <v>283</v>
      </c>
      <c r="E371" s="15" t="s">
        <v>284</v>
      </c>
      <c r="F371" s="12" t="s">
        <v>33</v>
      </c>
      <c r="G371" s="15" t="s">
        <v>285</v>
      </c>
      <c r="H371" s="15" t="s">
        <v>251</v>
      </c>
      <c r="I371" s="16" t="s">
        <v>6</v>
      </c>
      <c r="J371" s="17">
        <f t="shared" si="36"/>
        <v>13.1</v>
      </c>
      <c r="K371" s="17">
        <f t="shared" si="36"/>
        <v>13.688000000000001</v>
      </c>
      <c r="L371" s="17">
        <f t="shared" si="36"/>
        <v>12.540000000000001</v>
      </c>
      <c r="M371" s="17">
        <f t="shared" si="36"/>
        <v>11.234999999999999</v>
      </c>
      <c r="N371" s="17">
        <f t="shared" si="36"/>
        <v>10.816000000000001</v>
      </c>
      <c r="O371" s="17">
        <f t="shared" si="36"/>
        <v>10.816000000000001</v>
      </c>
      <c r="P371" s="17">
        <f t="shared" si="36"/>
        <v>11.449</v>
      </c>
      <c r="Q371" s="17">
        <f t="shared" si="36"/>
        <v>12.992000000000001</v>
      </c>
      <c r="R371" s="17">
        <f t="shared" si="36"/>
        <v>14.145</v>
      </c>
      <c r="S371" s="17">
        <f t="shared" si="36"/>
        <v>18.352</v>
      </c>
      <c r="T371" s="17">
        <f t="shared" si="36"/>
        <v>19.84</v>
      </c>
      <c r="U371" s="17">
        <f t="shared" si="36"/>
        <v>20.086000000000002</v>
      </c>
      <c r="V371" s="17">
        <f t="shared" si="36"/>
        <v>20.23</v>
      </c>
      <c r="W371" s="17">
        <f t="shared" si="36"/>
        <v>20.65</v>
      </c>
      <c r="X371" s="17">
        <f t="shared" si="36"/>
        <v>21.177</v>
      </c>
      <c r="Y371" s="17">
        <f t="shared" si="36"/>
        <v>22.112999999999996</v>
      </c>
      <c r="Z371" s="17">
        <f t="shared" si="36"/>
        <v>24.805</v>
      </c>
      <c r="AA371" s="17">
        <f t="shared" si="36"/>
        <v>26.717999999999996</v>
      </c>
      <c r="AB371" s="17">
        <f t="shared" si="36"/>
        <v>26.774999999999999</v>
      </c>
      <c r="AC371" s="17">
        <f t="shared" si="36"/>
        <v>27.845999999999997</v>
      </c>
      <c r="AD371" s="17">
        <f t="shared" si="36"/>
        <v>28.437999999999999</v>
      </c>
      <c r="AE371" s="17">
        <f t="shared" si="36"/>
        <v>29.735999999999997</v>
      </c>
      <c r="AF371" s="17">
        <f t="shared" si="36"/>
        <v>22.680000000000003</v>
      </c>
      <c r="AG371" s="17">
        <f t="shared" si="36"/>
        <v>20.603999999999999</v>
      </c>
      <c r="AH371" s="17">
        <f t="shared" si="36"/>
        <v>21.424000000000003</v>
      </c>
      <c r="AI371" s="17">
        <f t="shared" si="36"/>
        <v>22.898</v>
      </c>
      <c r="AJ371" s="17">
        <f t="shared" si="36"/>
        <v>24.53</v>
      </c>
      <c r="AK371" s="17">
        <f t="shared" si="36"/>
        <v>25.308000000000003</v>
      </c>
      <c r="AL371" s="17">
        <f t="shared" si="36"/>
        <v>19.399999999999999</v>
      </c>
      <c r="AM371" s="17">
        <f t="shared" si="36"/>
        <v>16.089000000000002</v>
      </c>
      <c r="AN371" s="17">
        <f t="shared" si="36"/>
        <v>14.833000000000002</v>
      </c>
      <c r="AO371" s="17">
        <f t="shared" si="36"/>
        <v>14.04</v>
      </c>
    </row>
    <row r="372" spans="4:41" x14ac:dyDescent="0.3">
      <c r="D372" s="15" t="s">
        <v>283</v>
      </c>
      <c r="E372" s="15" t="s">
        <v>284</v>
      </c>
      <c r="F372" s="12" t="s">
        <v>33</v>
      </c>
      <c r="G372" s="15" t="s">
        <v>285</v>
      </c>
      <c r="H372" s="15" t="s">
        <v>252</v>
      </c>
      <c r="I372" s="16" t="s">
        <v>6</v>
      </c>
      <c r="J372" s="17">
        <f t="shared" si="36"/>
        <v>33.299999999999997</v>
      </c>
      <c r="K372" s="17">
        <f t="shared" si="36"/>
        <v>35.819000000000003</v>
      </c>
      <c r="L372" s="17">
        <f t="shared" si="36"/>
        <v>36.698</v>
      </c>
      <c r="M372" s="17">
        <f t="shared" si="36"/>
        <v>36.972000000000001</v>
      </c>
      <c r="N372" s="17">
        <f t="shared" si="36"/>
        <v>37.557000000000002</v>
      </c>
      <c r="O372" s="17">
        <f t="shared" si="36"/>
        <v>38.375999999999998</v>
      </c>
      <c r="P372" s="17">
        <f t="shared" si="36"/>
        <v>39.311999999999998</v>
      </c>
      <c r="Q372" s="17">
        <f t="shared" si="36"/>
        <v>40.828000000000003</v>
      </c>
      <c r="R372" s="17">
        <f t="shared" si="36"/>
        <v>41.89</v>
      </c>
      <c r="S372" s="17">
        <f t="shared" si="36"/>
        <v>44.131999999999998</v>
      </c>
      <c r="T372" s="17">
        <f t="shared" si="36"/>
        <v>45.933999999999997</v>
      </c>
      <c r="U372" s="17">
        <f t="shared" si="36"/>
        <v>47.004999999999995</v>
      </c>
      <c r="V372" s="17">
        <f t="shared" si="36"/>
        <v>48.314</v>
      </c>
      <c r="W372" s="17">
        <f t="shared" si="36"/>
        <v>50.16</v>
      </c>
      <c r="X372" s="17">
        <f t="shared" si="36"/>
        <v>51.72</v>
      </c>
      <c r="Y372" s="17">
        <f t="shared" si="36"/>
        <v>53.4</v>
      </c>
      <c r="Z372" s="17">
        <f t="shared" si="36"/>
        <v>55.780999999999999</v>
      </c>
      <c r="AA372" s="17">
        <f t="shared" si="36"/>
        <v>57.716999999999999</v>
      </c>
      <c r="AB372" s="17">
        <f t="shared" si="36"/>
        <v>59.168999999999997</v>
      </c>
      <c r="AC372" s="17">
        <f t="shared" si="36"/>
        <v>60.983999999999995</v>
      </c>
      <c r="AD372" s="17">
        <f t="shared" si="36"/>
        <v>62.798999999999999</v>
      </c>
      <c r="AE372" s="17">
        <f t="shared" si="36"/>
        <v>64.734999999999999</v>
      </c>
      <c r="AF372" s="17">
        <f t="shared" si="36"/>
        <v>66</v>
      </c>
      <c r="AG372" s="17">
        <f t="shared" si="36"/>
        <v>67.679999999999993</v>
      </c>
      <c r="AH372" s="17">
        <f t="shared" si="36"/>
        <v>69.72</v>
      </c>
      <c r="AI372" s="17">
        <f t="shared" si="36"/>
        <v>71.88</v>
      </c>
      <c r="AJ372" s="17">
        <f t="shared" si="36"/>
        <v>74.16</v>
      </c>
      <c r="AK372" s="17">
        <f t="shared" si="36"/>
        <v>76.319999999999993</v>
      </c>
      <c r="AL372" s="17">
        <f t="shared" si="36"/>
        <v>73.543999999999997</v>
      </c>
      <c r="AM372" s="17">
        <f t="shared" si="36"/>
        <v>71.705999999999989</v>
      </c>
      <c r="AN372" s="17">
        <f t="shared" si="36"/>
        <v>70.224000000000004</v>
      </c>
      <c r="AO372" s="17">
        <f t="shared" si="36"/>
        <v>68.53</v>
      </c>
    </row>
    <row r="373" spans="4:41" x14ac:dyDescent="0.3">
      <c r="D373" s="15" t="s">
        <v>283</v>
      </c>
      <c r="E373" s="15" t="s">
        <v>284</v>
      </c>
      <c r="F373" s="12" t="s">
        <v>33</v>
      </c>
      <c r="G373" s="15" t="s">
        <v>285</v>
      </c>
      <c r="H373" s="15" t="s">
        <v>253</v>
      </c>
      <c r="I373" s="16" t="s">
        <v>6</v>
      </c>
      <c r="J373" s="17">
        <f t="shared" si="36"/>
        <v>38.700000000000003</v>
      </c>
      <c r="K373" s="17">
        <f t="shared" si="36"/>
        <v>40.832999999999998</v>
      </c>
      <c r="L373" s="17">
        <f t="shared" si="36"/>
        <v>41.76</v>
      </c>
      <c r="M373" s="17">
        <f t="shared" si="36"/>
        <v>41.974999999999994</v>
      </c>
      <c r="N373" s="17">
        <f t="shared" si="36"/>
        <v>42.293999999999997</v>
      </c>
      <c r="O373" s="17">
        <f t="shared" si="36"/>
        <v>43.091999999999992</v>
      </c>
      <c r="P373" s="17">
        <f t="shared" si="36"/>
        <v>44.231999999999992</v>
      </c>
      <c r="Q373" s="17">
        <f t="shared" si="36"/>
        <v>46.114999999999995</v>
      </c>
      <c r="R373" s="17">
        <f t="shared" si="36"/>
        <v>47.49499999999999</v>
      </c>
      <c r="S373" s="17">
        <f t="shared" si="36"/>
        <v>50.576000000000001</v>
      </c>
      <c r="T373" s="17">
        <f t="shared" si="36"/>
        <v>52.199999999999996</v>
      </c>
      <c r="U373" s="17">
        <f t="shared" si="36"/>
        <v>53.591999999999999</v>
      </c>
      <c r="V373" s="17">
        <f t="shared" si="36"/>
        <v>55.099999999999994</v>
      </c>
      <c r="W373" s="17">
        <f t="shared" si="36"/>
        <v>56.723999999999997</v>
      </c>
      <c r="X373" s="17">
        <f t="shared" si="36"/>
        <v>58.463999999999992</v>
      </c>
      <c r="Y373" s="17">
        <f t="shared" si="36"/>
        <v>60.957000000000001</v>
      </c>
      <c r="Z373" s="17">
        <f t="shared" si="36"/>
        <v>63.179999999999993</v>
      </c>
      <c r="AA373" s="17">
        <f t="shared" si="36"/>
        <v>65.843999999999994</v>
      </c>
      <c r="AB373" s="17">
        <f t="shared" si="36"/>
        <v>67.731999999999999</v>
      </c>
      <c r="AC373" s="17">
        <f t="shared" si="36"/>
        <v>69.855999999999995</v>
      </c>
      <c r="AD373" s="17">
        <f t="shared" si="36"/>
        <v>71.97999999999999</v>
      </c>
      <c r="AE373" s="17">
        <f t="shared" si="36"/>
        <v>74.339999999999989</v>
      </c>
      <c r="AF373" s="17">
        <f t="shared" si="36"/>
        <v>74.355999999999995</v>
      </c>
      <c r="AG373" s="17">
        <f t="shared" si="36"/>
        <v>75.97999999999999</v>
      </c>
      <c r="AH373" s="17">
        <f t="shared" si="36"/>
        <v>78.3</v>
      </c>
      <c r="AI373" s="17">
        <f t="shared" si="36"/>
        <v>81.665999999999997</v>
      </c>
      <c r="AJ373" s="17">
        <f t="shared" si="36"/>
        <v>84.356999999999985</v>
      </c>
      <c r="AK373" s="17">
        <f t="shared" si="36"/>
        <v>86.813999999999993</v>
      </c>
      <c r="AL373" s="17">
        <f t="shared" si="36"/>
        <v>83.447999999999993</v>
      </c>
      <c r="AM373" s="17">
        <f t="shared" si="36"/>
        <v>79.92</v>
      </c>
      <c r="AN373" s="17">
        <f t="shared" si="36"/>
        <v>77.716999999999999</v>
      </c>
      <c r="AO373" s="17">
        <f t="shared" si="36"/>
        <v>76.356000000000009</v>
      </c>
    </row>
    <row r="374" spans="4:41" x14ac:dyDescent="0.3">
      <c r="D374" s="15" t="s">
        <v>283</v>
      </c>
      <c r="E374" s="15" t="s">
        <v>284</v>
      </c>
      <c r="F374" s="12" t="s">
        <v>33</v>
      </c>
      <c r="G374" s="15" t="s">
        <v>285</v>
      </c>
      <c r="H374" s="15" t="s">
        <v>254</v>
      </c>
      <c r="I374" s="16" t="s">
        <v>6</v>
      </c>
      <c r="J374" s="17">
        <f t="shared" si="36"/>
        <v>0.3</v>
      </c>
      <c r="K374" s="17">
        <f t="shared" si="36"/>
        <v>0.3</v>
      </c>
      <c r="L374" s="17">
        <f t="shared" si="36"/>
        <v>0.30299999999999999</v>
      </c>
      <c r="M374" s="17">
        <f t="shared" si="36"/>
        <v>0.29099999999999998</v>
      </c>
      <c r="N374" s="17">
        <f t="shared" si="36"/>
        <v>0.28499999999999998</v>
      </c>
      <c r="O374" s="17">
        <f t="shared" si="36"/>
        <v>0.28499999999999998</v>
      </c>
      <c r="P374" s="17">
        <f t="shared" si="36"/>
        <v>0.28799999999999998</v>
      </c>
      <c r="Q374" s="17">
        <f t="shared" si="36"/>
        <v>0.3</v>
      </c>
      <c r="R374" s="17">
        <f t="shared" si="36"/>
        <v>0.309</v>
      </c>
      <c r="S374" s="17">
        <f t="shared" si="36"/>
        <v>0.35099999999999998</v>
      </c>
      <c r="T374" s="17">
        <f t="shared" si="36"/>
        <v>0.36299999999999999</v>
      </c>
      <c r="U374" s="17">
        <f t="shared" si="36"/>
        <v>0.36299999999999999</v>
      </c>
      <c r="V374" s="17">
        <f t="shared" si="36"/>
        <v>0.36299999999999999</v>
      </c>
      <c r="W374" s="17">
        <f t="shared" si="36"/>
        <v>0.36299999999999999</v>
      </c>
      <c r="X374" s="17">
        <f t="shared" si="36"/>
        <v>0.36299999999999999</v>
      </c>
      <c r="Y374" s="17">
        <f t="shared" si="36"/>
        <v>0.36599999999999999</v>
      </c>
      <c r="Z374" s="17">
        <f t="shared" si="36"/>
        <v>0.372</v>
      </c>
      <c r="AA374" s="17">
        <f t="shared" si="36"/>
        <v>0.375</v>
      </c>
      <c r="AB374" s="17">
        <f t="shared" si="36"/>
        <v>0.36899999999999999</v>
      </c>
      <c r="AC374" s="17">
        <f t="shared" si="36"/>
        <v>5.1660000000000004</v>
      </c>
      <c r="AD374" s="17">
        <f t="shared" si="36"/>
        <v>10.247999999999999</v>
      </c>
      <c r="AE374" s="17">
        <f t="shared" si="36"/>
        <v>15.493999999999998</v>
      </c>
      <c r="AF374" s="17">
        <f t="shared" si="36"/>
        <v>16.047999999999998</v>
      </c>
      <c r="AG374" s="17">
        <f t="shared" si="36"/>
        <v>16.936</v>
      </c>
      <c r="AH374" s="17">
        <f t="shared" si="36"/>
        <v>18.096</v>
      </c>
      <c r="AI374" s="17">
        <f t="shared" si="36"/>
        <v>19.256</v>
      </c>
      <c r="AJ374" s="17">
        <f t="shared" si="36"/>
        <v>20.416</v>
      </c>
      <c r="AK374" s="17">
        <f t="shared" si="36"/>
        <v>20.239999999999998</v>
      </c>
      <c r="AL374" s="17">
        <f t="shared" si="36"/>
        <v>18.900000000000002</v>
      </c>
      <c r="AM374" s="17">
        <f t="shared" si="36"/>
        <v>17.149999999999999</v>
      </c>
      <c r="AN374" s="17">
        <f t="shared" si="36"/>
        <v>16.181999999999999</v>
      </c>
      <c r="AO374" s="17">
        <f t="shared" si="36"/>
        <v>15.311999999999999</v>
      </c>
    </row>
    <row r="375" spans="4:41" x14ac:dyDescent="0.3">
      <c r="D375" s="15" t="s">
        <v>283</v>
      </c>
      <c r="E375" s="15" t="s">
        <v>284</v>
      </c>
      <c r="F375" s="12" t="s">
        <v>33</v>
      </c>
      <c r="G375" s="15" t="s">
        <v>285</v>
      </c>
      <c r="H375" s="15" t="s">
        <v>255</v>
      </c>
      <c r="I375" s="16" t="s">
        <v>6</v>
      </c>
      <c r="J375" s="17">
        <f t="shared" si="36"/>
        <v>0.1</v>
      </c>
      <c r="K375" s="17">
        <f t="shared" si="36"/>
        <v>0.10100000000000001</v>
      </c>
      <c r="L375" s="17">
        <f t="shared" si="36"/>
        <v>0.10200000000000001</v>
      </c>
      <c r="M375" s="17">
        <f t="shared" si="36"/>
        <v>9.7000000000000003E-2</v>
      </c>
      <c r="N375" s="17">
        <f t="shared" si="36"/>
        <v>9.6000000000000002E-2</v>
      </c>
      <c r="O375" s="17">
        <f t="shared" si="36"/>
        <v>9.6000000000000002E-2</v>
      </c>
      <c r="P375" s="17">
        <f t="shared" si="36"/>
        <v>9.7000000000000003E-2</v>
      </c>
      <c r="Q375" s="17">
        <f t="shared" si="36"/>
        <v>0.1</v>
      </c>
      <c r="R375" s="17">
        <f t="shared" si="36"/>
        <v>0.10300000000000001</v>
      </c>
      <c r="S375" s="17">
        <f t="shared" si="36"/>
        <v>0.11699999999999999</v>
      </c>
      <c r="T375" s="17">
        <f t="shared" si="36"/>
        <v>0.12</v>
      </c>
      <c r="U375" s="17">
        <f t="shared" si="36"/>
        <v>0.12</v>
      </c>
      <c r="V375" s="17">
        <f t="shared" si="36"/>
        <v>0.12</v>
      </c>
      <c r="W375" s="17">
        <f t="shared" si="36"/>
        <v>0.12</v>
      </c>
      <c r="X375" s="17">
        <f t="shared" si="36"/>
        <v>0.12</v>
      </c>
      <c r="Y375" s="17">
        <f t="shared" si="36"/>
        <v>0.121</v>
      </c>
      <c r="Z375" s="17">
        <f t="shared" si="36"/>
        <v>0.123</v>
      </c>
      <c r="AA375" s="17">
        <f t="shared" si="36"/>
        <v>0.124</v>
      </c>
      <c r="AB375" s="17">
        <f t="shared" si="36"/>
        <v>3.9039999999999999</v>
      </c>
      <c r="AC375" s="17">
        <f t="shared" si="36"/>
        <v>3.9039999999999999</v>
      </c>
      <c r="AD375" s="17">
        <f t="shared" si="36"/>
        <v>2.1779999999999999</v>
      </c>
      <c r="AE375" s="17">
        <f t="shared" si="36"/>
        <v>2.1779999999999999</v>
      </c>
      <c r="AF375" s="17">
        <f t="shared" si="36"/>
        <v>2.1240000000000001</v>
      </c>
      <c r="AG375" s="17">
        <f t="shared" si="36"/>
        <v>2.0699999999999998</v>
      </c>
      <c r="AH375" s="17">
        <f t="shared" si="36"/>
        <v>1.1499999999999999</v>
      </c>
      <c r="AI375" s="17">
        <f t="shared" si="36"/>
        <v>1.1499999999999999</v>
      </c>
      <c r="AJ375" s="17">
        <f t="shared" si="36"/>
        <v>1.1599999999999999</v>
      </c>
      <c r="AK375" s="17">
        <f t="shared" si="36"/>
        <v>1.1499999999999999</v>
      </c>
      <c r="AL375" s="17">
        <f t="shared" si="36"/>
        <v>1.08</v>
      </c>
      <c r="AM375" s="17">
        <f t="shared" si="36"/>
        <v>7.4249999999999998</v>
      </c>
      <c r="AN375" s="17">
        <f t="shared" si="36"/>
        <v>7.125</v>
      </c>
      <c r="AO375" s="17">
        <f t="shared" si="36"/>
        <v>6.75</v>
      </c>
    </row>
    <row r="376" spans="4:41" x14ac:dyDescent="0.3">
      <c r="D376" s="15" t="s">
        <v>283</v>
      </c>
      <c r="E376" s="15" t="s">
        <v>284</v>
      </c>
      <c r="F376" s="12" t="s">
        <v>33</v>
      </c>
      <c r="G376" s="15" t="s">
        <v>285</v>
      </c>
      <c r="H376" s="15" t="s">
        <v>256</v>
      </c>
      <c r="I376" s="16" t="s">
        <v>6</v>
      </c>
      <c r="J376" s="17">
        <f t="shared" si="36"/>
        <v>9</v>
      </c>
      <c r="K376" s="17">
        <f t="shared" si="36"/>
        <v>9.7940000000000005</v>
      </c>
      <c r="L376" s="17">
        <f t="shared" si="36"/>
        <v>10.029999999999999</v>
      </c>
      <c r="M376" s="17">
        <f t="shared" si="36"/>
        <v>10.029999999999999</v>
      </c>
      <c r="N376" s="17">
        <f t="shared" si="36"/>
        <v>10.061999999999999</v>
      </c>
      <c r="O376" s="17">
        <f t="shared" si="36"/>
        <v>10.384</v>
      </c>
      <c r="P376" s="17">
        <f t="shared" si="36"/>
        <v>10.62</v>
      </c>
      <c r="Q376" s="17">
        <f t="shared" si="36"/>
        <v>11.067</v>
      </c>
      <c r="R376" s="17">
        <f t="shared" si="36"/>
        <v>11.423999999999999</v>
      </c>
      <c r="S376" s="17">
        <f t="shared" si="36"/>
        <v>12.257</v>
      </c>
      <c r="T376" s="17">
        <f t="shared" si="36"/>
        <v>12.613999999999999</v>
      </c>
      <c r="U376" s="17">
        <f t="shared" si="36"/>
        <v>12.971</v>
      </c>
      <c r="V376" s="17">
        <f t="shared" si="36"/>
        <v>13.44</v>
      </c>
      <c r="W376" s="17">
        <f t="shared" si="36"/>
        <v>13.799999999999999</v>
      </c>
      <c r="X376" s="17">
        <f t="shared" si="36"/>
        <v>14.398999999999999</v>
      </c>
      <c r="Y376" s="17">
        <f t="shared" si="36"/>
        <v>14.883000000000001</v>
      </c>
      <c r="Z376" s="17">
        <f t="shared" si="36"/>
        <v>15.616</v>
      </c>
      <c r="AA376" s="17">
        <f t="shared" si="36"/>
        <v>16.103999999999999</v>
      </c>
      <c r="AB376" s="17">
        <f t="shared" si="36"/>
        <v>16.850999999999999</v>
      </c>
      <c r="AC376" s="17">
        <f t="shared" si="36"/>
        <v>17.201999999999998</v>
      </c>
      <c r="AD376" s="17">
        <f t="shared" si="36"/>
        <v>17.690000000000001</v>
      </c>
      <c r="AE376" s="17">
        <f t="shared" si="36"/>
        <v>18.3</v>
      </c>
      <c r="AF376" s="17">
        <f t="shared" si="36"/>
        <v>18.271000000000001</v>
      </c>
      <c r="AG376" s="17">
        <f t="shared" si="36"/>
        <v>18.391999999999999</v>
      </c>
      <c r="AH376" s="17">
        <f t="shared" si="36"/>
        <v>18.997</v>
      </c>
      <c r="AI376" s="17">
        <f t="shared" si="36"/>
        <v>19.602</v>
      </c>
      <c r="AJ376" s="17">
        <f t="shared" si="36"/>
        <v>20.206999999999997</v>
      </c>
      <c r="AK376" s="17">
        <f t="shared" si="36"/>
        <v>20.811999999999998</v>
      </c>
      <c r="AL376" s="17">
        <f t="shared" si="36"/>
        <v>19.655999999999999</v>
      </c>
      <c r="AM376" s="17">
        <f t="shared" si="36"/>
        <v>18.582000000000001</v>
      </c>
      <c r="AN376" s="17">
        <f t="shared" si="36"/>
        <v>17.920000000000002</v>
      </c>
      <c r="AO376" s="17">
        <f t="shared" si="36"/>
        <v>17.380000000000003</v>
      </c>
    </row>
    <row r="377" spans="4:41" x14ac:dyDescent="0.3">
      <c r="D377" s="15" t="s">
        <v>283</v>
      </c>
      <c r="E377" s="15" t="s">
        <v>284</v>
      </c>
      <c r="F377" s="12" t="s">
        <v>33</v>
      </c>
      <c r="G377" s="15" t="s">
        <v>285</v>
      </c>
      <c r="H377" s="15" t="s">
        <v>257</v>
      </c>
      <c r="I377" s="16" t="s">
        <v>6</v>
      </c>
      <c r="J377" s="17">
        <f t="shared" si="36"/>
        <v>8.8000000000000007</v>
      </c>
      <c r="K377" s="17">
        <f t="shared" si="36"/>
        <v>10.08</v>
      </c>
      <c r="L377" s="17">
        <f t="shared" si="36"/>
        <v>10.178999999999998</v>
      </c>
      <c r="M377" s="17">
        <f t="shared" si="36"/>
        <v>9.9179999999999975</v>
      </c>
      <c r="N377" s="17">
        <f t="shared" si="36"/>
        <v>9.8560000000000016</v>
      </c>
      <c r="O377" s="17">
        <f t="shared" si="36"/>
        <v>10.080000000000002</v>
      </c>
      <c r="P377" s="17">
        <f t="shared" si="36"/>
        <v>10.304</v>
      </c>
      <c r="Q377" s="17">
        <f t="shared" si="36"/>
        <v>10.847999999999999</v>
      </c>
      <c r="R377" s="17">
        <f t="shared" si="36"/>
        <v>11.286</v>
      </c>
      <c r="S377" s="17">
        <f t="shared" si="36"/>
        <v>12.19</v>
      </c>
      <c r="T377" s="17">
        <f t="shared" si="36"/>
        <v>12.649999999999999</v>
      </c>
      <c r="U377" s="17">
        <f t="shared" si="36"/>
        <v>12.882</v>
      </c>
      <c r="V377" s="17">
        <f t="shared" si="36"/>
        <v>13.223999999999998</v>
      </c>
      <c r="W377" s="17">
        <f t="shared" si="36"/>
        <v>13.565999999999999</v>
      </c>
      <c r="X377" s="17">
        <f t="shared" si="36"/>
        <v>14.022</v>
      </c>
      <c r="Y377" s="17">
        <f t="shared" si="36"/>
        <v>14.604999999999999</v>
      </c>
      <c r="Z377" s="17">
        <f t="shared" si="36"/>
        <v>15.179999999999998</v>
      </c>
      <c r="AA377" s="17">
        <f t="shared" si="36"/>
        <v>15.775999999999998</v>
      </c>
      <c r="AB377" s="17">
        <f t="shared" si="36"/>
        <v>16.355999999999998</v>
      </c>
      <c r="AC377" s="17">
        <f t="shared" si="36"/>
        <v>16.936</v>
      </c>
      <c r="AD377" s="17">
        <f t="shared" si="36"/>
        <v>17.515999999999998</v>
      </c>
      <c r="AE377" s="17">
        <f t="shared" si="36"/>
        <v>18.096</v>
      </c>
      <c r="AF377" s="17">
        <f t="shared" si="36"/>
        <v>17.627999999999997</v>
      </c>
      <c r="AG377" s="17">
        <f t="shared" si="36"/>
        <v>17.696000000000002</v>
      </c>
      <c r="AH377" s="17">
        <f t="shared" si="36"/>
        <v>18.305999999999997</v>
      </c>
      <c r="AI377" s="17">
        <f t="shared" si="36"/>
        <v>19.037999999999997</v>
      </c>
      <c r="AJ377" s="17">
        <f t="shared" si="36"/>
        <v>19.895</v>
      </c>
      <c r="AK377" s="17">
        <f t="shared" si="36"/>
        <v>20.47</v>
      </c>
      <c r="AL377" s="17">
        <f t="shared" si="36"/>
        <v>18.920000000000002</v>
      </c>
      <c r="AM377" s="17">
        <f t="shared" si="36"/>
        <v>17.596000000000004</v>
      </c>
      <c r="AN377" s="17">
        <f t="shared" si="36"/>
        <v>16.952000000000002</v>
      </c>
      <c r="AO377" s="17">
        <f t="shared" ref="AO377" si="37">AO223*AO300</f>
        <v>16.48</v>
      </c>
    </row>
    <row r="378" spans="4:41" x14ac:dyDescent="0.3">
      <c r="D378" s="15" t="s">
        <v>283</v>
      </c>
      <c r="E378" s="15" t="s">
        <v>284</v>
      </c>
      <c r="F378" s="12" t="s">
        <v>33</v>
      </c>
      <c r="G378" s="15" t="s">
        <v>285</v>
      </c>
      <c r="H378" s="15" t="s">
        <v>258</v>
      </c>
      <c r="I378" s="16" t="s">
        <v>6</v>
      </c>
      <c r="J378" s="17">
        <f t="shared" ref="J378:AO385" si="38">J224*J301</f>
        <v>39.6</v>
      </c>
      <c r="K378" s="17">
        <f t="shared" si="38"/>
        <v>42.833999999999996</v>
      </c>
      <c r="L378" s="17">
        <f t="shared" si="38"/>
        <v>43.875</v>
      </c>
      <c r="M378" s="17">
        <f t="shared" si="38"/>
        <v>43.963999999999999</v>
      </c>
      <c r="N378" s="17">
        <f t="shared" si="38"/>
        <v>44.39</v>
      </c>
      <c r="O378" s="17">
        <f t="shared" si="38"/>
        <v>45.309999999999995</v>
      </c>
      <c r="P378" s="17">
        <f t="shared" si="38"/>
        <v>46.98</v>
      </c>
      <c r="Q378" s="17">
        <f t="shared" si="38"/>
        <v>48.603999999999992</v>
      </c>
      <c r="R378" s="17">
        <f t="shared" si="38"/>
        <v>50.777999999999999</v>
      </c>
      <c r="S378" s="17">
        <f t="shared" si="38"/>
        <v>53.351999999999997</v>
      </c>
      <c r="T378" s="17">
        <f t="shared" si="38"/>
        <v>55.340999999999994</v>
      </c>
      <c r="U378" s="17">
        <f t="shared" si="38"/>
        <v>57.095999999999997</v>
      </c>
      <c r="V378" s="17">
        <f t="shared" si="38"/>
        <v>59.471999999999994</v>
      </c>
      <c r="W378" s="17">
        <f t="shared" si="38"/>
        <v>61.596000000000004</v>
      </c>
      <c r="X378" s="17">
        <f t="shared" si="38"/>
        <v>63.838000000000001</v>
      </c>
      <c r="Y378" s="17">
        <f t="shared" si="38"/>
        <v>67.116</v>
      </c>
      <c r="Z378" s="17">
        <f t="shared" si="38"/>
        <v>70.559999999999988</v>
      </c>
      <c r="AA378" s="17">
        <f t="shared" si="38"/>
        <v>73.44</v>
      </c>
      <c r="AB378" s="17">
        <f t="shared" si="38"/>
        <v>76.08</v>
      </c>
      <c r="AC378" s="17">
        <f t="shared" si="38"/>
        <v>76.873999999999995</v>
      </c>
      <c r="AD378" s="17">
        <f t="shared" si="38"/>
        <v>78.301999999999992</v>
      </c>
      <c r="AE378" s="17">
        <f t="shared" si="38"/>
        <v>79.06</v>
      </c>
      <c r="AF378" s="17">
        <f t="shared" si="38"/>
        <v>79.442999999999998</v>
      </c>
      <c r="AG378" s="17">
        <f t="shared" si="38"/>
        <v>80.963999999999999</v>
      </c>
      <c r="AH378" s="17">
        <f t="shared" si="38"/>
        <v>83.420999999999992</v>
      </c>
      <c r="AI378" s="17">
        <f t="shared" si="38"/>
        <v>86.965999999999994</v>
      </c>
      <c r="AJ378" s="17">
        <f t="shared" si="38"/>
        <v>89.915999999999997</v>
      </c>
      <c r="AK378" s="17">
        <f t="shared" si="38"/>
        <v>93.102000000000004</v>
      </c>
      <c r="AL378" s="17">
        <f t="shared" si="38"/>
        <v>89.469999999999985</v>
      </c>
      <c r="AM378" s="17">
        <f t="shared" si="38"/>
        <v>85.231999999999999</v>
      </c>
      <c r="AN378" s="17">
        <f t="shared" si="38"/>
        <v>82.61</v>
      </c>
      <c r="AO378" s="17">
        <f t="shared" si="38"/>
        <v>80.13600000000001</v>
      </c>
    </row>
    <row r="379" spans="4:41" x14ac:dyDescent="0.3">
      <c r="D379" s="15" t="s">
        <v>283</v>
      </c>
      <c r="E379" s="15" t="s">
        <v>284</v>
      </c>
      <c r="F379" s="12" t="s">
        <v>33</v>
      </c>
      <c r="G379" s="15" t="s">
        <v>285</v>
      </c>
      <c r="H379" s="15" t="s">
        <v>259</v>
      </c>
      <c r="I379" s="16" t="s">
        <v>6</v>
      </c>
      <c r="J379" s="17">
        <f t="shared" si="38"/>
        <v>7.1</v>
      </c>
      <c r="K379" s="17">
        <f t="shared" si="38"/>
        <v>7.3159999999999998</v>
      </c>
      <c r="L379" s="17">
        <f t="shared" si="38"/>
        <v>7.4879999999999995</v>
      </c>
      <c r="M379" s="17">
        <f t="shared" si="38"/>
        <v>7.4239999999999995</v>
      </c>
      <c r="N379" s="17">
        <f t="shared" si="38"/>
        <v>7.3599999999999994</v>
      </c>
      <c r="O379" s="17">
        <f t="shared" si="38"/>
        <v>7.4749999999999996</v>
      </c>
      <c r="P379" s="17">
        <f t="shared" si="38"/>
        <v>7.7049999999999992</v>
      </c>
      <c r="Q379" s="17">
        <f t="shared" si="38"/>
        <v>8.2359999999999989</v>
      </c>
      <c r="R379" s="17">
        <f t="shared" si="38"/>
        <v>8.6579999999999995</v>
      </c>
      <c r="S379" s="17">
        <f t="shared" si="38"/>
        <v>9.911999999999999</v>
      </c>
      <c r="T379" s="17">
        <f t="shared" si="38"/>
        <v>10.502000000000001</v>
      </c>
      <c r="U379" s="17">
        <f t="shared" si="38"/>
        <v>10.855999999999998</v>
      </c>
      <c r="V379" s="17">
        <f t="shared" si="38"/>
        <v>10.974</v>
      </c>
      <c r="W379" s="17">
        <f t="shared" si="38"/>
        <v>11.327999999999999</v>
      </c>
      <c r="X379" s="17">
        <f t="shared" si="38"/>
        <v>11.682</v>
      </c>
      <c r="Y379" s="17">
        <f t="shared" si="38"/>
        <v>12.137999999999998</v>
      </c>
      <c r="Z379" s="17">
        <f t="shared" si="38"/>
        <v>12.613999999999999</v>
      </c>
      <c r="AA379" s="17">
        <f t="shared" si="38"/>
        <v>13.2</v>
      </c>
      <c r="AB379" s="17">
        <f t="shared" si="38"/>
        <v>13.44</v>
      </c>
      <c r="AC379" s="17">
        <f t="shared" si="38"/>
        <v>13.803999999999998</v>
      </c>
      <c r="AD379" s="17">
        <f t="shared" si="38"/>
        <v>14.161</v>
      </c>
      <c r="AE379" s="17">
        <f t="shared" si="38"/>
        <v>14.637</v>
      </c>
      <c r="AF379" s="17">
        <f t="shared" si="38"/>
        <v>14.042</v>
      </c>
      <c r="AG379" s="17">
        <f t="shared" si="38"/>
        <v>13.805999999999999</v>
      </c>
      <c r="AH379" s="17">
        <f t="shared" si="38"/>
        <v>14.273999999999999</v>
      </c>
      <c r="AI379" s="17">
        <f t="shared" si="38"/>
        <v>14.741999999999999</v>
      </c>
      <c r="AJ379" s="17">
        <f t="shared" si="38"/>
        <v>15.34</v>
      </c>
      <c r="AK379" s="17">
        <f t="shared" si="38"/>
        <v>15.811999999999999</v>
      </c>
      <c r="AL379" s="17">
        <f t="shared" si="38"/>
        <v>14.124999999999998</v>
      </c>
      <c r="AM379" s="17">
        <f t="shared" si="38"/>
        <v>12.870000000000001</v>
      </c>
      <c r="AN379" s="17">
        <f t="shared" si="38"/>
        <v>12.091000000000001</v>
      </c>
      <c r="AO379" s="17">
        <f t="shared" si="38"/>
        <v>11.66</v>
      </c>
    </row>
    <row r="380" spans="4:41" x14ac:dyDescent="0.3">
      <c r="D380" s="15" t="s">
        <v>283</v>
      </c>
      <c r="E380" s="15" t="s">
        <v>284</v>
      </c>
      <c r="F380" s="12" t="s">
        <v>33</v>
      </c>
      <c r="G380" s="15" t="s">
        <v>285</v>
      </c>
      <c r="H380" s="15" t="s">
        <v>260</v>
      </c>
      <c r="I380" s="16" t="s">
        <v>6</v>
      </c>
      <c r="J380" s="17">
        <f t="shared" si="38"/>
        <v>6.1</v>
      </c>
      <c r="K380" s="17">
        <f t="shared" si="38"/>
        <v>6.4899999999999993</v>
      </c>
      <c r="L380" s="17">
        <f t="shared" si="38"/>
        <v>6.6689999999999996</v>
      </c>
      <c r="M380" s="17">
        <f t="shared" si="38"/>
        <v>6.669999999999999</v>
      </c>
      <c r="N380" s="17">
        <f t="shared" si="38"/>
        <v>6.7850000000000001</v>
      </c>
      <c r="O380" s="17">
        <f t="shared" si="38"/>
        <v>7.0149999999999988</v>
      </c>
      <c r="P380" s="17">
        <f t="shared" si="38"/>
        <v>7.13</v>
      </c>
      <c r="Q380" s="17">
        <f t="shared" si="38"/>
        <v>7.4239999999999995</v>
      </c>
      <c r="R380" s="17">
        <f t="shared" si="38"/>
        <v>7.6559999999999988</v>
      </c>
      <c r="S380" s="17">
        <f t="shared" si="38"/>
        <v>8.19</v>
      </c>
      <c r="T380" s="17">
        <f t="shared" si="38"/>
        <v>8.5409999999999986</v>
      </c>
      <c r="U380" s="17">
        <f t="shared" si="38"/>
        <v>8.7749999999999986</v>
      </c>
      <c r="V380" s="17">
        <f t="shared" si="38"/>
        <v>9.0090000000000003</v>
      </c>
      <c r="W380" s="17">
        <f t="shared" si="38"/>
        <v>9.36</v>
      </c>
      <c r="X380" s="17">
        <f t="shared" si="38"/>
        <v>9.6759999999999984</v>
      </c>
      <c r="Y380" s="17">
        <f t="shared" si="38"/>
        <v>10.029999999999999</v>
      </c>
      <c r="Z380" s="17">
        <f t="shared" si="38"/>
        <v>10.472</v>
      </c>
      <c r="AA380" s="17">
        <f t="shared" si="38"/>
        <v>10.947999999999999</v>
      </c>
      <c r="AB380" s="17">
        <f t="shared" si="38"/>
        <v>11.305</v>
      </c>
      <c r="AC380" s="17">
        <f t="shared" si="38"/>
        <v>11.662000000000001</v>
      </c>
      <c r="AD380" s="17">
        <f t="shared" si="38"/>
        <v>12.018999999999998</v>
      </c>
      <c r="AE380" s="17">
        <f t="shared" si="38"/>
        <v>12.375999999999999</v>
      </c>
      <c r="AF380" s="17">
        <f t="shared" si="38"/>
        <v>12.744</v>
      </c>
      <c r="AG380" s="17">
        <f t="shared" si="38"/>
        <v>13.097999999999999</v>
      </c>
      <c r="AH380" s="17">
        <f t="shared" si="38"/>
        <v>13.452</v>
      </c>
      <c r="AI380" s="17">
        <f t="shared" si="38"/>
        <v>13.805999999999999</v>
      </c>
      <c r="AJ380" s="17">
        <f t="shared" si="38"/>
        <v>14.277999999999999</v>
      </c>
      <c r="AK380" s="17">
        <f t="shared" si="38"/>
        <v>14.632</v>
      </c>
      <c r="AL380" s="17">
        <f t="shared" si="38"/>
        <v>14.26</v>
      </c>
      <c r="AM380" s="17">
        <f t="shared" si="38"/>
        <v>13.776000000000002</v>
      </c>
      <c r="AN380" s="17">
        <f t="shared" si="38"/>
        <v>13.542</v>
      </c>
      <c r="AO380" s="17">
        <f t="shared" si="38"/>
        <v>13.189</v>
      </c>
    </row>
    <row r="381" spans="4:41" x14ac:dyDescent="0.3">
      <c r="D381" s="15" t="s">
        <v>283</v>
      </c>
      <c r="E381" s="15" t="s">
        <v>284</v>
      </c>
      <c r="F381" s="12" t="s">
        <v>33</v>
      </c>
      <c r="G381" s="15" t="s">
        <v>285</v>
      </c>
      <c r="H381" s="15" t="s">
        <v>261</v>
      </c>
      <c r="I381" s="16" t="s">
        <v>6</v>
      </c>
      <c r="J381" s="17">
        <f t="shared" si="38"/>
        <v>25.5</v>
      </c>
      <c r="K381" s="17">
        <f t="shared" si="38"/>
        <v>26.441999999999997</v>
      </c>
      <c r="L381" s="17">
        <f t="shared" si="38"/>
        <v>27.195000000000004</v>
      </c>
      <c r="M381" s="17">
        <f t="shared" si="38"/>
        <v>27.108000000000004</v>
      </c>
      <c r="N381" s="17">
        <f t="shared" si="38"/>
        <v>27.499000000000002</v>
      </c>
      <c r="O381" s="17">
        <f t="shared" si="38"/>
        <v>27.878000000000004</v>
      </c>
      <c r="P381" s="17">
        <f t="shared" si="38"/>
        <v>28.62</v>
      </c>
      <c r="Q381" s="17">
        <f t="shared" si="38"/>
        <v>29.853000000000002</v>
      </c>
      <c r="R381" s="17">
        <f t="shared" si="38"/>
        <v>30.816000000000003</v>
      </c>
      <c r="S381" s="17">
        <f t="shared" si="38"/>
        <v>34.655999999999999</v>
      </c>
      <c r="T381" s="17">
        <f t="shared" si="38"/>
        <v>36.251999999999995</v>
      </c>
      <c r="U381" s="17">
        <f t="shared" si="38"/>
        <v>36.96</v>
      </c>
      <c r="V381" s="17">
        <f t="shared" si="38"/>
        <v>37.620000000000005</v>
      </c>
      <c r="W381" s="17">
        <f t="shared" si="38"/>
        <v>38.585999999999999</v>
      </c>
      <c r="X381" s="17">
        <f t="shared" si="38"/>
        <v>39.785000000000004</v>
      </c>
      <c r="Y381" s="17">
        <f t="shared" si="38"/>
        <v>40.932000000000002</v>
      </c>
      <c r="Z381" s="17">
        <f t="shared" si="38"/>
        <v>42.120000000000005</v>
      </c>
      <c r="AA381" s="17">
        <f t="shared" si="38"/>
        <v>43.416000000000004</v>
      </c>
      <c r="AB381" s="17">
        <f t="shared" si="38"/>
        <v>44.405000000000001</v>
      </c>
      <c r="AC381" s="17">
        <f t="shared" si="38"/>
        <v>45.689000000000007</v>
      </c>
      <c r="AD381" s="17">
        <f t="shared" si="38"/>
        <v>46.759000000000007</v>
      </c>
      <c r="AE381" s="17">
        <f t="shared" si="38"/>
        <v>48.042999999999999</v>
      </c>
      <c r="AF381" s="17">
        <f t="shared" si="38"/>
        <v>48.760000000000005</v>
      </c>
      <c r="AG381" s="17">
        <f t="shared" si="38"/>
        <v>49.455000000000005</v>
      </c>
      <c r="AH381" s="17">
        <f t="shared" si="38"/>
        <v>50.986000000000004</v>
      </c>
      <c r="AI381" s="17">
        <f t="shared" si="38"/>
        <v>52.152000000000008</v>
      </c>
      <c r="AJ381" s="17">
        <f t="shared" si="38"/>
        <v>53.820999999999998</v>
      </c>
      <c r="AK381" s="17">
        <f t="shared" si="38"/>
        <v>54.890999999999998</v>
      </c>
      <c r="AL381" s="17">
        <f t="shared" si="38"/>
        <v>53.025000000000006</v>
      </c>
      <c r="AM381" s="17">
        <f t="shared" si="38"/>
        <v>50.387999999999998</v>
      </c>
      <c r="AN381" s="17">
        <f t="shared" si="38"/>
        <v>48.984999999999999</v>
      </c>
      <c r="AO381" s="17">
        <f t="shared" si="38"/>
        <v>47.5</v>
      </c>
    </row>
    <row r="382" spans="4:41" x14ac:dyDescent="0.3">
      <c r="D382" s="15" t="s">
        <v>283</v>
      </c>
      <c r="E382" s="15" t="s">
        <v>284</v>
      </c>
      <c r="F382" s="12" t="s">
        <v>33</v>
      </c>
      <c r="G382" s="15" t="s">
        <v>285</v>
      </c>
      <c r="H382" s="15" t="s">
        <v>262</v>
      </c>
      <c r="I382" s="16" t="s">
        <v>6</v>
      </c>
      <c r="J382" s="17">
        <f t="shared" si="38"/>
        <v>142.19999999999999</v>
      </c>
      <c r="K382" s="17">
        <f t="shared" si="38"/>
        <v>153.32800000000003</v>
      </c>
      <c r="L382" s="17">
        <f t="shared" si="38"/>
        <v>143.31900000000002</v>
      </c>
      <c r="M382" s="17">
        <f t="shared" si="38"/>
        <v>143.21800000000002</v>
      </c>
      <c r="N382" s="17">
        <f t="shared" si="38"/>
        <v>145.74</v>
      </c>
      <c r="O382" s="17">
        <f t="shared" si="38"/>
        <v>148.30199999999999</v>
      </c>
      <c r="P382" s="17">
        <f t="shared" si="38"/>
        <v>151.94600000000003</v>
      </c>
      <c r="Q382" s="17">
        <f t="shared" si="38"/>
        <v>151.63200000000001</v>
      </c>
      <c r="R382" s="17">
        <f t="shared" si="38"/>
        <v>148.995</v>
      </c>
      <c r="S382" s="17">
        <f t="shared" si="38"/>
        <v>148.20000000000002</v>
      </c>
      <c r="T382" s="17">
        <f t="shared" si="38"/>
        <v>151.51500000000001</v>
      </c>
      <c r="U382" s="17">
        <f t="shared" si="38"/>
        <v>157.03200000000001</v>
      </c>
      <c r="V382" s="17">
        <f t="shared" si="38"/>
        <v>166.20800000000003</v>
      </c>
      <c r="W382" s="17">
        <f t="shared" si="38"/>
        <v>173.85</v>
      </c>
      <c r="X382" s="17">
        <f t="shared" si="38"/>
        <v>180.84399999999999</v>
      </c>
      <c r="Y382" s="17">
        <f t="shared" si="38"/>
        <v>187.31699999999998</v>
      </c>
      <c r="Z382" s="17">
        <f t="shared" si="38"/>
        <v>188.01899999999998</v>
      </c>
      <c r="AA382" s="17">
        <f t="shared" si="38"/>
        <v>193.75599999999997</v>
      </c>
      <c r="AB382" s="17">
        <f t="shared" si="38"/>
        <v>206.73599999999996</v>
      </c>
      <c r="AC382" s="17">
        <f t="shared" si="38"/>
        <v>219.85699999999997</v>
      </c>
      <c r="AD382" s="17">
        <f t="shared" si="38"/>
        <v>232.22400000000002</v>
      </c>
      <c r="AE382" s="17">
        <f t="shared" si="38"/>
        <v>246.834</v>
      </c>
      <c r="AF382" s="17">
        <f t="shared" si="38"/>
        <v>255.232</v>
      </c>
      <c r="AG382" s="17">
        <f t="shared" si="38"/>
        <v>266.45400000000001</v>
      </c>
      <c r="AH382" s="17">
        <f t="shared" si="38"/>
        <v>279.25600000000003</v>
      </c>
      <c r="AI382" s="17">
        <f t="shared" si="38"/>
        <v>292.90600000000006</v>
      </c>
      <c r="AJ382" s="17">
        <f t="shared" si="38"/>
        <v>304.827</v>
      </c>
      <c r="AK382" s="17">
        <f t="shared" si="38"/>
        <v>347.1</v>
      </c>
      <c r="AL382" s="17">
        <f t="shared" si="38"/>
        <v>384.303</v>
      </c>
      <c r="AM382" s="17">
        <f t="shared" si="38"/>
        <v>427.67099999999999</v>
      </c>
      <c r="AN382" s="17">
        <f t="shared" si="38"/>
        <v>472.47200000000004</v>
      </c>
      <c r="AO382" s="17">
        <f t="shared" si="38"/>
        <v>515.904</v>
      </c>
    </row>
    <row r="383" spans="4:41" x14ac:dyDescent="0.3">
      <c r="D383" s="15" t="s">
        <v>283</v>
      </c>
      <c r="E383" s="15" t="s">
        <v>284</v>
      </c>
      <c r="F383" s="12" t="s">
        <v>33</v>
      </c>
      <c r="G383" s="15" t="s">
        <v>285</v>
      </c>
      <c r="H383" s="15" t="s">
        <v>263</v>
      </c>
      <c r="I383" s="16" t="s">
        <v>6</v>
      </c>
      <c r="J383" s="17">
        <f t="shared" si="38"/>
        <v>38.1</v>
      </c>
      <c r="K383" s="17">
        <f t="shared" si="38"/>
        <v>31.96</v>
      </c>
      <c r="L383" s="17">
        <f t="shared" si="38"/>
        <v>34.353999999999999</v>
      </c>
      <c r="M383" s="17">
        <f t="shared" si="38"/>
        <v>35.672000000000004</v>
      </c>
      <c r="N383" s="17">
        <f t="shared" si="38"/>
        <v>36.800000000000004</v>
      </c>
      <c r="O383" s="17">
        <f t="shared" si="38"/>
        <v>38.036999999999999</v>
      </c>
      <c r="P383" s="17">
        <f t="shared" si="38"/>
        <v>39.479999999999997</v>
      </c>
      <c r="Q383" s="17">
        <f t="shared" si="38"/>
        <v>40.513999999999996</v>
      </c>
      <c r="R383" s="17">
        <f t="shared" si="38"/>
        <v>41.641999999999996</v>
      </c>
      <c r="S383" s="17">
        <f t="shared" si="38"/>
        <v>43.145999999999994</v>
      </c>
      <c r="T383" s="17">
        <f t="shared" si="38"/>
        <v>44.368000000000002</v>
      </c>
      <c r="U383" s="17">
        <f t="shared" si="38"/>
        <v>46.074999999999996</v>
      </c>
      <c r="V383" s="17">
        <f t="shared" si="38"/>
        <v>47.594999999999999</v>
      </c>
      <c r="W383" s="17">
        <f t="shared" si="38"/>
        <v>49.727999999999994</v>
      </c>
      <c r="X383" s="17">
        <f t="shared" si="38"/>
        <v>51.991999999999997</v>
      </c>
      <c r="Y383" s="17">
        <f t="shared" si="38"/>
        <v>53.932000000000002</v>
      </c>
      <c r="Z383" s="17">
        <f t="shared" si="38"/>
        <v>55.774999999999999</v>
      </c>
      <c r="AA383" s="17">
        <f t="shared" si="38"/>
        <v>58.31</v>
      </c>
      <c r="AB383" s="17">
        <f t="shared" si="38"/>
        <v>60.466000000000001</v>
      </c>
      <c r="AC383" s="17">
        <f t="shared" si="38"/>
        <v>62.328000000000003</v>
      </c>
      <c r="AD383" s="17">
        <f t="shared" si="38"/>
        <v>63.631999999999991</v>
      </c>
      <c r="AE383" s="17">
        <f t="shared" si="38"/>
        <v>65.668999999999997</v>
      </c>
      <c r="AF383" s="17">
        <f t="shared" si="38"/>
        <v>68.697999999999993</v>
      </c>
      <c r="AG383" s="17">
        <f t="shared" si="38"/>
        <v>71.775000000000006</v>
      </c>
      <c r="AH383" s="17">
        <f t="shared" si="38"/>
        <v>74.15100000000001</v>
      </c>
      <c r="AI383" s="17">
        <f t="shared" si="38"/>
        <v>77.400000000000006</v>
      </c>
      <c r="AJ383" s="17">
        <f t="shared" si="38"/>
        <v>80.099999999999994</v>
      </c>
      <c r="AK383" s="17">
        <f t="shared" si="38"/>
        <v>83.628</v>
      </c>
      <c r="AL383" s="17">
        <f t="shared" si="38"/>
        <v>85.387000000000015</v>
      </c>
      <c r="AM383" s="17">
        <f t="shared" si="38"/>
        <v>86.216000000000008</v>
      </c>
      <c r="AN383" s="17">
        <f t="shared" si="38"/>
        <v>87.15</v>
      </c>
      <c r="AO383" s="17">
        <f t="shared" si="38"/>
        <v>87.98</v>
      </c>
    </row>
    <row r="384" spans="4:41" x14ac:dyDescent="0.3">
      <c r="D384" s="15" t="s">
        <v>283</v>
      </c>
      <c r="E384" s="15" t="s">
        <v>284</v>
      </c>
      <c r="F384" s="12" t="s">
        <v>33</v>
      </c>
      <c r="G384" s="15" t="s">
        <v>285</v>
      </c>
      <c r="H384" s="15" t="s">
        <v>264</v>
      </c>
      <c r="I384" s="16" t="s">
        <v>6</v>
      </c>
      <c r="J384" s="17">
        <f t="shared" si="38"/>
        <v>140.6</v>
      </c>
      <c r="K384" s="17">
        <f t="shared" si="38"/>
        <v>148.81</v>
      </c>
      <c r="L384" s="17">
        <f t="shared" si="38"/>
        <v>148.07400000000001</v>
      </c>
      <c r="M384" s="17">
        <f t="shared" si="38"/>
        <v>149.71</v>
      </c>
      <c r="N384" s="17">
        <f t="shared" si="38"/>
        <v>151.07400000000001</v>
      </c>
      <c r="O384" s="17">
        <f t="shared" si="38"/>
        <v>154.23500000000001</v>
      </c>
      <c r="P384" s="17">
        <f t="shared" si="38"/>
        <v>157.94100000000003</v>
      </c>
      <c r="Q384" s="17">
        <f t="shared" si="38"/>
        <v>162.19200000000004</v>
      </c>
      <c r="R384" s="17">
        <f t="shared" si="38"/>
        <v>168.08</v>
      </c>
      <c r="S384" s="17">
        <f t="shared" si="38"/>
        <v>172.22</v>
      </c>
      <c r="T384" s="17">
        <f t="shared" si="38"/>
        <v>178.97</v>
      </c>
      <c r="U384" s="17">
        <f t="shared" si="38"/>
        <v>183.81</v>
      </c>
      <c r="V384" s="17">
        <f t="shared" si="38"/>
        <v>191.36400000000003</v>
      </c>
      <c r="W384" s="17">
        <f t="shared" si="38"/>
        <v>197.35800000000003</v>
      </c>
      <c r="X384" s="17">
        <f t="shared" si="38"/>
        <v>203.68500000000003</v>
      </c>
      <c r="Y384" s="17">
        <f t="shared" si="38"/>
        <v>212.91200000000001</v>
      </c>
      <c r="Z384" s="17">
        <f t="shared" si="38"/>
        <v>222.49699999999999</v>
      </c>
      <c r="AA384" s="17">
        <f t="shared" si="38"/>
        <v>230.18099999999995</v>
      </c>
      <c r="AB384" s="17">
        <f t="shared" si="38"/>
        <v>237.52599999999995</v>
      </c>
      <c r="AC384" s="17">
        <f t="shared" si="38"/>
        <v>244.98399999999998</v>
      </c>
      <c r="AD384" s="17">
        <f t="shared" si="38"/>
        <v>252.66799999999998</v>
      </c>
      <c r="AE384" s="17">
        <f t="shared" si="38"/>
        <v>260.35199999999998</v>
      </c>
      <c r="AF384" s="17">
        <f t="shared" si="38"/>
        <v>265.10399999999998</v>
      </c>
      <c r="AG384" s="17">
        <f t="shared" si="38"/>
        <v>269.61900000000003</v>
      </c>
      <c r="AH384" s="17">
        <f t="shared" si="38"/>
        <v>279.77600000000007</v>
      </c>
      <c r="AI384" s="17">
        <f t="shared" si="38"/>
        <v>290.63599999999997</v>
      </c>
      <c r="AJ384" s="17">
        <f t="shared" si="38"/>
        <v>299.45</v>
      </c>
      <c r="AK384" s="17">
        <f t="shared" si="38"/>
        <v>308.15099999999995</v>
      </c>
      <c r="AL384" s="17">
        <f t="shared" si="38"/>
        <v>304.97600000000006</v>
      </c>
      <c r="AM384" s="17">
        <f t="shared" si="38"/>
        <v>300.47700000000003</v>
      </c>
      <c r="AN384" s="17">
        <f t="shared" si="38"/>
        <v>296.78000000000003</v>
      </c>
      <c r="AO384" s="17">
        <f t="shared" si="38"/>
        <v>295.35000000000002</v>
      </c>
    </row>
    <row r="385" spans="4:41" x14ac:dyDescent="0.3">
      <c r="D385" s="15" t="s">
        <v>283</v>
      </c>
      <c r="E385" s="15" t="s">
        <v>284</v>
      </c>
      <c r="F385" s="12" t="s">
        <v>33</v>
      </c>
      <c r="G385" s="15" t="s">
        <v>285</v>
      </c>
      <c r="H385" s="15" t="s">
        <v>265</v>
      </c>
      <c r="I385" s="16" t="s">
        <v>6</v>
      </c>
      <c r="J385" s="17">
        <f t="shared" si="38"/>
        <v>482.5</v>
      </c>
      <c r="K385" s="17">
        <f t="shared" si="38"/>
        <v>446.11700000000002</v>
      </c>
      <c r="L385" s="17">
        <f t="shared" si="38"/>
        <v>460.459</v>
      </c>
      <c r="M385" s="17">
        <f t="shared" si="38"/>
        <v>476.238</v>
      </c>
      <c r="N385" s="17">
        <f t="shared" si="38"/>
        <v>483.48</v>
      </c>
      <c r="O385" s="17">
        <f t="shared" si="38"/>
        <v>491.334</v>
      </c>
      <c r="P385" s="17">
        <f t="shared" si="38"/>
        <v>500.61600000000004</v>
      </c>
      <c r="Q385" s="17">
        <f t="shared" si="38"/>
        <v>511.53000000000003</v>
      </c>
      <c r="R385" s="17">
        <f t="shared" si="38"/>
        <v>522.95400000000006</v>
      </c>
      <c r="S385" s="17">
        <f t="shared" si="38"/>
        <v>497.54599999999999</v>
      </c>
      <c r="T385" s="17">
        <f t="shared" si="38"/>
        <v>504.99399999999997</v>
      </c>
      <c r="U385" s="17">
        <f t="shared" si="38"/>
        <v>526.9</v>
      </c>
      <c r="V385" s="17">
        <f t="shared" si="38"/>
        <v>546.00599999999997</v>
      </c>
      <c r="W385" s="17">
        <f t="shared" si="38"/>
        <v>565.7940000000001</v>
      </c>
      <c r="X385" s="17">
        <f t="shared" si="38"/>
        <v>586.89400000000001</v>
      </c>
      <c r="Y385" s="17">
        <f t="shared" si="38"/>
        <v>610.37599999999998</v>
      </c>
      <c r="Z385" s="17">
        <f t="shared" si="38"/>
        <v>634.41000000000008</v>
      </c>
      <c r="AA385" s="17">
        <f t="shared" si="38"/>
        <v>653.31000000000006</v>
      </c>
      <c r="AB385" s="17">
        <f t="shared" si="38"/>
        <v>672.42</v>
      </c>
      <c r="AC385" s="17">
        <f t="shared" si="38"/>
        <v>689.85</v>
      </c>
      <c r="AD385" s="17">
        <f t="shared" si="38"/>
        <v>706.54499999999996</v>
      </c>
      <c r="AE385" s="17">
        <f t="shared" si="38"/>
        <v>723.55500000000006</v>
      </c>
      <c r="AF385" s="17">
        <f t="shared" si="38"/>
        <v>719.04300000000001</v>
      </c>
      <c r="AG385" s="17">
        <f t="shared" si="38"/>
        <v>721.95600000000002</v>
      </c>
      <c r="AH385" s="17">
        <f t="shared" si="38"/>
        <v>741.6</v>
      </c>
      <c r="AI385" s="17">
        <f t="shared" si="38"/>
        <v>755.71100000000001</v>
      </c>
      <c r="AJ385" s="17">
        <f t="shared" si="38"/>
        <v>778.64800000000002</v>
      </c>
      <c r="AK385" s="17">
        <f t="shared" si="38"/>
        <v>793.41600000000005</v>
      </c>
      <c r="AL385" s="17">
        <f t="shared" si="38"/>
        <v>769.69200000000001</v>
      </c>
      <c r="AM385" s="17">
        <f t="shared" si="38"/>
        <v>744.3</v>
      </c>
      <c r="AN385" s="17">
        <f t="shared" si="38"/>
        <v>728.54099999999994</v>
      </c>
      <c r="AO385" s="17">
        <f t="shared" ref="AO385" si="39">AO231*AO308</f>
        <v>719.82900000000006</v>
      </c>
    </row>
    <row r="386" spans="4:41" x14ac:dyDescent="0.3">
      <c r="D386" s="15" t="s">
        <v>283</v>
      </c>
      <c r="E386" s="15" t="s">
        <v>284</v>
      </c>
      <c r="F386" s="12" t="s">
        <v>33</v>
      </c>
      <c r="G386" s="15" t="s">
        <v>285</v>
      </c>
      <c r="H386" s="15" t="s">
        <v>266</v>
      </c>
      <c r="I386" s="16" t="s">
        <v>6</v>
      </c>
      <c r="J386" s="17">
        <f t="shared" ref="J386:AO393" si="40">J232*J309</f>
        <v>37.700000000000003</v>
      </c>
      <c r="K386" s="17">
        <f t="shared" si="40"/>
        <v>35.451000000000001</v>
      </c>
      <c r="L386" s="17">
        <f t="shared" si="40"/>
        <v>37.801000000000002</v>
      </c>
      <c r="M386" s="17">
        <f t="shared" si="40"/>
        <v>38.728000000000002</v>
      </c>
      <c r="N386" s="17">
        <f t="shared" si="40"/>
        <v>39.758000000000003</v>
      </c>
      <c r="O386" s="17">
        <f t="shared" si="40"/>
        <v>40.788000000000004</v>
      </c>
      <c r="P386" s="17">
        <f t="shared" si="40"/>
        <v>42.024000000000001</v>
      </c>
      <c r="Q386" s="17">
        <f t="shared" si="40"/>
        <v>43.26</v>
      </c>
      <c r="R386" s="17">
        <f t="shared" si="40"/>
        <v>45.031999999999996</v>
      </c>
      <c r="S386" s="17">
        <f t="shared" si="40"/>
        <v>47.564999999999998</v>
      </c>
      <c r="T386" s="17">
        <f t="shared" si="40"/>
        <v>49.35</v>
      </c>
      <c r="U386" s="17">
        <f t="shared" si="40"/>
        <v>50.925000000000004</v>
      </c>
      <c r="V386" s="17">
        <f t="shared" si="40"/>
        <v>52.710000000000008</v>
      </c>
      <c r="W386" s="17">
        <f t="shared" si="40"/>
        <v>55.120000000000005</v>
      </c>
      <c r="X386" s="17">
        <f t="shared" si="40"/>
        <v>57.134</v>
      </c>
      <c r="Y386" s="17">
        <f t="shared" si="40"/>
        <v>59.36</v>
      </c>
      <c r="Z386" s="17">
        <f t="shared" si="40"/>
        <v>61.586000000000006</v>
      </c>
      <c r="AA386" s="17">
        <f t="shared" si="40"/>
        <v>64.521000000000001</v>
      </c>
      <c r="AB386" s="17">
        <f t="shared" si="40"/>
        <v>67.089000000000013</v>
      </c>
      <c r="AC386" s="17">
        <f t="shared" si="40"/>
        <v>69.55</v>
      </c>
      <c r="AD386" s="17">
        <f t="shared" si="40"/>
        <v>71.904000000000011</v>
      </c>
      <c r="AE386" s="17">
        <f t="shared" si="40"/>
        <v>74.471999999999994</v>
      </c>
      <c r="AF386" s="17">
        <f t="shared" si="40"/>
        <v>77.468000000000004</v>
      </c>
      <c r="AG386" s="17">
        <f t="shared" si="40"/>
        <v>80.143000000000015</v>
      </c>
      <c r="AH386" s="17">
        <f t="shared" si="40"/>
        <v>82.710999999999999</v>
      </c>
      <c r="AI386" s="17">
        <f t="shared" si="40"/>
        <v>85.385999999999996</v>
      </c>
      <c r="AJ386" s="17">
        <f t="shared" si="40"/>
        <v>88.061000000000007</v>
      </c>
      <c r="AK386" s="17">
        <f t="shared" si="40"/>
        <v>90.95</v>
      </c>
      <c r="AL386" s="17">
        <f t="shared" si="40"/>
        <v>91.378000000000014</v>
      </c>
      <c r="AM386" s="17">
        <f t="shared" si="40"/>
        <v>91.164000000000001</v>
      </c>
      <c r="AN386" s="17">
        <f t="shared" si="40"/>
        <v>90.100000000000009</v>
      </c>
      <c r="AO386" s="17">
        <f t="shared" si="40"/>
        <v>88.83</v>
      </c>
    </row>
    <row r="387" spans="4:41" x14ac:dyDescent="0.3">
      <c r="D387" s="15" t="s">
        <v>283</v>
      </c>
      <c r="E387" s="15" t="s">
        <v>284</v>
      </c>
      <c r="F387" s="12" t="s">
        <v>33</v>
      </c>
      <c r="G387" s="15" t="s">
        <v>285</v>
      </c>
      <c r="H387" s="15" t="s">
        <v>267</v>
      </c>
      <c r="I387" s="16" t="s">
        <v>6</v>
      </c>
      <c r="J387" s="17">
        <f t="shared" si="40"/>
        <v>60.7</v>
      </c>
      <c r="K387" s="17">
        <f t="shared" si="40"/>
        <v>57.133999999999993</v>
      </c>
      <c r="L387" s="17">
        <f t="shared" si="40"/>
        <v>57.503999999999998</v>
      </c>
      <c r="M387" s="17">
        <f t="shared" si="40"/>
        <v>59.073</v>
      </c>
      <c r="N387" s="17">
        <f t="shared" si="40"/>
        <v>60.042999999999999</v>
      </c>
      <c r="O387" s="17">
        <f t="shared" si="40"/>
        <v>61.11</v>
      </c>
      <c r="P387" s="17">
        <f t="shared" si="40"/>
        <v>62.370999999999995</v>
      </c>
      <c r="Q387" s="17">
        <f t="shared" si="40"/>
        <v>63.825999999999993</v>
      </c>
      <c r="R387" s="17">
        <f t="shared" si="40"/>
        <v>66.24799999999999</v>
      </c>
      <c r="S387" s="17">
        <f t="shared" si="40"/>
        <v>69.3</v>
      </c>
      <c r="T387" s="17">
        <f t="shared" si="40"/>
        <v>72.3</v>
      </c>
      <c r="U387" s="17">
        <f t="shared" si="40"/>
        <v>75.144000000000005</v>
      </c>
      <c r="V387" s="17">
        <f t="shared" si="40"/>
        <v>77.77</v>
      </c>
      <c r="W387" s="17">
        <f t="shared" si="40"/>
        <v>81.191999999999993</v>
      </c>
      <c r="X387" s="17">
        <f t="shared" si="40"/>
        <v>84.048000000000002</v>
      </c>
      <c r="Y387" s="17">
        <f t="shared" si="40"/>
        <v>88.271000000000001</v>
      </c>
      <c r="Z387" s="17">
        <f t="shared" si="40"/>
        <v>91.257999999999996</v>
      </c>
      <c r="AA387" s="17">
        <f t="shared" si="40"/>
        <v>94.451000000000008</v>
      </c>
      <c r="AB387" s="17">
        <f t="shared" si="40"/>
        <v>97.747000000000014</v>
      </c>
      <c r="AC387" s="17">
        <f t="shared" si="40"/>
        <v>99.858000000000004</v>
      </c>
      <c r="AD387" s="17">
        <f t="shared" si="40"/>
        <v>102.714</v>
      </c>
      <c r="AE387" s="17">
        <f t="shared" si="40"/>
        <v>105.672</v>
      </c>
      <c r="AF387" s="17">
        <f t="shared" si="40"/>
        <v>107.86799999999999</v>
      </c>
      <c r="AG387" s="17">
        <f t="shared" si="40"/>
        <v>110.595</v>
      </c>
      <c r="AH387" s="17">
        <f t="shared" si="40"/>
        <v>113.22099999999999</v>
      </c>
      <c r="AI387" s="17">
        <f t="shared" si="40"/>
        <v>114.6</v>
      </c>
      <c r="AJ387" s="17">
        <f t="shared" si="40"/>
        <v>117.1</v>
      </c>
      <c r="AK387" s="17">
        <f t="shared" si="40"/>
        <v>119.5</v>
      </c>
      <c r="AL387" s="17">
        <f t="shared" si="40"/>
        <v>118.6</v>
      </c>
      <c r="AM387" s="17">
        <f t="shared" si="40"/>
        <v>118.473</v>
      </c>
      <c r="AN387" s="17">
        <f t="shared" si="40"/>
        <v>118.72800000000001</v>
      </c>
      <c r="AO387" s="17">
        <f t="shared" si="40"/>
        <v>117.60599999999999</v>
      </c>
    </row>
    <row r="388" spans="4:41" x14ac:dyDescent="0.3">
      <c r="D388" s="15" t="s">
        <v>283</v>
      </c>
      <c r="E388" s="15" t="s">
        <v>284</v>
      </c>
      <c r="F388" s="12" t="s">
        <v>33</v>
      </c>
      <c r="G388" s="15" t="s">
        <v>285</v>
      </c>
      <c r="H388" s="15" t="s">
        <v>268</v>
      </c>
      <c r="I388" s="16" t="s">
        <v>6</v>
      </c>
      <c r="J388" s="17">
        <f t="shared" si="40"/>
        <v>247.4</v>
      </c>
      <c r="K388" s="17">
        <f t="shared" si="40"/>
        <v>220.89999999999998</v>
      </c>
      <c r="L388" s="17">
        <f t="shared" si="40"/>
        <v>228.95</v>
      </c>
      <c r="M388" s="17">
        <f t="shared" si="40"/>
        <v>238.42600000000002</v>
      </c>
      <c r="N388" s="17">
        <f t="shared" si="40"/>
        <v>242.40299999999999</v>
      </c>
      <c r="O388" s="17">
        <f t="shared" si="40"/>
        <v>246.47699999999998</v>
      </c>
      <c r="P388" s="17">
        <f t="shared" si="40"/>
        <v>248.44800000000001</v>
      </c>
      <c r="Q388" s="17">
        <f t="shared" si="40"/>
        <v>253.63199999999998</v>
      </c>
      <c r="R388" s="17">
        <f t="shared" si="40"/>
        <v>265.97199999999998</v>
      </c>
      <c r="S388" s="17">
        <f t="shared" si="40"/>
        <v>274.10599999999999</v>
      </c>
      <c r="T388" s="17">
        <f t="shared" si="40"/>
        <v>288.89999999999998</v>
      </c>
      <c r="U388" s="17">
        <f t="shared" si="40"/>
        <v>304.572</v>
      </c>
      <c r="V388" s="17">
        <f t="shared" si="40"/>
        <v>310.87799999999999</v>
      </c>
      <c r="W388" s="17">
        <f t="shared" si="40"/>
        <v>316.39999999999998</v>
      </c>
      <c r="X388" s="17">
        <f t="shared" si="40"/>
        <v>326.10000000000002</v>
      </c>
      <c r="Y388" s="17">
        <f t="shared" si="40"/>
        <v>345.47399999999999</v>
      </c>
      <c r="Z388" s="17">
        <f t="shared" si="40"/>
        <v>356.69400000000002</v>
      </c>
      <c r="AA388" s="17">
        <f t="shared" si="40"/>
        <v>363.80199999999996</v>
      </c>
      <c r="AB388" s="17">
        <f t="shared" si="40"/>
        <v>375.21499999999997</v>
      </c>
      <c r="AC388" s="17">
        <f t="shared" si="40"/>
        <v>395.52</v>
      </c>
      <c r="AD388" s="17">
        <f t="shared" si="40"/>
        <v>413.71200000000005</v>
      </c>
      <c r="AE388" s="17">
        <f t="shared" si="40"/>
        <v>432.6</v>
      </c>
      <c r="AF388" s="17">
        <f t="shared" si="40"/>
        <v>438.88300000000004</v>
      </c>
      <c r="AG388" s="17">
        <f t="shared" si="40"/>
        <v>457.49599999999998</v>
      </c>
      <c r="AH388" s="17">
        <f t="shared" si="40"/>
        <v>466.48699999999997</v>
      </c>
      <c r="AI388" s="17">
        <f t="shared" si="40"/>
        <v>479.98</v>
      </c>
      <c r="AJ388" s="17">
        <f t="shared" si="40"/>
        <v>487.35599999999999</v>
      </c>
      <c r="AK388" s="17">
        <f t="shared" si="40"/>
        <v>493.28399999999999</v>
      </c>
      <c r="AL388" s="17">
        <f t="shared" si="40"/>
        <v>495.00600000000003</v>
      </c>
      <c r="AM388" s="17">
        <f t="shared" si="40"/>
        <v>496.15100000000001</v>
      </c>
      <c r="AN388" s="17">
        <f t="shared" si="40"/>
        <v>498.57599999999996</v>
      </c>
      <c r="AO388" s="17">
        <f t="shared" si="40"/>
        <v>500.745</v>
      </c>
    </row>
    <row r="389" spans="4:41" x14ac:dyDescent="0.3">
      <c r="D389" s="15" t="s">
        <v>283</v>
      </c>
      <c r="E389" s="15" t="s">
        <v>284</v>
      </c>
      <c r="F389" s="12" t="s">
        <v>33</v>
      </c>
      <c r="G389" s="15" t="s">
        <v>285</v>
      </c>
      <c r="H389" s="15" t="s">
        <v>269</v>
      </c>
      <c r="I389" s="16" t="s">
        <v>6</v>
      </c>
      <c r="J389" s="17">
        <f t="shared" si="40"/>
        <v>8.1</v>
      </c>
      <c r="K389" s="17">
        <f t="shared" si="40"/>
        <v>8.56</v>
      </c>
      <c r="L389" s="17">
        <f t="shared" si="40"/>
        <v>9.072000000000001</v>
      </c>
      <c r="M389" s="17">
        <f t="shared" si="40"/>
        <v>9.7900000000000009</v>
      </c>
      <c r="N389" s="17">
        <f t="shared" si="40"/>
        <v>10.028</v>
      </c>
      <c r="O389" s="17">
        <f t="shared" si="40"/>
        <v>10.272</v>
      </c>
      <c r="P389" s="17">
        <f t="shared" si="40"/>
        <v>10.395000000000001</v>
      </c>
      <c r="Q389" s="17">
        <f t="shared" si="40"/>
        <v>10.607999999999999</v>
      </c>
      <c r="R389" s="17">
        <f t="shared" si="40"/>
        <v>10.71</v>
      </c>
      <c r="S389" s="17">
        <f t="shared" si="40"/>
        <v>10.379</v>
      </c>
      <c r="T389" s="17">
        <f t="shared" si="40"/>
        <v>10.573</v>
      </c>
      <c r="U389" s="17">
        <f t="shared" si="40"/>
        <v>10.878</v>
      </c>
      <c r="V389" s="17">
        <f t="shared" si="40"/>
        <v>11.286</v>
      </c>
      <c r="W389" s="17">
        <f t="shared" si="40"/>
        <v>11.582999999999998</v>
      </c>
      <c r="X389" s="17">
        <f t="shared" si="40"/>
        <v>12</v>
      </c>
      <c r="Y389" s="17">
        <f t="shared" si="40"/>
        <v>12.3</v>
      </c>
      <c r="Z389" s="17">
        <f t="shared" si="40"/>
        <v>12.6</v>
      </c>
      <c r="AA389" s="17">
        <f t="shared" si="40"/>
        <v>12.9</v>
      </c>
      <c r="AB389" s="17">
        <f t="shared" si="40"/>
        <v>13.068</v>
      </c>
      <c r="AC389" s="17">
        <f t="shared" si="40"/>
        <v>13.266</v>
      </c>
      <c r="AD389" s="17">
        <f t="shared" si="40"/>
        <v>13.327999999999999</v>
      </c>
      <c r="AE389" s="17">
        <f t="shared" si="40"/>
        <v>13.524000000000001</v>
      </c>
      <c r="AF389" s="17">
        <f t="shared" si="40"/>
        <v>13.343999999999999</v>
      </c>
      <c r="AG389" s="17">
        <f t="shared" si="40"/>
        <v>13.536</v>
      </c>
      <c r="AH389" s="17">
        <f t="shared" si="40"/>
        <v>13.632</v>
      </c>
      <c r="AI389" s="17">
        <f t="shared" si="40"/>
        <v>13.968</v>
      </c>
      <c r="AJ389" s="17">
        <f t="shared" si="40"/>
        <v>14.308</v>
      </c>
      <c r="AK389" s="17">
        <f t="shared" si="40"/>
        <v>14.504</v>
      </c>
      <c r="AL389" s="17">
        <f t="shared" si="40"/>
        <v>14.405999999999999</v>
      </c>
      <c r="AM389" s="17">
        <f t="shared" si="40"/>
        <v>14.453999999999999</v>
      </c>
      <c r="AN389" s="17">
        <f t="shared" si="40"/>
        <v>14.746</v>
      </c>
      <c r="AO389" s="17">
        <f t="shared" si="40"/>
        <v>14.891999999999999</v>
      </c>
    </row>
    <row r="390" spans="4:41" x14ac:dyDescent="0.3">
      <c r="D390" s="15" t="s">
        <v>283</v>
      </c>
      <c r="E390" s="15" t="s">
        <v>284</v>
      </c>
      <c r="F390" s="12" t="s">
        <v>33</v>
      </c>
      <c r="G390" s="15" t="s">
        <v>285</v>
      </c>
      <c r="H390" s="15" t="s">
        <v>270</v>
      </c>
      <c r="I390" s="16" t="s">
        <v>6</v>
      </c>
      <c r="J390" s="17">
        <f t="shared" si="40"/>
        <v>7.3</v>
      </c>
      <c r="K390" s="17">
        <f t="shared" si="40"/>
        <v>7.1400000000000006</v>
      </c>
      <c r="L390" s="17">
        <f t="shared" si="40"/>
        <v>7.4459999999999997</v>
      </c>
      <c r="M390" s="17">
        <f t="shared" si="40"/>
        <v>7.7250000000000005</v>
      </c>
      <c r="N390" s="17">
        <f t="shared" si="40"/>
        <v>7.8540000000000001</v>
      </c>
      <c r="O390" s="17">
        <f t="shared" si="40"/>
        <v>7.8780000000000001</v>
      </c>
      <c r="P390" s="17">
        <f t="shared" si="40"/>
        <v>8</v>
      </c>
      <c r="Q390" s="17">
        <f t="shared" si="40"/>
        <v>8.1179999999999986</v>
      </c>
      <c r="R390" s="17">
        <f t="shared" si="40"/>
        <v>8.4</v>
      </c>
      <c r="S390" s="17">
        <f t="shared" si="40"/>
        <v>8.427999999999999</v>
      </c>
      <c r="T390" s="17">
        <f t="shared" si="40"/>
        <v>8.7119999999999997</v>
      </c>
      <c r="U390" s="17">
        <f t="shared" si="40"/>
        <v>9.1909999999999989</v>
      </c>
      <c r="V390" s="17">
        <f t="shared" si="40"/>
        <v>9.3000000000000007</v>
      </c>
      <c r="W390" s="17">
        <f t="shared" si="40"/>
        <v>9.5</v>
      </c>
      <c r="X390" s="17">
        <f t="shared" si="40"/>
        <v>9.8000000000000007</v>
      </c>
      <c r="Y390" s="17">
        <f t="shared" si="40"/>
        <v>10.201000000000001</v>
      </c>
      <c r="Z390" s="17">
        <f t="shared" si="40"/>
        <v>10.608000000000001</v>
      </c>
      <c r="AA390" s="17">
        <f t="shared" si="40"/>
        <v>10.806999999999999</v>
      </c>
      <c r="AB390" s="17">
        <f t="shared" si="40"/>
        <v>11.009</v>
      </c>
      <c r="AC390" s="17">
        <f t="shared" si="40"/>
        <v>11.311999999999999</v>
      </c>
      <c r="AD390" s="17">
        <f t="shared" si="40"/>
        <v>11.73</v>
      </c>
      <c r="AE390" s="17">
        <f t="shared" si="40"/>
        <v>12.257000000000001</v>
      </c>
      <c r="AF390" s="17">
        <f t="shared" si="40"/>
        <v>12.221</v>
      </c>
      <c r="AG390" s="17">
        <f t="shared" si="40"/>
        <v>12.524000000000001</v>
      </c>
      <c r="AH390" s="17">
        <f t="shared" si="40"/>
        <v>12.827</v>
      </c>
      <c r="AI390" s="17">
        <f t="shared" si="40"/>
        <v>13.26</v>
      </c>
      <c r="AJ390" s="17">
        <f t="shared" si="40"/>
        <v>13.566000000000001</v>
      </c>
      <c r="AK390" s="17">
        <f t="shared" si="40"/>
        <v>13.635</v>
      </c>
      <c r="AL390" s="17">
        <f t="shared" si="40"/>
        <v>13.534000000000001</v>
      </c>
      <c r="AM390" s="17">
        <f t="shared" si="40"/>
        <v>13.433000000000002</v>
      </c>
      <c r="AN390" s="17">
        <f t="shared" si="40"/>
        <v>13.566000000000001</v>
      </c>
      <c r="AO390" s="17">
        <f t="shared" si="40"/>
        <v>13.596</v>
      </c>
    </row>
    <row r="391" spans="4:41" x14ac:dyDescent="0.3">
      <c r="D391" s="15" t="s">
        <v>283</v>
      </c>
      <c r="E391" s="15" t="s">
        <v>284</v>
      </c>
      <c r="F391" s="12" t="s">
        <v>33</v>
      </c>
      <c r="G391" s="15" t="s">
        <v>285</v>
      </c>
      <c r="H391" s="15" t="s">
        <v>271</v>
      </c>
      <c r="I391" s="16" t="s">
        <v>6</v>
      </c>
      <c r="J391" s="17">
        <f t="shared" si="40"/>
        <v>0</v>
      </c>
      <c r="K391" s="17">
        <f t="shared" si="40"/>
        <v>0</v>
      </c>
      <c r="L391" s="17">
        <f t="shared" si="40"/>
        <v>0</v>
      </c>
      <c r="M391" s="17">
        <f t="shared" si="40"/>
        <v>0</v>
      </c>
      <c r="N391" s="17">
        <f t="shared" si="40"/>
        <v>0</v>
      </c>
      <c r="O391" s="17">
        <f t="shared" si="40"/>
        <v>0</v>
      </c>
      <c r="P391" s="17">
        <f t="shared" si="40"/>
        <v>0</v>
      </c>
      <c r="Q391" s="17">
        <f t="shared" si="40"/>
        <v>0</v>
      </c>
      <c r="R391" s="17">
        <f t="shared" si="40"/>
        <v>0</v>
      </c>
      <c r="S391" s="17">
        <f t="shared" si="40"/>
        <v>0</v>
      </c>
      <c r="T391" s="17">
        <f t="shared" si="40"/>
        <v>0</v>
      </c>
      <c r="U391" s="17">
        <f t="shared" si="40"/>
        <v>0</v>
      </c>
      <c r="V391" s="17">
        <f t="shared" si="40"/>
        <v>0</v>
      </c>
      <c r="W391" s="17">
        <f t="shared" si="40"/>
        <v>0</v>
      </c>
      <c r="X391" s="17">
        <f t="shared" si="40"/>
        <v>0</v>
      </c>
      <c r="Y391" s="17">
        <f t="shared" si="40"/>
        <v>0</v>
      </c>
      <c r="Z391" s="17">
        <f t="shared" si="40"/>
        <v>0</v>
      </c>
      <c r="AA391" s="17">
        <f t="shared" si="40"/>
        <v>0</v>
      </c>
      <c r="AB391" s="17">
        <f t="shared" si="40"/>
        <v>0</v>
      </c>
      <c r="AC391" s="17">
        <f t="shared" si="40"/>
        <v>0</v>
      </c>
      <c r="AD391" s="17">
        <f t="shared" si="40"/>
        <v>0</v>
      </c>
      <c r="AE391" s="17">
        <f t="shared" si="40"/>
        <v>0</v>
      </c>
      <c r="AF391" s="17">
        <f t="shared" si="40"/>
        <v>0</v>
      </c>
      <c r="AG391" s="17">
        <f t="shared" si="40"/>
        <v>0</v>
      </c>
      <c r="AH391" s="17">
        <f t="shared" si="40"/>
        <v>0</v>
      </c>
      <c r="AI391" s="17">
        <f t="shared" si="40"/>
        <v>0</v>
      </c>
      <c r="AJ391" s="17">
        <f t="shared" si="40"/>
        <v>0</v>
      </c>
      <c r="AK391" s="17">
        <f t="shared" si="40"/>
        <v>0</v>
      </c>
      <c r="AL391" s="17">
        <f t="shared" si="40"/>
        <v>0</v>
      </c>
      <c r="AM391" s="17">
        <f t="shared" si="40"/>
        <v>0</v>
      </c>
      <c r="AN391" s="17">
        <f t="shared" si="40"/>
        <v>0</v>
      </c>
      <c r="AO391" s="17">
        <f t="shared" si="40"/>
        <v>0</v>
      </c>
    </row>
    <row r="392" spans="4:41" x14ac:dyDescent="0.3">
      <c r="D392" s="15" t="s">
        <v>283</v>
      </c>
      <c r="E392" s="15" t="s">
        <v>284</v>
      </c>
      <c r="F392" s="12" t="s">
        <v>33</v>
      </c>
      <c r="G392" s="15" t="s">
        <v>285</v>
      </c>
      <c r="H392" s="15" t="s">
        <v>272</v>
      </c>
      <c r="I392" s="16" t="s">
        <v>6</v>
      </c>
      <c r="J392" s="17">
        <f t="shared" si="40"/>
        <v>54.9</v>
      </c>
      <c r="K392" s="17">
        <f t="shared" si="40"/>
        <v>49.896000000000001</v>
      </c>
      <c r="L392" s="17">
        <f t="shared" si="40"/>
        <v>51.183</v>
      </c>
      <c r="M392" s="17">
        <f t="shared" si="40"/>
        <v>51.975000000000001</v>
      </c>
      <c r="N392" s="17">
        <f t="shared" si="40"/>
        <v>52.766999999999996</v>
      </c>
      <c r="O392" s="17">
        <f t="shared" si="40"/>
        <v>54.2</v>
      </c>
      <c r="P392" s="17">
        <f t="shared" si="40"/>
        <v>55.1</v>
      </c>
      <c r="Q392" s="17">
        <f t="shared" si="40"/>
        <v>56</v>
      </c>
      <c r="R392" s="17">
        <f t="shared" si="40"/>
        <v>57</v>
      </c>
      <c r="S392" s="17">
        <f t="shared" si="40"/>
        <v>57.716999999999999</v>
      </c>
      <c r="T392" s="17">
        <f t="shared" si="40"/>
        <v>58.805999999999997</v>
      </c>
      <c r="U392" s="17">
        <f t="shared" si="40"/>
        <v>59.696999999999996</v>
      </c>
      <c r="V392" s="17">
        <f t="shared" si="40"/>
        <v>61.5</v>
      </c>
      <c r="W392" s="17">
        <f t="shared" si="40"/>
        <v>63.63</v>
      </c>
      <c r="X392" s="17">
        <f t="shared" si="40"/>
        <v>65.245999999999995</v>
      </c>
      <c r="Y392" s="17">
        <f t="shared" si="40"/>
        <v>67.728000000000009</v>
      </c>
      <c r="Z392" s="17">
        <f t="shared" si="40"/>
        <v>70.143000000000001</v>
      </c>
      <c r="AA392" s="17">
        <f t="shared" si="40"/>
        <v>72.100000000000009</v>
      </c>
      <c r="AB392" s="17">
        <f t="shared" si="40"/>
        <v>74.057000000000002</v>
      </c>
      <c r="AC392" s="17">
        <f t="shared" si="40"/>
        <v>75.911000000000001</v>
      </c>
      <c r="AD392" s="17">
        <f t="shared" si="40"/>
        <v>77.765000000000001</v>
      </c>
      <c r="AE392" s="17">
        <f t="shared" si="40"/>
        <v>80.496000000000009</v>
      </c>
      <c r="AF392" s="17">
        <f t="shared" si="40"/>
        <v>84.735000000000014</v>
      </c>
      <c r="AG392" s="17">
        <f t="shared" si="40"/>
        <v>88.828000000000003</v>
      </c>
      <c r="AH392" s="17">
        <f t="shared" si="40"/>
        <v>93.09</v>
      </c>
      <c r="AI392" s="17">
        <f t="shared" si="40"/>
        <v>97.632000000000019</v>
      </c>
      <c r="AJ392" s="17">
        <f t="shared" si="40"/>
        <v>102.242</v>
      </c>
      <c r="AK392" s="17">
        <f t="shared" si="40"/>
        <v>104.76</v>
      </c>
      <c r="AL392" s="17">
        <f t="shared" si="40"/>
        <v>106.05600000000001</v>
      </c>
      <c r="AM392" s="17">
        <f t="shared" si="40"/>
        <v>108.01900000000001</v>
      </c>
      <c r="AN392" s="17">
        <f t="shared" si="40"/>
        <v>108.89100000000002</v>
      </c>
      <c r="AO392" s="17">
        <f t="shared" si="40"/>
        <v>109.654</v>
      </c>
    </row>
    <row r="393" spans="4:41" x14ac:dyDescent="0.3">
      <c r="D393" s="15" t="s">
        <v>283</v>
      </c>
      <c r="E393" s="15" t="s">
        <v>284</v>
      </c>
      <c r="F393" s="12" t="s">
        <v>33</v>
      </c>
      <c r="G393" s="15" t="s">
        <v>285</v>
      </c>
      <c r="H393" s="15" t="s">
        <v>273</v>
      </c>
      <c r="I393" s="16" t="s">
        <v>6</v>
      </c>
      <c r="J393" s="17">
        <f t="shared" si="40"/>
        <v>84.1</v>
      </c>
      <c r="K393" s="17">
        <f t="shared" si="40"/>
        <v>70.312000000000012</v>
      </c>
      <c r="L393" s="17">
        <f t="shared" si="40"/>
        <v>75.900000000000006</v>
      </c>
      <c r="M393" s="17">
        <f t="shared" si="40"/>
        <v>78.12</v>
      </c>
      <c r="N393" s="17">
        <f t="shared" si="40"/>
        <v>80.557999999999993</v>
      </c>
      <c r="O393" s="17">
        <f t="shared" si="40"/>
        <v>83.125</v>
      </c>
      <c r="P393" s="17">
        <f t="shared" si="40"/>
        <v>86.111999999999995</v>
      </c>
      <c r="Q393" s="17">
        <f t="shared" si="40"/>
        <v>88.415999999999997</v>
      </c>
      <c r="R393" s="17">
        <f t="shared" si="40"/>
        <v>90.815999999999988</v>
      </c>
      <c r="S393" s="17">
        <f t="shared" si="40"/>
        <v>94.08</v>
      </c>
      <c r="T393" s="17">
        <f t="shared" si="40"/>
        <v>97.873000000000005</v>
      </c>
      <c r="U393" s="17">
        <f t="shared" si="40"/>
        <v>100.589</v>
      </c>
      <c r="V393" s="17">
        <f t="shared" si="40"/>
        <v>104.86</v>
      </c>
      <c r="W393" s="17">
        <f t="shared" si="40"/>
        <v>108.28999999999999</v>
      </c>
      <c r="X393" s="17">
        <f t="shared" si="40"/>
        <v>112.95899999999999</v>
      </c>
      <c r="Y393" s="17">
        <f t="shared" si="40"/>
        <v>117.11699999999999</v>
      </c>
      <c r="Z393" s="17">
        <f t="shared" si="40"/>
        <v>121.077</v>
      </c>
      <c r="AA393" s="17">
        <f t="shared" si="40"/>
        <v>126.7</v>
      </c>
      <c r="AB393" s="17">
        <f t="shared" si="40"/>
        <v>131.30000000000001</v>
      </c>
      <c r="AC393" s="17">
        <f t="shared" si="40"/>
        <v>135.69999999999999</v>
      </c>
      <c r="AD393" s="17">
        <f t="shared" si="40"/>
        <v>140.19999999999999</v>
      </c>
      <c r="AE393" s="17">
        <f t="shared" si="40"/>
        <v>144.80000000000001</v>
      </c>
      <c r="AF393" s="17">
        <f t="shared" si="40"/>
        <v>147.90600000000001</v>
      </c>
      <c r="AG393" s="17">
        <f t="shared" si="40"/>
        <v>152.06399999999999</v>
      </c>
      <c r="AH393" s="17">
        <f t="shared" si="40"/>
        <v>158</v>
      </c>
      <c r="AI393" s="17">
        <f t="shared" si="40"/>
        <v>162.5</v>
      </c>
      <c r="AJ393" s="17">
        <f t="shared" si="40"/>
        <v>167.4</v>
      </c>
      <c r="AK393" s="17">
        <f t="shared" si="40"/>
        <v>172.3</v>
      </c>
      <c r="AL393" s="17">
        <f t="shared" si="40"/>
        <v>174.124</v>
      </c>
      <c r="AM393" s="17">
        <f t="shared" si="40"/>
        <v>171.9</v>
      </c>
      <c r="AN393" s="17">
        <f t="shared" si="40"/>
        <v>171.5</v>
      </c>
      <c r="AO393" s="17">
        <f t="shared" ref="AO393" si="41">AO239*AO316</f>
        <v>170.8</v>
      </c>
    </row>
    <row r="394" spans="4:41" x14ac:dyDescent="0.3">
      <c r="D394" s="15" t="s">
        <v>283</v>
      </c>
      <c r="E394" s="15" t="s">
        <v>284</v>
      </c>
      <c r="F394" s="12" t="s">
        <v>33</v>
      </c>
      <c r="G394" s="15" t="s">
        <v>285</v>
      </c>
      <c r="H394" s="15" t="s">
        <v>274</v>
      </c>
      <c r="I394" s="16" t="s">
        <v>6</v>
      </c>
      <c r="J394" s="17">
        <f t="shared" ref="J394:AO397" si="42">J240*J317</f>
        <v>413.4</v>
      </c>
      <c r="K394" s="17">
        <f t="shared" si="42"/>
        <v>375.55199999999996</v>
      </c>
      <c r="L394" s="17">
        <f t="shared" si="42"/>
        <v>393.33499999999998</v>
      </c>
      <c r="M394" s="17">
        <f t="shared" si="42"/>
        <v>401.19200000000001</v>
      </c>
      <c r="N394" s="17">
        <f t="shared" si="42"/>
        <v>410.11599999999999</v>
      </c>
      <c r="O394" s="17">
        <f t="shared" si="42"/>
        <v>423.75199999999995</v>
      </c>
      <c r="P394" s="17">
        <f t="shared" si="42"/>
        <v>434.43400000000003</v>
      </c>
      <c r="Q394" s="17">
        <f t="shared" si="42"/>
        <v>450.45</v>
      </c>
      <c r="R394" s="17">
        <f t="shared" si="42"/>
        <v>463.22099999999995</v>
      </c>
      <c r="S394" s="17">
        <f t="shared" si="42"/>
        <v>480.54599999999999</v>
      </c>
      <c r="T394" s="17">
        <f t="shared" si="42"/>
        <v>495.69299999999998</v>
      </c>
      <c r="U394" s="17">
        <f t="shared" si="42"/>
        <v>510.14699999999993</v>
      </c>
      <c r="V394" s="17">
        <f t="shared" si="42"/>
        <v>532.29999999999995</v>
      </c>
      <c r="W394" s="17">
        <f t="shared" si="42"/>
        <v>555.702</v>
      </c>
      <c r="X394" s="17">
        <f t="shared" si="42"/>
        <v>575.19500000000005</v>
      </c>
      <c r="Y394" s="17">
        <f t="shared" si="42"/>
        <v>597.11200000000008</v>
      </c>
      <c r="Z394" s="17">
        <f t="shared" si="42"/>
        <v>624.44400000000007</v>
      </c>
      <c r="AA394" s="17">
        <f t="shared" si="42"/>
        <v>647.80200000000002</v>
      </c>
      <c r="AB394" s="17">
        <f t="shared" si="42"/>
        <v>679.90300000000002</v>
      </c>
      <c r="AC394" s="17">
        <f t="shared" si="42"/>
        <v>704.82899999999995</v>
      </c>
      <c r="AD394" s="17">
        <f t="shared" si="42"/>
        <v>730.37300000000005</v>
      </c>
      <c r="AE394" s="17">
        <f t="shared" si="42"/>
        <v>756.12300000000005</v>
      </c>
      <c r="AF394" s="17">
        <f t="shared" si="42"/>
        <v>786.09600000000012</v>
      </c>
      <c r="AG394" s="17">
        <f t="shared" si="42"/>
        <v>805.80000000000007</v>
      </c>
      <c r="AH394" s="17">
        <f t="shared" si="42"/>
        <v>840.48</v>
      </c>
      <c r="AI394" s="17">
        <f t="shared" si="42"/>
        <v>867.56899999999996</v>
      </c>
      <c r="AJ394" s="17">
        <f t="shared" si="42"/>
        <v>895.89400000000001</v>
      </c>
      <c r="AK394" s="17">
        <f t="shared" si="42"/>
        <v>925.24900000000002</v>
      </c>
      <c r="AL394" s="17">
        <f t="shared" si="42"/>
        <v>925.85400000000004</v>
      </c>
      <c r="AM394" s="17">
        <f t="shared" si="42"/>
        <v>921.01900000000001</v>
      </c>
      <c r="AN394" s="17">
        <f t="shared" si="42"/>
        <v>913.9</v>
      </c>
      <c r="AO394" s="17">
        <f t="shared" si="42"/>
        <v>904.66199999999992</v>
      </c>
    </row>
    <row r="395" spans="4:41" x14ac:dyDescent="0.3">
      <c r="D395" s="15" t="s">
        <v>283</v>
      </c>
      <c r="E395" s="15" t="s">
        <v>284</v>
      </c>
      <c r="F395" s="12" t="s">
        <v>33</v>
      </c>
      <c r="G395" s="15" t="s">
        <v>285</v>
      </c>
      <c r="H395" s="15" t="s">
        <v>275</v>
      </c>
      <c r="I395" s="16" t="s">
        <v>6</v>
      </c>
      <c r="J395" s="17">
        <f t="shared" si="42"/>
        <v>367.5</v>
      </c>
      <c r="K395" s="17">
        <f t="shared" si="42"/>
        <v>310.96600000000001</v>
      </c>
      <c r="L395" s="17">
        <f t="shared" si="42"/>
        <v>328.23700000000002</v>
      </c>
      <c r="M395" s="17">
        <f t="shared" si="42"/>
        <v>341.96100000000001</v>
      </c>
      <c r="N395" s="17">
        <f t="shared" si="42"/>
        <v>348.93600000000004</v>
      </c>
      <c r="O395" s="17">
        <f t="shared" si="42"/>
        <v>360.39599999999996</v>
      </c>
      <c r="P395" s="17">
        <f t="shared" si="42"/>
        <v>373.25499999999994</v>
      </c>
      <c r="Q395" s="17">
        <f t="shared" si="42"/>
        <v>383.03999999999996</v>
      </c>
      <c r="R395" s="17">
        <f t="shared" si="42"/>
        <v>397.72800000000001</v>
      </c>
      <c r="S395" s="17">
        <f t="shared" si="42"/>
        <v>406.88499999999999</v>
      </c>
      <c r="T395" s="17">
        <f t="shared" si="42"/>
        <v>423.55199999999996</v>
      </c>
      <c r="U395" s="17">
        <f t="shared" si="42"/>
        <v>435.55199999999996</v>
      </c>
      <c r="V395" s="17">
        <f t="shared" si="42"/>
        <v>454.25099999999998</v>
      </c>
      <c r="W395" s="17">
        <f t="shared" si="42"/>
        <v>468.995</v>
      </c>
      <c r="X395" s="17">
        <f t="shared" si="42"/>
        <v>489.70599999999996</v>
      </c>
      <c r="Y395" s="17">
        <f t="shared" si="42"/>
        <v>507.64</v>
      </c>
      <c r="Z395" s="17">
        <f t="shared" si="42"/>
        <v>530.54099999999994</v>
      </c>
      <c r="AA395" s="17">
        <f t="shared" si="42"/>
        <v>549.45000000000005</v>
      </c>
      <c r="AB395" s="17">
        <f t="shared" si="42"/>
        <v>575.29999999999995</v>
      </c>
      <c r="AC395" s="17">
        <f t="shared" si="42"/>
        <v>594.79999999999995</v>
      </c>
      <c r="AD395" s="17">
        <f t="shared" si="42"/>
        <v>614.79999999999995</v>
      </c>
      <c r="AE395" s="17">
        <f t="shared" si="42"/>
        <v>634.9</v>
      </c>
      <c r="AF395" s="17">
        <f t="shared" si="42"/>
        <v>649.93499999999995</v>
      </c>
      <c r="AG395" s="17">
        <f t="shared" si="42"/>
        <v>669.24</v>
      </c>
      <c r="AH395" s="17">
        <f t="shared" si="42"/>
        <v>688.64400000000001</v>
      </c>
      <c r="AI395" s="17">
        <f t="shared" si="42"/>
        <v>708.64199999999994</v>
      </c>
      <c r="AJ395" s="17">
        <f t="shared" si="42"/>
        <v>737.2</v>
      </c>
      <c r="AK395" s="17">
        <f t="shared" si="42"/>
        <v>759</v>
      </c>
      <c r="AL395" s="17">
        <f t="shared" si="42"/>
        <v>761.6</v>
      </c>
      <c r="AM395" s="17">
        <f t="shared" si="42"/>
        <v>761</v>
      </c>
      <c r="AN395" s="17">
        <f t="shared" si="42"/>
        <v>752.4</v>
      </c>
      <c r="AO395" s="17">
        <f t="shared" si="42"/>
        <v>750.12300000000005</v>
      </c>
    </row>
    <row r="396" spans="4:41" x14ac:dyDescent="0.3">
      <c r="D396" s="15" t="s">
        <v>283</v>
      </c>
      <c r="E396" s="15" t="s">
        <v>284</v>
      </c>
      <c r="F396" s="12" t="s">
        <v>33</v>
      </c>
      <c r="G396" s="15" t="s">
        <v>285</v>
      </c>
      <c r="H396" s="15" t="s">
        <v>276</v>
      </c>
      <c r="I396" s="16" t="s">
        <v>6</v>
      </c>
      <c r="J396" s="17">
        <f t="shared" si="42"/>
        <v>789.4</v>
      </c>
      <c r="K396" s="17">
        <f t="shared" si="42"/>
        <v>827.91399999999999</v>
      </c>
      <c r="L396" s="17">
        <f t="shared" si="42"/>
        <v>839.97</v>
      </c>
      <c r="M396" s="17">
        <f t="shared" si="42"/>
        <v>859.86</v>
      </c>
      <c r="N396" s="17">
        <f t="shared" si="42"/>
        <v>880.36200000000008</v>
      </c>
      <c r="O396" s="17">
        <f t="shared" si="42"/>
        <v>901.37400000000002</v>
      </c>
      <c r="P396" s="17">
        <f t="shared" si="42"/>
        <v>922.89599999999996</v>
      </c>
      <c r="Q396" s="17">
        <f t="shared" si="42"/>
        <v>954.19200000000001</v>
      </c>
      <c r="R396" s="17">
        <f t="shared" si="42"/>
        <v>977.05799999999999</v>
      </c>
      <c r="S396" s="17">
        <f t="shared" si="42"/>
        <v>991.23599999999999</v>
      </c>
      <c r="T396" s="17">
        <f t="shared" si="42"/>
        <v>1015.206</v>
      </c>
      <c r="U396" s="17">
        <f t="shared" si="42"/>
        <v>1049.8789999999999</v>
      </c>
      <c r="V396" s="17">
        <f t="shared" si="42"/>
        <v>1075.423</v>
      </c>
      <c r="W396" s="17">
        <f t="shared" si="42"/>
        <v>1101.6879999999999</v>
      </c>
      <c r="X396" s="17">
        <f t="shared" si="42"/>
        <v>1139.528</v>
      </c>
      <c r="Y396" s="17">
        <f t="shared" si="42"/>
        <v>1167.5039999999999</v>
      </c>
      <c r="Z396" s="17">
        <f t="shared" si="42"/>
        <v>1207.5</v>
      </c>
      <c r="AA396" s="17">
        <f t="shared" si="42"/>
        <v>1237.3200000000002</v>
      </c>
      <c r="AB396" s="17">
        <f t="shared" si="42"/>
        <v>1267.98</v>
      </c>
      <c r="AC396" s="17">
        <f t="shared" si="42"/>
        <v>1299.0600000000002</v>
      </c>
      <c r="AD396" s="17">
        <f t="shared" si="42"/>
        <v>1330.98</v>
      </c>
      <c r="AE396" s="17">
        <f t="shared" si="42"/>
        <v>1363.53</v>
      </c>
      <c r="AF396" s="17">
        <f t="shared" si="42"/>
        <v>1383.9280000000001</v>
      </c>
      <c r="AG396" s="17">
        <f t="shared" si="42"/>
        <v>1417.7280000000001</v>
      </c>
      <c r="AH396" s="17">
        <f t="shared" si="42"/>
        <v>1452.152</v>
      </c>
      <c r="AI396" s="17">
        <f t="shared" si="42"/>
        <v>1487.3039999999999</v>
      </c>
      <c r="AJ396" s="17">
        <f t="shared" si="42"/>
        <v>1523.4960000000001</v>
      </c>
      <c r="AK396" s="17">
        <f t="shared" si="42"/>
        <v>1560.624</v>
      </c>
      <c r="AL396" s="17">
        <f t="shared" si="42"/>
        <v>1566.414</v>
      </c>
      <c r="AM396" s="17">
        <f t="shared" si="42"/>
        <v>1570.8</v>
      </c>
      <c r="AN396" s="17">
        <f t="shared" si="42"/>
        <v>1590.1379999999999</v>
      </c>
      <c r="AO396" s="17">
        <f t="shared" si="42"/>
        <v>1609.2579999999998</v>
      </c>
    </row>
    <row r="397" spans="4:41" x14ac:dyDescent="0.3">
      <c r="D397" s="15" t="s">
        <v>283</v>
      </c>
      <c r="E397" s="15" t="s">
        <v>284</v>
      </c>
      <c r="F397" s="12" t="s">
        <v>33</v>
      </c>
      <c r="G397" s="15" t="s">
        <v>285</v>
      </c>
      <c r="H397" s="15" t="s">
        <v>277</v>
      </c>
      <c r="I397" s="16" t="s">
        <v>6</v>
      </c>
      <c r="J397" s="17">
        <f t="shared" si="42"/>
        <v>475.1</v>
      </c>
      <c r="K397" s="17">
        <f t="shared" si="42"/>
        <v>486.01299999999998</v>
      </c>
      <c r="L397" s="17">
        <f t="shared" si="42"/>
        <v>501.64800000000002</v>
      </c>
      <c r="M397" s="17">
        <f t="shared" si="42"/>
        <v>504.57000000000005</v>
      </c>
      <c r="N397" s="17">
        <f t="shared" si="42"/>
        <v>516.34</v>
      </c>
      <c r="O397" s="17">
        <f t="shared" si="42"/>
        <v>523.63599999999997</v>
      </c>
      <c r="P397" s="17">
        <f t="shared" si="42"/>
        <v>537.26099999999997</v>
      </c>
      <c r="Q397" s="17">
        <f t="shared" si="42"/>
        <v>551.64900000000011</v>
      </c>
      <c r="R397" s="17">
        <f t="shared" si="42"/>
        <v>567.23599999999999</v>
      </c>
      <c r="S397" s="17">
        <f t="shared" si="42"/>
        <v>586.52900000000011</v>
      </c>
      <c r="T397" s="17">
        <f t="shared" si="42"/>
        <v>610.06000000000006</v>
      </c>
      <c r="U397" s="17">
        <f t="shared" si="42"/>
        <v>627.55000000000007</v>
      </c>
      <c r="V397" s="17">
        <f t="shared" si="42"/>
        <v>653.79000000000008</v>
      </c>
      <c r="W397" s="17">
        <f t="shared" si="42"/>
        <v>674.9910000000001</v>
      </c>
      <c r="X397" s="17">
        <f t="shared" si="42"/>
        <v>704.03200000000004</v>
      </c>
      <c r="Y397" s="17">
        <f t="shared" si="42"/>
        <v>730.24000000000012</v>
      </c>
      <c r="Z397" s="17">
        <f t="shared" si="42"/>
        <v>762.18499999999995</v>
      </c>
      <c r="AA397" s="17">
        <f t="shared" si="42"/>
        <v>789.53099999999995</v>
      </c>
      <c r="AB397" s="17">
        <f t="shared" si="42"/>
        <v>818.91099999999994</v>
      </c>
      <c r="AC397" s="17">
        <f t="shared" si="42"/>
        <v>854.54399999999998</v>
      </c>
      <c r="AD397" s="17">
        <f t="shared" si="42"/>
        <v>883.49999999999989</v>
      </c>
      <c r="AE397" s="17">
        <f t="shared" si="42"/>
        <v>912.798</v>
      </c>
      <c r="AF397" s="17">
        <f t="shared" si="42"/>
        <v>936.31799999999998</v>
      </c>
      <c r="AG397" s="17">
        <f t="shared" si="42"/>
        <v>965.24599999999998</v>
      </c>
      <c r="AH397" s="17">
        <f t="shared" si="42"/>
        <v>993.94799999999998</v>
      </c>
      <c r="AI397" s="17">
        <f t="shared" si="42"/>
        <v>1023.2149999999999</v>
      </c>
      <c r="AJ397" s="17">
        <f t="shared" si="42"/>
        <v>1053.951</v>
      </c>
      <c r="AK397" s="17">
        <f t="shared" si="42"/>
        <v>1084.913</v>
      </c>
      <c r="AL397" s="17">
        <f t="shared" si="42"/>
        <v>1096.4519999999998</v>
      </c>
      <c r="AM397" s="17">
        <f t="shared" si="42"/>
        <v>1084.461</v>
      </c>
      <c r="AN397" s="17">
        <f t="shared" si="42"/>
        <v>1081.5229999999999</v>
      </c>
      <c r="AO397" s="17">
        <f t="shared" si="42"/>
        <v>1076.8899999999999</v>
      </c>
    </row>
    <row r="398" spans="4:41" x14ac:dyDescent="0.3">
      <c r="D398" s="192" t="s">
        <v>410</v>
      </c>
      <c r="E398" s="12" t="s">
        <v>411</v>
      </c>
      <c r="F398" s="9" t="s">
        <v>33</v>
      </c>
      <c r="G398" s="9" t="s">
        <v>285</v>
      </c>
      <c r="H398" s="14" t="s">
        <v>6</v>
      </c>
      <c r="I398" s="14" t="s">
        <v>6</v>
      </c>
      <c r="J398" s="191">
        <f>SUM(J321:J397)</f>
        <v>4444.7</v>
      </c>
      <c r="K398" s="191">
        <f t="shared" ref="K398:AO398" si="43">SUM(K321:K397)</f>
        <v>4271.0189999999993</v>
      </c>
      <c r="L398" s="191">
        <f t="shared" si="43"/>
        <v>4394.7</v>
      </c>
      <c r="M398" s="191">
        <f t="shared" si="43"/>
        <v>4492.6770000000006</v>
      </c>
      <c r="N398" s="191">
        <f t="shared" si="43"/>
        <v>4585.1269999999995</v>
      </c>
      <c r="O398" s="191">
        <f t="shared" si="43"/>
        <v>4686.598</v>
      </c>
      <c r="P398" s="191">
        <f t="shared" si="43"/>
        <v>4798.5990000000002</v>
      </c>
      <c r="Q398" s="191">
        <f t="shared" si="43"/>
        <v>4918.3980000000001</v>
      </c>
      <c r="R398" s="191">
        <f t="shared" si="43"/>
        <v>5044.5289999999995</v>
      </c>
      <c r="S398" s="191">
        <f t="shared" si="43"/>
        <v>5180.2180000000008</v>
      </c>
      <c r="T398" s="191">
        <f t="shared" si="43"/>
        <v>5332.5740000000005</v>
      </c>
      <c r="U398" s="191">
        <f t="shared" si="43"/>
        <v>5484.0700000000015</v>
      </c>
      <c r="V398" s="191">
        <f t="shared" si="43"/>
        <v>5661.3550000000005</v>
      </c>
      <c r="W398" s="191">
        <f t="shared" si="43"/>
        <v>5830.6260000000002</v>
      </c>
      <c r="X398" s="191">
        <f t="shared" si="43"/>
        <v>6029.8340000000007</v>
      </c>
      <c r="Y398" s="191">
        <f t="shared" si="43"/>
        <v>6235.2570000000005</v>
      </c>
      <c r="Z398" s="191">
        <f t="shared" si="43"/>
        <v>6454.1809999999987</v>
      </c>
      <c r="AA398" s="191">
        <f t="shared" si="43"/>
        <v>6649.7370000000001</v>
      </c>
      <c r="AB398" s="191">
        <f t="shared" si="43"/>
        <v>6873.880000000001</v>
      </c>
      <c r="AC398" s="191">
        <f t="shared" si="43"/>
        <v>7090.1900000000005</v>
      </c>
      <c r="AD398" s="191">
        <f t="shared" si="43"/>
        <v>7305.9590000000007</v>
      </c>
      <c r="AE398" s="191">
        <f t="shared" si="43"/>
        <v>7525.94</v>
      </c>
      <c r="AF398" s="191">
        <f t="shared" si="43"/>
        <v>7740.86</v>
      </c>
      <c r="AG398" s="191">
        <f t="shared" si="43"/>
        <v>7965.8930000000009</v>
      </c>
      <c r="AH398" s="191">
        <f t="shared" si="43"/>
        <v>8199.2820000000011</v>
      </c>
      <c r="AI398" s="191">
        <f t="shared" si="43"/>
        <v>8426.8369999999995</v>
      </c>
      <c r="AJ398" s="191">
        <f t="shared" si="43"/>
        <v>8669.5960000000014</v>
      </c>
      <c r="AK398" s="191">
        <f t="shared" si="43"/>
        <v>8906.268</v>
      </c>
      <c r="AL398" s="191">
        <f t="shared" si="43"/>
        <v>8969.5910000000003</v>
      </c>
      <c r="AM398" s="191">
        <f t="shared" si="43"/>
        <v>8978.1899999999987</v>
      </c>
      <c r="AN398" s="191">
        <f t="shared" si="43"/>
        <v>8992.0929999999971</v>
      </c>
      <c r="AO398" s="191">
        <f t="shared" si="43"/>
        <v>9012.8259999999991</v>
      </c>
    </row>
    <row r="399" spans="4:41" x14ac:dyDescent="0.3">
      <c r="D399" t="s">
        <v>407</v>
      </c>
      <c r="F399" s="190" t="s">
        <v>5</v>
      </c>
      <c r="G399" t="s">
        <v>11</v>
      </c>
      <c r="H399" s="16" t="s">
        <v>6</v>
      </c>
      <c r="I399" s="16" t="s">
        <v>6</v>
      </c>
      <c r="J399" s="11">
        <v>5089.1713857677596</v>
      </c>
      <c r="K399" s="11">
        <v>4886.7317961419703</v>
      </c>
      <c r="L399" s="11">
        <v>5037.11302495776</v>
      </c>
      <c r="M399" s="11">
        <v>5154.7159232440299</v>
      </c>
      <c r="N399" s="11">
        <v>5257.0381142482202</v>
      </c>
      <c r="O399" s="11">
        <v>5377.2706624025504</v>
      </c>
      <c r="P399" s="11">
        <v>5512.6156208208004</v>
      </c>
      <c r="Q399" s="11">
        <v>5650.7882401760498</v>
      </c>
      <c r="R399" s="11">
        <v>5799.1589263635096</v>
      </c>
      <c r="S399" s="11">
        <v>5961.4145197813896</v>
      </c>
      <c r="T399" s="11">
        <v>6138.7957727963003</v>
      </c>
      <c r="U399" s="11">
        <v>6314.0784507241797</v>
      </c>
      <c r="V399" s="11">
        <v>6519.76761144388</v>
      </c>
      <c r="W399" s="11">
        <v>6728.06231727471</v>
      </c>
      <c r="X399" s="11">
        <v>6945.1731582068496</v>
      </c>
      <c r="Y399" s="11">
        <v>7191.0396717413396</v>
      </c>
      <c r="Z399" s="11">
        <v>7431.75028658876</v>
      </c>
      <c r="AA399" s="11">
        <v>7679.7923757325398</v>
      </c>
      <c r="AB399" s="11">
        <v>7937.2696885231999</v>
      </c>
      <c r="AC399" s="11">
        <v>8179.0550044462298</v>
      </c>
      <c r="AD399" s="11">
        <v>8434.1718425899799</v>
      </c>
      <c r="AE399" s="11">
        <v>8683.8387724684908</v>
      </c>
      <c r="AF399" s="11">
        <v>8955.4559814427303</v>
      </c>
      <c r="AG399" s="11">
        <v>9212.5120424815304</v>
      </c>
      <c r="AH399" s="11">
        <v>9476.2942745004293</v>
      </c>
      <c r="AI399" s="11">
        <v>9750.2215127884992</v>
      </c>
      <c r="AJ399" s="11">
        <v>10034.3596419812</v>
      </c>
      <c r="AK399" s="11">
        <v>10313.237748908299</v>
      </c>
      <c r="AL399" s="11">
        <v>10367.0681867522</v>
      </c>
      <c r="AM399" s="11">
        <v>10390.879575458899</v>
      </c>
      <c r="AN399" s="11">
        <v>10418.4057940243</v>
      </c>
      <c r="AO399" s="11">
        <v>10431.2882444673</v>
      </c>
    </row>
    <row r="400" spans="4:41" x14ac:dyDescent="0.3">
      <c r="D400" s="12" t="s">
        <v>412</v>
      </c>
      <c r="F400" s="12" t="s">
        <v>33</v>
      </c>
      <c r="G400" s="16" t="s">
        <v>6</v>
      </c>
      <c r="H400" s="16" t="s">
        <v>6</v>
      </c>
      <c r="I400" s="16" t="s">
        <v>6</v>
      </c>
      <c r="J400" s="189">
        <f>J399/J398</f>
        <v>1.1449977244285914</v>
      </c>
      <c r="K400" s="189">
        <f t="shared" ref="K400:AO400" si="44">K399/K398</f>
        <v>1.1441606314891062</v>
      </c>
      <c r="L400" s="189">
        <f t="shared" si="44"/>
        <v>1.1461790395152707</v>
      </c>
      <c r="M400" s="189">
        <f t="shared" si="44"/>
        <v>1.1473595638511358</v>
      </c>
      <c r="N400" s="189">
        <f t="shared" si="44"/>
        <v>1.1465414402367089</v>
      </c>
      <c r="O400" s="189">
        <f t="shared" si="44"/>
        <v>1.1473718595882452</v>
      </c>
      <c r="P400" s="189">
        <f t="shared" si="44"/>
        <v>1.1487968927640755</v>
      </c>
      <c r="Q400" s="189">
        <f t="shared" si="44"/>
        <v>1.1489082909061141</v>
      </c>
      <c r="R400" s="189">
        <f t="shared" si="44"/>
        <v>1.1495937334017725</v>
      </c>
      <c r="S400" s="189">
        <f t="shared" si="44"/>
        <v>1.1508037923850674</v>
      </c>
      <c r="T400" s="189">
        <f t="shared" si="44"/>
        <v>1.151188107806155</v>
      </c>
      <c r="U400" s="189">
        <f t="shared" si="44"/>
        <v>1.151348989112863</v>
      </c>
      <c r="V400" s="189">
        <f t="shared" si="44"/>
        <v>1.1516267062291412</v>
      </c>
      <c r="W400" s="189">
        <f t="shared" si="44"/>
        <v>1.1539176612039101</v>
      </c>
      <c r="X400" s="189">
        <f t="shared" si="44"/>
        <v>1.1518017176271931</v>
      </c>
      <c r="Y400" s="189">
        <f t="shared" si="44"/>
        <v>1.1532868126752978</v>
      </c>
      <c r="Z400" s="189">
        <f t="shared" si="44"/>
        <v>1.1514629488371586</v>
      </c>
      <c r="AA400" s="189">
        <f t="shared" si="44"/>
        <v>1.1549016714093414</v>
      </c>
      <c r="AB400" s="189">
        <f t="shared" si="44"/>
        <v>1.1547000658322808</v>
      </c>
      <c r="AC400" s="189">
        <f t="shared" si="44"/>
        <v>1.1535734591662887</v>
      </c>
      <c r="AD400" s="189">
        <f t="shared" si="44"/>
        <v>1.1544236482287922</v>
      </c>
      <c r="AE400" s="189">
        <f t="shared" si="44"/>
        <v>1.1538543720078145</v>
      </c>
      <c r="AF400" s="189">
        <f t="shared" si="44"/>
        <v>1.1569071112825617</v>
      </c>
      <c r="AG400" s="189">
        <f t="shared" si="44"/>
        <v>1.1564945753704612</v>
      </c>
      <c r="AH400" s="189">
        <f t="shared" si="44"/>
        <v>1.1557468415527639</v>
      </c>
      <c r="AI400" s="189">
        <f t="shared" si="44"/>
        <v>1.1570440383252341</v>
      </c>
      <c r="AJ400" s="189">
        <f t="shared" si="44"/>
        <v>1.1574195201231059</v>
      </c>
      <c r="AK400" s="189">
        <f t="shared" si="44"/>
        <v>1.1579752314783587</v>
      </c>
      <c r="AL400" s="189">
        <f t="shared" si="44"/>
        <v>1.155801662166335</v>
      </c>
      <c r="AM400" s="189">
        <f t="shared" si="44"/>
        <v>1.1573468121591213</v>
      </c>
      <c r="AN400" s="189">
        <f t="shared" si="44"/>
        <v>1.1586185545483463</v>
      </c>
      <c r="AO400" s="189">
        <f t="shared" si="44"/>
        <v>1.1573826283196083</v>
      </c>
    </row>
    <row r="401" spans="4:41" x14ac:dyDescent="0.3">
      <c r="D401" s="15" t="s">
        <v>408</v>
      </c>
      <c r="F401" s="12" t="s">
        <v>409</v>
      </c>
      <c r="G401" t="s">
        <v>11</v>
      </c>
      <c r="H401" s="16" t="s">
        <v>6</v>
      </c>
      <c r="I401" s="16" t="s">
        <v>6</v>
      </c>
      <c r="J401" s="17">
        <f>J122*J399</f>
        <v>1080.4344776823762</v>
      </c>
      <c r="K401" s="17">
        <f t="shared" ref="K401:AO401" si="45">K122*K399</f>
        <v>1124.7348717817345</v>
      </c>
      <c r="L401" s="17">
        <f t="shared" si="45"/>
        <v>1147.4881076303022</v>
      </c>
      <c r="M401" s="17">
        <f t="shared" si="45"/>
        <v>1173.1999391404001</v>
      </c>
      <c r="N401" s="17">
        <f t="shared" si="45"/>
        <v>1197.9692213496098</v>
      </c>
      <c r="O401" s="17">
        <f t="shared" si="45"/>
        <v>1227.7397420650473</v>
      </c>
      <c r="P401" s="17">
        <f t="shared" si="45"/>
        <v>1260.3173148490353</v>
      </c>
      <c r="Q401" s="17">
        <f t="shared" si="45"/>
        <v>1293.7710234599592</v>
      </c>
      <c r="R401" s="17">
        <f t="shared" si="45"/>
        <v>1327.0076446633309</v>
      </c>
      <c r="S401" s="17">
        <f t="shared" si="45"/>
        <v>1352.561878207807</v>
      </c>
      <c r="T401" s="17">
        <f t="shared" si="45"/>
        <v>1387.0827333661462</v>
      </c>
      <c r="U401" s="17">
        <f t="shared" si="45"/>
        <v>1422.7824349906102</v>
      </c>
      <c r="V401" s="17">
        <f t="shared" si="45"/>
        <v>1461.5161889268431</v>
      </c>
      <c r="W401" s="17">
        <f t="shared" si="45"/>
        <v>1499.5719003221263</v>
      </c>
      <c r="X401" s="17">
        <f t="shared" si="45"/>
        <v>1538.0830149256499</v>
      </c>
      <c r="Y401" s="17">
        <f t="shared" si="45"/>
        <v>1579.3856933094717</v>
      </c>
      <c r="Z401" s="17">
        <f t="shared" si="45"/>
        <v>1622.2532682036256</v>
      </c>
      <c r="AA401" s="17">
        <f t="shared" si="45"/>
        <v>1664.8195282842294</v>
      </c>
      <c r="AB401" s="17">
        <f t="shared" si="45"/>
        <v>1707.359225438677</v>
      </c>
      <c r="AC401" s="17">
        <f t="shared" si="45"/>
        <v>1747.4088953801665</v>
      </c>
      <c r="AD401" s="17">
        <f t="shared" si="45"/>
        <v>1788.7104864376417</v>
      </c>
      <c r="AE401" s="17">
        <f t="shared" si="45"/>
        <v>1831.0277145833279</v>
      </c>
      <c r="AF401" s="17">
        <f t="shared" si="45"/>
        <v>1868.915815406112</v>
      </c>
      <c r="AG401" s="17">
        <f t="shared" si="45"/>
        <v>1909.7256925558611</v>
      </c>
      <c r="AH401" s="17">
        <f t="shared" si="45"/>
        <v>1956.1594733956742</v>
      </c>
      <c r="AI401" s="17">
        <f t="shared" si="45"/>
        <v>2004.6299313498955</v>
      </c>
      <c r="AJ401" s="17">
        <f t="shared" si="45"/>
        <v>2054.7968408034658</v>
      </c>
      <c r="AK401" s="17">
        <f t="shared" si="45"/>
        <v>2101.1915317847602</v>
      </c>
      <c r="AL401" s="17">
        <f t="shared" si="45"/>
        <v>2118.1759852207933</v>
      </c>
      <c r="AM401" s="17">
        <f t="shared" si="45"/>
        <v>2140.5385344145761</v>
      </c>
      <c r="AN401" s="17">
        <f t="shared" si="45"/>
        <v>2172.6433335936536</v>
      </c>
      <c r="AO401" s="17">
        <f t="shared" si="45"/>
        <v>2208.5529286065148</v>
      </c>
    </row>
  </sheetData>
  <conditionalFormatting sqref="J321:AO397 J400:AO400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A1" location="Content!A1" display="Back to content" xr:uid="{5FCD8473-6BD0-47DA-AE63-9859D967344C}"/>
  </hyperlink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D4BC-083A-4811-8937-B68BC1A675B7}">
  <sheetPr>
    <tabColor theme="0"/>
  </sheetPr>
  <dimension ref="D1:AK456"/>
  <sheetViews>
    <sheetView topLeftCell="C221" workbookViewId="0">
      <selection activeCell="Q261" sqref="Q261"/>
    </sheetView>
  </sheetViews>
  <sheetFormatPr defaultRowHeight="14.4" x14ac:dyDescent="0.3"/>
  <cols>
    <col min="1" max="1" width="8.88671875" customWidth="1"/>
    <col min="4" max="4" width="18.33203125" bestFit="1" customWidth="1"/>
    <col min="5" max="5" width="13" bestFit="1" customWidth="1"/>
  </cols>
  <sheetData>
    <row r="1" spans="4:37" x14ac:dyDescent="0.3">
      <c r="E1" t="s">
        <v>440</v>
      </c>
      <c r="G1">
        <f>SUM(G264:G285)/SUM($F$264:$F$285)</f>
        <v>1</v>
      </c>
      <c r="H1">
        <f t="shared" ref="H1:AK1" si="0">SUM(H264:H285)/SUM($F$264:$F$285)</f>
        <v>0.98196271039113991</v>
      </c>
      <c r="I1">
        <f t="shared" si="0"/>
        <v>0.99987072199204885</v>
      </c>
      <c r="J1">
        <f t="shared" si="0"/>
        <v>1.014568904044459</v>
      </c>
      <c r="K1">
        <f t="shared" si="0"/>
        <v>1.0278190925562551</v>
      </c>
      <c r="L1">
        <f t="shared" si="0"/>
        <v>1.0430491477946648</v>
      </c>
      <c r="M1">
        <f t="shared" si="0"/>
        <v>1.0599950110923311</v>
      </c>
      <c r="N1">
        <f t="shared" si="0"/>
        <v>1.0773913591909086</v>
      </c>
      <c r="O1">
        <f t="shared" si="0"/>
        <v>1.0960210871731833</v>
      </c>
      <c r="P1">
        <f t="shared" si="0"/>
        <v>1.1162918750345936</v>
      </c>
      <c r="Q1">
        <f t="shared" si="0"/>
        <v>1.1383586345975341</v>
      </c>
      <c r="R1">
        <f t="shared" si="0"/>
        <v>1.1604028634812713</v>
      </c>
      <c r="S1">
        <f t="shared" si="0"/>
        <v>1.1859185166801343</v>
      </c>
      <c r="T1">
        <f t="shared" si="0"/>
        <v>1.2119504266812127</v>
      </c>
      <c r="U1">
        <f t="shared" si="0"/>
        <v>1.239178880188438</v>
      </c>
      <c r="V1">
        <f t="shared" si="0"/>
        <v>1.2697953012398111</v>
      </c>
      <c r="W1">
        <f t="shared" si="0"/>
        <v>1.3001290600171711</v>
      </c>
      <c r="X1">
        <f t="shared" si="0"/>
        <v>1.3315498865583295</v>
      </c>
      <c r="Y1">
        <f t="shared" si="0"/>
        <v>1.3643045556867004</v>
      </c>
      <c r="Z1">
        <f t="shared" si="0"/>
        <v>1.3956153238175004</v>
      </c>
      <c r="AA1">
        <f t="shared" si="0"/>
        <v>1.4287033384078955</v>
      </c>
      <c r="AB1">
        <f t="shared" si="0"/>
        <v>1.4614829235436926</v>
      </c>
      <c r="AC1">
        <f t="shared" si="0"/>
        <v>1.4970400456070923</v>
      </c>
      <c r="AD1">
        <f t="shared" si="0"/>
        <v>1.5312721499860991</v>
      </c>
      <c r="AE1">
        <f t="shared" si="0"/>
        <v>1.5665836654417054</v>
      </c>
      <c r="AF1">
        <f t="shared" si="0"/>
        <v>1.6033796617526295</v>
      </c>
      <c r="AG1">
        <f t="shared" si="0"/>
        <v>1.6416871058681057</v>
      </c>
      <c r="AH1">
        <f t="shared" si="0"/>
        <v>1.6797367034541308</v>
      </c>
      <c r="AI1">
        <f t="shared" si="0"/>
        <v>1.6919835038741688</v>
      </c>
      <c r="AJ1">
        <f t="shared" si="0"/>
        <v>1.7008171689569547</v>
      </c>
      <c r="AK1">
        <f t="shared" si="0"/>
        <v>1.7101448375912971</v>
      </c>
    </row>
    <row r="2" spans="4:37" x14ac:dyDescent="0.3">
      <c r="E2" t="s">
        <v>441</v>
      </c>
      <c r="G2">
        <f>G288/$F$288</f>
        <v>1.0294757880068732</v>
      </c>
      <c r="H2">
        <f t="shared" ref="H2:AK2" si="1">H288/$F$288</f>
        <v>1.0398144569004895</v>
      </c>
      <c r="I2">
        <f t="shared" si="1"/>
        <v>1.0616881841354819</v>
      </c>
      <c r="J2">
        <f t="shared" si="1"/>
        <v>1.0820805075516975</v>
      </c>
      <c r="K2">
        <f t="shared" si="1"/>
        <v>1.1054150932113078</v>
      </c>
      <c r="L2">
        <f t="shared" si="1"/>
        <v>1.1311443078690608</v>
      </c>
      <c r="M2">
        <f t="shared" si="1"/>
        <v>1.1579131168401504</v>
      </c>
      <c r="N2">
        <f t="shared" si="1"/>
        <v>1.1846573766721713</v>
      </c>
      <c r="O2">
        <f t="shared" si="1"/>
        <v>1.2066183226383089</v>
      </c>
      <c r="P2">
        <f t="shared" si="1"/>
        <v>1.234982069184658</v>
      </c>
      <c r="Q2">
        <f t="shared" si="1"/>
        <v>1.264608156966565</v>
      </c>
      <c r="R2">
        <f t="shared" si="1"/>
        <v>1.2962469907825487</v>
      </c>
      <c r="S2">
        <f t="shared" si="1"/>
        <v>1.3283585697022202</v>
      </c>
      <c r="T2">
        <f t="shared" si="1"/>
        <v>1.3609105536524484</v>
      </c>
      <c r="U2">
        <f t="shared" si="1"/>
        <v>1.3956383867840578</v>
      </c>
      <c r="V2">
        <f t="shared" si="1"/>
        <v>1.4323091196083029</v>
      </c>
      <c r="W2">
        <f t="shared" si="1"/>
        <v>1.4687041410311081</v>
      </c>
      <c r="X2">
        <f t="shared" si="1"/>
        <v>1.505370801907131</v>
      </c>
      <c r="Y2">
        <f t="shared" si="1"/>
        <v>1.5407356842353055</v>
      </c>
      <c r="Z2">
        <f t="shared" si="1"/>
        <v>1.5765492655984081</v>
      </c>
      <c r="AA2">
        <f t="shared" si="1"/>
        <v>1.6135116113625518</v>
      </c>
      <c r="AB2">
        <f t="shared" si="1"/>
        <v>1.6474448994396949</v>
      </c>
      <c r="AC2">
        <f>AC288/$F$288</f>
        <v>1.6840614424724367</v>
      </c>
      <c r="AD2">
        <f>AD288/$F$288</f>
        <v>1.7240672742780814</v>
      </c>
      <c r="AE2">
        <f t="shared" si="1"/>
        <v>1.765715508794117</v>
      </c>
      <c r="AF2">
        <f t="shared" si="1"/>
        <v>1.8088875786236487</v>
      </c>
      <c r="AG2">
        <f t="shared" si="1"/>
        <v>1.8499520169251444</v>
      </c>
      <c r="AH2">
        <f t="shared" si="1"/>
        <v>1.871379384372911</v>
      </c>
      <c r="AI2">
        <f t="shared" si="1"/>
        <v>1.889517946283729</v>
      </c>
      <c r="AJ2">
        <f t="shared" si="1"/>
        <v>1.9132302531654144</v>
      </c>
      <c r="AK2">
        <f t="shared" si="1"/>
        <v>1.9396056003317499</v>
      </c>
    </row>
    <row r="3" spans="4:37" x14ac:dyDescent="0.3">
      <c r="E3" t="s">
        <v>442</v>
      </c>
      <c r="G3">
        <f>G455/$F$455</f>
        <v>1.0410023884043278</v>
      </c>
      <c r="H3">
        <f t="shared" ref="H3:AK3" si="2">H455/$F$455</f>
        <v>1.062061727326358</v>
      </c>
      <c r="I3">
        <f t="shared" si="2"/>
        <v>1.0858594050580552</v>
      </c>
      <c r="J3">
        <f t="shared" si="2"/>
        <v>1.1087847029089184</v>
      </c>
      <c r="K3">
        <f t="shared" si="2"/>
        <v>1.1363389149693295</v>
      </c>
      <c r="L3">
        <f t="shared" si="2"/>
        <v>1.1664912041242088</v>
      </c>
      <c r="M3">
        <f t="shared" si="2"/>
        <v>1.1974544039312816</v>
      </c>
      <c r="N3">
        <f t="shared" si="2"/>
        <v>1.2282166777108683</v>
      </c>
      <c r="O3">
        <f t="shared" si="2"/>
        <v>1.2518684900811063</v>
      </c>
      <c r="P3">
        <f t="shared" si="2"/>
        <v>1.2838193911967299</v>
      </c>
      <c r="Q3">
        <f t="shared" si="2"/>
        <v>1.3168613778806784</v>
      </c>
      <c r="R3">
        <f t="shared" si="2"/>
        <v>1.3527115425471345</v>
      </c>
      <c r="S3">
        <f t="shared" si="2"/>
        <v>1.3879341425116625</v>
      </c>
      <c r="T3">
        <f t="shared" si="2"/>
        <v>1.4235782425464276</v>
      </c>
      <c r="U3">
        <f t="shared" si="2"/>
        <v>1.4618060844350238</v>
      </c>
      <c r="V3">
        <f t="shared" si="2"/>
        <v>1.5014823218928421</v>
      </c>
      <c r="W3">
        <f t="shared" si="2"/>
        <v>1.5408796763459489</v>
      </c>
      <c r="X3">
        <f t="shared" si="2"/>
        <v>1.5802524453876228</v>
      </c>
      <c r="Y3">
        <f t="shared" si="2"/>
        <v>1.6173205608252195</v>
      </c>
      <c r="Z3">
        <f t="shared" si="2"/>
        <v>1.6555473963350094</v>
      </c>
      <c r="AA3">
        <f t="shared" si="2"/>
        <v>1.6947142583892119</v>
      </c>
      <c r="AB3">
        <f t="shared" si="2"/>
        <v>1.7297817257878485</v>
      </c>
      <c r="AC3">
        <f t="shared" si="2"/>
        <v>1.7675534537294451</v>
      </c>
      <c r="AD3">
        <f t="shared" si="2"/>
        <v>1.8105304058713503</v>
      </c>
      <c r="AE3">
        <f t="shared" si="2"/>
        <v>1.8553924118100937</v>
      </c>
      <c r="AF3">
        <f t="shared" si="2"/>
        <v>1.901824574509309</v>
      </c>
      <c r="AG3">
        <f t="shared" si="2"/>
        <v>1.944765346892666</v>
      </c>
      <c r="AH3">
        <f t="shared" si="2"/>
        <v>1.9604853685947807</v>
      </c>
      <c r="AI3">
        <f t="shared" si="2"/>
        <v>1.9811831060835821</v>
      </c>
      <c r="AJ3">
        <f t="shared" si="2"/>
        <v>2.0108978179353798</v>
      </c>
      <c r="AK3">
        <f t="shared" si="2"/>
        <v>2.0441340721966093</v>
      </c>
    </row>
    <row r="4" spans="4:37" x14ac:dyDescent="0.3">
      <c r="D4" s="32" t="s">
        <v>197</v>
      </c>
      <c r="E4" s="32" t="s">
        <v>12</v>
      </c>
      <c r="F4" s="32">
        <v>2019</v>
      </c>
      <c r="G4" s="32">
        <v>2020</v>
      </c>
      <c r="H4" s="32">
        <v>2021</v>
      </c>
      <c r="I4" s="32">
        <v>2022</v>
      </c>
      <c r="J4" s="32">
        <v>2023</v>
      </c>
      <c r="K4" s="32">
        <v>2024</v>
      </c>
      <c r="L4" s="32">
        <v>2025</v>
      </c>
      <c r="M4" s="32">
        <v>2026</v>
      </c>
      <c r="N4" s="32">
        <v>2027</v>
      </c>
      <c r="O4" s="32">
        <v>2028</v>
      </c>
      <c r="P4" s="32">
        <v>2029</v>
      </c>
      <c r="Q4" s="32">
        <v>2030</v>
      </c>
      <c r="R4" s="32">
        <v>2031</v>
      </c>
      <c r="S4" s="32">
        <v>2032</v>
      </c>
      <c r="T4" s="32">
        <v>2033</v>
      </c>
      <c r="U4" s="32">
        <v>2034</v>
      </c>
      <c r="V4" s="32">
        <v>2035</v>
      </c>
      <c r="W4" s="32">
        <v>2036</v>
      </c>
      <c r="X4" s="32">
        <v>2037</v>
      </c>
      <c r="Y4" s="32">
        <v>2038</v>
      </c>
      <c r="Z4" s="32">
        <v>2039</v>
      </c>
      <c r="AA4" s="32">
        <v>2040</v>
      </c>
      <c r="AB4" s="32">
        <v>2041</v>
      </c>
      <c r="AC4" s="32">
        <v>2042</v>
      </c>
      <c r="AD4" s="32">
        <v>2043</v>
      </c>
      <c r="AE4" s="32">
        <v>2044</v>
      </c>
      <c r="AF4" s="32">
        <v>2045</v>
      </c>
      <c r="AG4" s="32">
        <v>2046</v>
      </c>
      <c r="AH4" s="32">
        <v>2047</v>
      </c>
      <c r="AI4" s="32">
        <v>2048</v>
      </c>
      <c r="AJ4" s="32">
        <v>2049</v>
      </c>
      <c r="AK4" s="32">
        <v>2050</v>
      </c>
    </row>
    <row r="5" spans="4:37" x14ac:dyDescent="0.3">
      <c r="D5" t="s">
        <v>193</v>
      </c>
      <c r="E5" t="s">
        <v>417</v>
      </c>
      <c r="F5">
        <v>3.6916692176509098</v>
      </c>
      <c r="G5">
        <v>3.5020784841283201</v>
      </c>
      <c r="H5">
        <v>3.6805160998533202</v>
      </c>
      <c r="I5">
        <v>3.6591728035406001</v>
      </c>
      <c r="J5">
        <v>3.6399688960359202</v>
      </c>
      <c r="K5">
        <v>3.6337676923505899</v>
      </c>
      <c r="L5">
        <v>3.6248651199355701</v>
      </c>
      <c r="M5">
        <v>3.61227579228441</v>
      </c>
      <c r="N5">
        <v>3.6038714761105899</v>
      </c>
      <c r="O5">
        <v>3.5903859094866499</v>
      </c>
      <c r="P5">
        <v>3.5827418824886501</v>
      </c>
      <c r="Q5">
        <v>3.5690831103942098</v>
      </c>
      <c r="R5">
        <v>3.5671327608885899</v>
      </c>
      <c r="S5">
        <v>3.5555502019418799</v>
      </c>
      <c r="T5">
        <v>3.5460738201318498</v>
      </c>
      <c r="U5">
        <v>3.54342935145608</v>
      </c>
      <c r="V5">
        <v>3.5295849443019098</v>
      </c>
      <c r="W5">
        <v>3.51967667765547</v>
      </c>
      <c r="X5">
        <v>3.5092989275280799</v>
      </c>
      <c r="Y5">
        <v>3.49096309363116</v>
      </c>
      <c r="Z5">
        <v>3.48244555304453</v>
      </c>
      <c r="AA5">
        <v>3.46706511596653</v>
      </c>
      <c r="AB5">
        <v>3.4589015476764602</v>
      </c>
      <c r="AC5">
        <v>3.4400110715430801</v>
      </c>
      <c r="AD5">
        <v>3.42627114855931</v>
      </c>
      <c r="AE5">
        <v>3.4137395337617198</v>
      </c>
      <c r="AF5">
        <v>3.4015273766029099</v>
      </c>
      <c r="AG5">
        <v>3.3788411164275001</v>
      </c>
      <c r="AH5">
        <v>3.3055654683117801</v>
      </c>
      <c r="AI5">
        <v>3.2738928286451099</v>
      </c>
      <c r="AJ5">
        <v>3.2473075132376401</v>
      </c>
      <c r="AK5">
        <v>3.2163504349792</v>
      </c>
    </row>
    <row r="6" spans="4:37" x14ac:dyDescent="0.3">
      <c r="D6" t="s">
        <v>418</v>
      </c>
      <c r="E6" t="s">
        <v>417</v>
      </c>
      <c r="F6">
        <v>13.172548992504</v>
      </c>
      <c r="G6">
        <v>12.4864325918647</v>
      </c>
      <c r="H6">
        <v>13.152823502645299</v>
      </c>
      <c r="I6">
        <v>13.0663931526006</v>
      </c>
      <c r="J6">
        <v>12.9898491927576</v>
      </c>
      <c r="K6">
        <v>12.965001501074701</v>
      </c>
      <c r="L6">
        <v>12.9315928319691</v>
      </c>
      <c r="M6">
        <v>12.8853807584942</v>
      </c>
      <c r="N6">
        <v>12.8543334903603</v>
      </c>
      <c r="O6">
        <v>12.8015913546252</v>
      </c>
      <c r="P6">
        <v>12.7722566533562</v>
      </c>
      <c r="Q6">
        <v>12.719552658590199</v>
      </c>
      <c r="R6">
        <v>12.710988974093601</v>
      </c>
      <c r="S6">
        <v>12.6663900374103</v>
      </c>
      <c r="T6">
        <v>12.6298257483729</v>
      </c>
      <c r="U6">
        <v>12.6195783338525</v>
      </c>
      <c r="V6">
        <v>12.5689760213629</v>
      </c>
      <c r="W6">
        <v>12.531613863429101</v>
      </c>
      <c r="X6">
        <v>12.4902212498426</v>
      </c>
      <c r="Y6">
        <v>12.4190913442901</v>
      </c>
      <c r="Z6">
        <v>12.3836778854567</v>
      </c>
      <c r="AA6">
        <v>12.3240814741745</v>
      </c>
      <c r="AB6">
        <v>12.2881295920696</v>
      </c>
      <c r="AC6">
        <v>12.2150148107721</v>
      </c>
      <c r="AD6">
        <v>12.163819820488801</v>
      </c>
      <c r="AE6">
        <v>12.117599398576299</v>
      </c>
      <c r="AF6">
        <v>12.0726565622916</v>
      </c>
      <c r="AG6">
        <v>11.986892121358199</v>
      </c>
      <c r="AH6">
        <v>11.7054284380478</v>
      </c>
      <c r="AI6">
        <v>11.581915600640301</v>
      </c>
      <c r="AJ6">
        <v>11.4804887331068</v>
      </c>
      <c r="AK6">
        <v>11.364100529179501</v>
      </c>
    </row>
    <row r="7" spans="4:37" x14ac:dyDescent="0.3">
      <c r="D7" t="s">
        <v>419</v>
      </c>
      <c r="E7" t="s">
        <v>201</v>
      </c>
      <c r="F7">
        <v>2.6605426949915998</v>
      </c>
      <c r="G7">
        <v>2.4894667581403001</v>
      </c>
      <c r="H7">
        <v>2.5809396512035798</v>
      </c>
      <c r="I7">
        <v>2.6830710454000699</v>
      </c>
      <c r="J7">
        <v>2.75882482025985</v>
      </c>
      <c r="K7">
        <v>2.81065138975092</v>
      </c>
      <c r="L7">
        <v>2.86225184055847</v>
      </c>
      <c r="M7">
        <v>2.8858341858549701</v>
      </c>
      <c r="N7">
        <v>2.9160526308744101</v>
      </c>
      <c r="O7">
        <v>3.0766990290220302</v>
      </c>
      <c r="P7">
        <v>3.1191756429327602</v>
      </c>
      <c r="Q7">
        <v>3.1366268203451999</v>
      </c>
      <c r="R7">
        <v>3.19391211625212</v>
      </c>
      <c r="S7">
        <v>3.2445804903559998</v>
      </c>
      <c r="T7">
        <v>3.2933243601021198</v>
      </c>
      <c r="U7">
        <v>3.3488359410779398</v>
      </c>
      <c r="V7">
        <v>3.3974612841774801</v>
      </c>
      <c r="W7">
        <v>3.44147811056233</v>
      </c>
      <c r="X7">
        <v>3.4919074871551099</v>
      </c>
      <c r="Y7">
        <v>3.5385132412318199</v>
      </c>
      <c r="Z7">
        <v>3.5909051631118198</v>
      </c>
      <c r="AA7">
        <v>3.6475624743534998</v>
      </c>
      <c r="AB7">
        <v>3.7454891126754299</v>
      </c>
      <c r="AC7">
        <v>3.8064748825441099</v>
      </c>
      <c r="AD7">
        <v>3.86750971297527</v>
      </c>
      <c r="AE7">
        <v>3.9338582473380201</v>
      </c>
      <c r="AF7">
        <v>4.0076467567567704</v>
      </c>
      <c r="AG7">
        <v>4.0381212127971402</v>
      </c>
      <c r="AH7">
        <v>3.9674639288940501</v>
      </c>
      <c r="AI7">
        <v>3.9017025647448298</v>
      </c>
      <c r="AJ7">
        <v>3.8600020823648502</v>
      </c>
      <c r="AK7">
        <v>3.8085525773590199</v>
      </c>
    </row>
    <row r="8" spans="4:37" x14ac:dyDescent="0.3">
      <c r="D8" t="s">
        <v>419</v>
      </c>
      <c r="E8" t="s">
        <v>202</v>
      </c>
      <c r="F8">
        <v>11.925302657025901</v>
      </c>
      <c r="G8">
        <v>11.290995653285799</v>
      </c>
      <c r="H8">
        <v>11.892308570376899</v>
      </c>
      <c r="I8">
        <v>12.475721494214</v>
      </c>
      <c r="J8">
        <v>12.904536233541601</v>
      </c>
      <c r="K8">
        <v>13.1635951847831</v>
      </c>
      <c r="L8">
        <v>13.428441258928901</v>
      </c>
      <c r="M8">
        <v>13.5560553927781</v>
      </c>
      <c r="N8">
        <v>13.7403444586538</v>
      </c>
      <c r="O8">
        <v>14.8221005022912</v>
      </c>
      <c r="P8">
        <v>15.0580289896235</v>
      </c>
      <c r="Q8">
        <v>15.0957867518211</v>
      </c>
      <c r="R8">
        <v>15.3160703856278</v>
      </c>
      <c r="S8">
        <v>15.4838383918032</v>
      </c>
      <c r="T8">
        <v>15.657059250351701</v>
      </c>
      <c r="U8">
        <v>15.9041506835867</v>
      </c>
      <c r="V8">
        <v>16.0490878062859</v>
      </c>
      <c r="W8">
        <v>16.158825883537698</v>
      </c>
      <c r="X8">
        <v>16.334417760081301</v>
      </c>
      <c r="Y8">
        <v>16.509912308673801</v>
      </c>
      <c r="Z8">
        <v>16.702128834993999</v>
      </c>
      <c r="AA8">
        <v>16.941617895276899</v>
      </c>
      <c r="AB8">
        <v>17.480799260315901</v>
      </c>
      <c r="AC8">
        <v>17.7682427947903</v>
      </c>
      <c r="AD8">
        <v>18.021227195599099</v>
      </c>
      <c r="AE8">
        <v>18.2826064602563</v>
      </c>
      <c r="AF8">
        <v>18.5577301582939</v>
      </c>
      <c r="AG8">
        <v>18.4504578317786</v>
      </c>
      <c r="AH8">
        <v>17.764902946955701</v>
      </c>
      <c r="AI8">
        <v>17.121651574576699</v>
      </c>
      <c r="AJ8">
        <v>16.645012163904902</v>
      </c>
      <c r="AK8">
        <v>16.142987946807001</v>
      </c>
    </row>
    <row r="9" spans="4:37" x14ac:dyDescent="0.3">
      <c r="D9" t="s">
        <v>419</v>
      </c>
      <c r="E9" t="s">
        <v>203</v>
      </c>
      <c r="F9">
        <v>0.81587985557114195</v>
      </c>
      <c r="G9">
        <v>0.75514253535460596</v>
      </c>
      <c r="H9">
        <v>0.80223624389509396</v>
      </c>
      <c r="I9">
        <v>0.84745268776878402</v>
      </c>
      <c r="J9">
        <v>0.88181928578082402</v>
      </c>
      <c r="K9">
        <v>0.90520809336438701</v>
      </c>
      <c r="L9">
        <v>0.92904135207005001</v>
      </c>
      <c r="M9">
        <v>0.94353460410604595</v>
      </c>
      <c r="N9">
        <v>0.96087082434452997</v>
      </c>
      <c r="O9">
        <v>1.0392639193214299</v>
      </c>
      <c r="P9">
        <v>1.0644372966717099</v>
      </c>
      <c r="Q9">
        <v>1.0756244945592599</v>
      </c>
      <c r="R9">
        <v>1.1010814073803299</v>
      </c>
      <c r="S9">
        <v>1.12347927538637</v>
      </c>
      <c r="T9">
        <v>1.1460673887747299</v>
      </c>
      <c r="U9">
        <v>1.1726312118398301</v>
      </c>
      <c r="V9">
        <v>1.19094649096677</v>
      </c>
      <c r="W9">
        <v>1.20907978307946</v>
      </c>
      <c r="X9">
        <v>1.23306918384619</v>
      </c>
      <c r="Y9">
        <v>1.2535236730364401</v>
      </c>
      <c r="Z9">
        <v>1.2762398594758899</v>
      </c>
      <c r="AA9">
        <v>1.3018665106423299</v>
      </c>
      <c r="AB9">
        <v>1.3547478246286699</v>
      </c>
      <c r="AC9">
        <v>1.3869683424760599</v>
      </c>
      <c r="AD9">
        <v>1.41430277026472</v>
      </c>
      <c r="AE9">
        <v>1.44237161836352</v>
      </c>
      <c r="AF9">
        <v>1.4729620431242201</v>
      </c>
      <c r="AG9">
        <v>1.4843581439356801</v>
      </c>
      <c r="AH9">
        <v>1.4485976257994999</v>
      </c>
      <c r="AI9">
        <v>1.4103940131974899</v>
      </c>
      <c r="AJ9">
        <v>1.3810480613401099</v>
      </c>
      <c r="AK9">
        <v>1.3474095493237299</v>
      </c>
    </row>
    <row r="10" spans="4:37" x14ac:dyDescent="0.3">
      <c r="D10" t="s">
        <v>419</v>
      </c>
      <c r="E10" t="s">
        <v>204</v>
      </c>
      <c r="F10">
        <v>6.7349634382759103</v>
      </c>
      <c r="G10">
        <v>6.4373982659944797</v>
      </c>
      <c r="H10">
        <v>6.4978723328849499</v>
      </c>
      <c r="I10">
        <v>6.6470637653378501</v>
      </c>
      <c r="J10">
        <v>6.73904347709896</v>
      </c>
      <c r="K10">
        <v>6.8042977638878703</v>
      </c>
      <c r="L10">
        <v>6.8848800120073603</v>
      </c>
      <c r="M10">
        <v>6.9331163567180001</v>
      </c>
      <c r="N10">
        <v>6.9980515229279803</v>
      </c>
      <c r="O10">
        <v>7.1438938188442203</v>
      </c>
      <c r="P10">
        <v>7.2270186383697199</v>
      </c>
      <c r="Q10">
        <v>7.2881460741447999</v>
      </c>
      <c r="R10">
        <v>7.4273271534081502</v>
      </c>
      <c r="S10">
        <v>7.5475316378432797</v>
      </c>
      <c r="T10">
        <v>7.6563095553635296</v>
      </c>
      <c r="U10">
        <v>7.7817667097689398</v>
      </c>
      <c r="V10">
        <v>7.9082570440430198</v>
      </c>
      <c r="W10">
        <v>8.0127185132095899</v>
      </c>
      <c r="X10">
        <v>8.1189149345101299</v>
      </c>
      <c r="Y10">
        <v>8.2160702743187493</v>
      </c>
      <c r="Z10">
        <v>8.3362721224609402</v>
      </c>
      <c r="AA10">
        <v>8.4524138052978195</v>
      </c>
      <c r="AB10">
        <v>8.58964158255481</v>
      </c>
      <c r="AC10">
        <v>8.6839602434790493</v>
      </c>
      <c r="AD10">
        <v>8.8126302862705899</v>
      </c>
      <c r="AE10">
        <v>8.9634624707762995</v>
      </c>
      <c r="AF10">
        <v>9.1347105444041699</v>
      </c>
      <c r="AG10">
        <v>9.2260187845758406</v>
      </c>
      <c r="AH10">
        <v>9.0385039887458998</v>
      </c>
      <c r="AI10">
        <v>8.8987087983798592</v>
      </c>
      <c r="AJ10">
        <v>8.8264306510063708</v>
      </c>
      <c r="AK10">
        <v>8.7487286257937704</v>
      </c>
    </row>
    <row r="11" spans="4:37" x14ac:dyDescent="0.3">
      <c r="D11" t="s">
        <v>419</v>
      </c>
      <c r="E11" t="s">
        <v>205</v>
      </c>
      <c r="F11">
        <v>12.999968868332401</v>
      </c>
      <c r="G11">
        <v>12.6402951679501</v>
      </c>
      <c r="H11">
        <v>13.017786738600099</v>
      </c>
      <c r="I11">
        <v>13.2250898937616</v>
      </c>
      <c r="J11">
        <v>13.4568266665551</v>
      </c>
      <c r="K11">
        <v>13.6814492514363</v>
      </c>
      <c r="L11">
        <v>13.9373185330174</v>
      </c>
      <c r="M11">
        <v>14.1291411036861</v>
      </c>
      <c r="N11">
        <v>14.3446799431463</v>
      </c>
      <c r="O11">
        <v>15.406468904915799</v>
      </c>
      <c r="P11">
        <v>15.7248146870855</v>
      </c>
      <c r="Q11">
        <v>15.8532336855958</v>
      </c>
      <c r="R11">
        <v>16.1528471342397</v>
      </c>
      <c r="S11">
        <v>16.4489796418355</v>
      </c>
      <c r="T11">
        <v>16.753591789091502</v>
      </c>
      <c r="U11">
        <v>17.100276302753201</v>
      </c>
      <c r="V11">
        <v>17.458953369883599</v>
      </c>
      <c r="W11">
        <v>17.777619051426001</v>
      </c>
      <c r="X11">
        <v>18.067094319211598</v>
      </c>
      <c r="Y11">
        <v>18.330853094224899</v>
      </c>
      <c r="Z11">
        <v>18.601094556758198</v>
      </c>
      <c r="AA11">
        <v>18.937003339174101</v>
      </c>
      <c r="AB11">
        <v>19.501846298714501</v>
      </c>
      <c r="AC11">
        <v>19.875379500076299</v>
      </c>
      <c r="AD11">
        <v>20.252310868831099</v>
      </c>
      <c r="AE11">
        <v>20.637874350282601</v>
      </c>
      <c r="AF11">
        <v>21.0664278426751</v>
      </c>
      <c r="AG11">
        <v>21.283965578775501</v>
      </c>
      <c r="AH11">
        <v>20.912600417041201</v>
      </c>
      <c r="AI11">
        <v>20.3908582428333</v>
      </c>
      <c r="AJ11">
        <v>20.051297731083402</v>
      </c>
      <c r="AK11">
        <v>19.705154225872398</v>
      </c>
    </row>
    <row r="12" spans="4:37" x14ac:dyDescent="0.3">
      <c r="D12" t="s">
        <v>419</v>
      </c>
      <c r="E12" t="s">
        <v>206</v>
      </c>
      <c r="F12">
        <v>6.1969723289684602</v>
      </c>
      <c r="G12">
        <v>6.1582114286077596</v>
      </c>
      <c r="H12">
        <v>6.4299815177627497</v>
      </c>
      <c r="I12">
        <v>6.4990226420696997</v>
      </c>
      <c r="J12">
        <v>6.62376726501045</v>
      </c>
      <c r="K12">
        <v>6.7809806500573204</v>
      </c>
      <c r="L12">
        <v>6.9646490980301801</v>
      </c>
      <c r="M12">
        <v>7.1564262977214197</v>
      </c>
      <c r="N12">
        <v>7.3577267250713101</v>
      </c>
      <c r="O12">
        <v>8.0617997954284597</v>
      </c>
      <c r="P12">
        <v>8.3421784370705794</v>
      </c>
      <c r="Q12">
        <v>8.48951561870423</v>
      </c>
      <c r="R12">
        <v>8.7065609264735304</v>
      </c>
      <c r="S12">
        <v>8.9357877059157307</v>
      </c>
      <c r="T12">
        <v>9.1875577543290294</v>
      </c>
      <c r="U12">
        <v>9.4773680525243105</v>
      </c>
      <c r="V12">
        <v>9.7343074349049292</v>
      </c>
      <c r="W12">
        <v>10.0168418657861</v>
      </c>
      <c r="X12">
        <v>10.3168186258224</v>
      </c>
      <c r="Y12">
        <v>10.541846254703501</v>
      </c>
      <c r="Z12">
        <v>10.748947702559899</v>
      </c>
      <c r="AA12">
        <v>11.001017072673701</v>
      </c>
      <c r="AB12">
        <v>11.4711938158205</v>
      </c>
      <c r="AC12">
        <v>11.801284507195099</v>
      </c>
      <c r="AD12">
        <v>12.068952553865801</v>
      </c>
      <c r="AE12">
        <v>12.319973517891601</v>
      </c>
      <c r="AF12">
        <v>12.590403913435599</v>
      </c>
      <c r="AG12">
        <v>12.7507847539125</v>
      </c>
      <c r="AH12">
        <v>12.559008729394799</v>
      </c>
      <c r="AI12">
        <v>12.2012487296456</v>
      </c>
      <c r="AJ12">
        <v>11.9219030069184</v>
      </c>
      <c r="AK12">
        <v>11.643254760843901</v>
      </c>
    </row>
    <row r="13" spans="4:37" x14ac:dyDescent="0.3">
      <c r="D13" t="s">
        <v>419</v>
      </c>
      <c r="E13" t="s">
        <v>207</v>
      </c>
      <c r="F13">
        <v>5.4472049614452702</v>
      </c>
      <c r="G13">
        <v>4.9327250025617904</v>
      </c>
      <c r="H13">
        <v>5.1524737924873003</v>
      </c>
      <c r="I13">
        <v>5.4655906016601303</v>
      </c>
      <c r="J13">
        <v>5.6762485712245896</v>
      </c>
      <c r="K13">
        <v>5.8220177316938297</v>
      </c>
      <c r="L13">
        <v>5.9704427338535497</v>
      </c>
      <c r="M13">
        <v>6.0438655380187098</v>
      </c>
      <c r="N13">
        <v>6.1322695339632496</v>
      </c>
      <c r="O13">
        <v>6.38438534283494</v>
      </c>
      <c r="P13">
        <v>6.5092943965130301</v>
      </c>
      <c r="Q13">
        <v>6.6020056625016501</v>
      </c>
      <c r="R13">
        <v>6.8043569288621502</v>
      </c>
      <c r="S13">
        <v>6.9803314961443004</v>
      </c>
      <c r="T13">
        <v>7.1440702659727702</v>
      </c>
      <c r="U13">
        <v>7.3238249752549498</v>
      </c>
      <c r="V13">
        <v>7.4790445050866499</v>
      </c>
      <c r="W13">
        <v>7.6289856010944899</v>
      </c>
      <c r="X13">
        <v>7.8057510227481997</v>
      </c>
      <c r="Y13">
        <v>7.9630444861111096</v>
      </c>
      <c r="Z13">
        <v>8.1490716420232108</v>
      </c>
      <c r="AA13">
        <v>8.3249425902733893</v>
      </c>
      <c r="AB13">
        <v>8.5808611917112003</v>
      </c>
      <c r="AC13">
        <v>8.7551000296122901</v>
      </c>
      <c r="AD13">
        <v>8.9429359985801007</v>
      </c>
      <c r="AE13">
        <v>9.1554502889408909</v>
      </c>
      <c r="AF13">
        <v>9.3942068890023904</v>
      </c>
      <c r="AG13">
        <v>9.5550016342304591</v>
      </c>
      <c r="AH13">
        <v>9.35623788386272</v>
      </c>
      <c r="AI13">
        <v>9.2149687493032708</v>
      </c>
      <c r="AJ13">
        <v>9.1264105862273492</v>
      </c>
      <c r="AK13">
        <v>9.0054710174245702</v>
      </c>
    </row>
    <row r="14" spans="4:37" x14ac:dyDescent="0.3">
      <c r="D14" t="s">
        <v>419</v>
      </c>
      <c r="E14" t="s">
        <v>208</v>
      </c>
      <c r="F14">
        <v>2.94784568120137</v>
      </c>
      <c r="G14">
        <v>2.7693155051713099</v>
      </c>
      <c r="H14">
        <v>2.8025897711552998</v>
      </c>
      <c r="I14">
        <v>2.8773323236215198</v>
      </c>
      <c r="J14">
        <v>2.9239606467814099</v>
      </c>
      <c r="K14">
        <v>2.9545725904045801</v>
      </c>
      <c r="L14">
        <v>2.9918343831263399</v>
      </c>
      <c r="M14">
        <v>3.0161873945443798</v>
      </c>
      <c r="N14">
        <v>3.0499739612668502</v>
      </c>
      <c r="O14">
        <v>3.1286490683309198</v>
      </c>
      <c r="P14">
        <v>3.1705647043637799</v>
      </c>
      <c r="Q14">
        <v>3.20088148116439</v>
      </c>
      <c r="R14">
        <v>3.26696268988514</v>
      </c>
      <c r="S14">
        <v>3.3238234606509098</v>
      </c>
      <c r="T14">
        <v>3.37488244901804</v>
      </c>
      <c r="U14">
        <v>3.4327949969571701</v>
      </c>
      <c r="V14">
        <v>3.48999615239123</v>
      </c>
      <c r="W14">
        <v>3.5361021582353498</v>
      </c>
      <c r="X14">
        <v>3.5842049612182501</v>
      </c>
      <c r="Y14">
        <v>3.6288507494500699</v>
      </c>
      <c r="Z14">
        <v>3.6849830632512202</v>
      </c>
      <c r="AA14">
        <v>3.7398689974261501</v>
      </c>
      <c r="AB14">
        <v>3.8081800343776302</v>
      </c>
      <c r="AC14">
        <v>3.8528024578144899</v>
      </c>
      <c r="AD14">
        <v>3.9131087211448001</v>
      </c>
      <c r="AE14">
        <v>3.9836138521192002</v>
      </c>
      <c r="AF14">
        <v>4.0633952220528098</v>
      </c>
      <c r="AG14">
        <v>4.0823672870920102</v>
      </c>
      <c r="AH14">
        <v>3.9768824755256</v>
      </c>
      <c r="AI14">
        <v>3.8921469934006199</v>
      </c>
      <c r="AJ14">
        <v>3.83968787908496</v>
      </c>
      <c r="AK14">
        <v>3.7852905245722601</v>
      </c>
    </row>
    <row r="15" spans="4:37" x14ac:dyDescent="0.3">
      <c r="D15" t="s">
        <v>419</v>
      </c>
      <c r="E15" t="s">
        <v>209</v>
      </c>
      <c r="F15">
        <v>0.52449157567978599</v>
      </c>
      <c r="G15">
        <v>0.48665830644969199</v>
      </c>
      <c r="H15">
        <v>0.49585643741699498</v>
      </c>
      <c r="I15">
        <v>0.51788597358377597</v>
      </c>
      <c r="J15">
        <v>0.53049501915316699</v>
      </c>
      <c r="K15">
        <v>0.53807424744574806</v>
      </c>
      <c r="L15">
        <v>0.54547531675509298</v>
      </c>
      <c r="M15">
        <v>0.54554770152335996</v>
      </c>
      <c r="N15">
        <v>0.54720314434812201</v>
      </c>
      <c r="O15">
        <v>0.55493805901762105</v>
      </c>
      <c r="P15">
        <v>0.55836236516719495</v>
      </c>
      <c r="Q15">
        <v>0.56157626422235896</v>
      </c>
      <c r="R15">
        <v>0.57345588241722001</v>
      </c>
      <c r="S15">
        <v>0.58307686832605299</v>
      </c>
      <c r="T15">
        <v>0.59124567610311896</v>
      </c>
      <c r="U15">
        <v>0.60021999971682605</v>
      </c>
      <c r="V15">
        <v>0.60940078117997598</v>
      </c>
      <c r="W15">
        <v>0.61635014956710099</v>
      </c>
      <c r="X15">
        <v>0.62368250092387201</v>
      </c>
      <c r="Y15">
        <v>0.63177290513818296</v>
      </c>
      <c r="Z15">
        <v>0.64255437109813096</v>
      </c>
      <c r="AA15">
        <v>0.65201671796513605</v>
      </c>
      <c r="AB15">
        <v>0.66256903172416204</v>
      </c>
      <c r="AC15">
        <v>0.66999375099889003</v>
      </c>
      <c r="AD15">
        <v>0.68072197849941296</v>
      </c>
      <c r="AE15">
        <v>0.69379228095633105</v>
      </c>
      <c r="AF15">
        <v>0.70856602940555602</v>
      </c>
      <c r="AG15">
        <v>0.71950824424175197</v>
      </c>
      <c r="AH15">
        <v>0.71033256348849305</v>
      </c>
      <c r="AI15">
        <v>0.708473811772934</v>
      </c>
      <c r="AJ15">
        <v>0.71095500307815696</v>
      </c>
      <c r="AK15">
        <v>0.71164208338454105</v>
      </c>
    </row>
    <row r="16" spans="4:37" x14ac:dyDescent="0.3">
      <c r="D16" t="s">
        <v>419</v>
      </c>
      <c r="E16" t="s">
        <v>210</v>
      </c>
      <c r="F16">
        <v>3.8233471543033799</v>
      </c>
      <c r="G16">
        <v>3.6557038235878698</v>
      </c>
      <c r="H16">
        <v>3.6985777774046702</v>
      </c>
      <c r="I16">
        <v>3.79770864038804</v>
      </c>
      <c r="J16">
        <v>3.8683861355371101</v>
      </c>
      <c r="K16">
        <v>3.9126053839148498</v>
      </c>
      <c r="L16">
        <v>3.9601807452751401</v>
      </c>
      <c r="M16">
        <v>3.98443730413765</v>
      </c>
      <c r="N16">
        <v>4.0069771070026503</v>
      </c>
      <c r="O16">
        <v>4.1902628885998796</v>
      </c>
      <c r="P16">
        <v>4.2145605395017496</v>
      </c>
      <c r="Q16">
        <v>4.2040634716140497</v>
      </c>
      <c r="R16">
        <v>4.2606113929911</v>
      </c>
      <c r="S16">
        <v>4.3125700408407601</v>
      </c>
      <c r="T16">
        <v>4.3604730379485996</v>
      </c>
      <c r="U16">
        <v>4.4103842062915302</v>
      </c>
      <c r="V16">
        <v>4.4414258384676799</v>
      </c>
      <c r="W16">
        <v>4.4895077360342297</v>
      </c>
      <c r="X16">
        <v>4.5623548074777496</v>
      </c>
      <c r="Y16">
        <v>4.6015629235371103</v>
      </c>
      <c r="Z16">
        <v>4.6412634168490703</v>
      </c>
      <c r="AA16">
        <v>4.6864371336277104</v>
      </c>
      <c r="AB16">
        <v>4.7784659424645604</v>
      </c>
      <c r="AC16">
        <v>4.8171772718691903</v>
      </c>
      <c r="AD16">
        <v>4.8547294318893304</v>
      </c>
      <c r="AE16">
        <v>4.8959723947787701</v>
      </c>
      <c r="AF16">
        <v>4.9538767987143197</v>
      </c>
      <c r="AG16">
        <v>5.0173495203510301</v>
      </c>
      <c r="AH16">
        <v>4.9512707881469398</v>
      </c>
      <c r="AI16">
        <v>4.8913612481434399</v>
      </c>
      <c r="AJ16">
        <v>4.87156692296226</v>
      </c>
      <c r="AK16">
        <v>4.8407524334435497</v>
      </c>
    </row>
    <row r="17" spans="4:37" x14ac:dyDescent="0.3">
      <c r="D17" t="s">
        <v>419</v>
      </c>
      <c r="E17" t="s">
        <v>211</v>
      </c>
      <c r="F17">
        <v>7.2867372761343301</v>
      </c>
      <c r="G17">
        <v>6.7671426123025302</v>
      </c>
      <c r="H17">
        <v>7.1398078810803796</v>
      </c>
      <c r="I17">
        <v>7.3303393771643304</v>
      </c>
      <c r="J17">
        <v>7.55964981407989</v>
      </c>
      <c r="K17">
        <v>7.7988081209185998</v>
      </c>
      <c r="L17">
        <v>8.0711022537096202</v>
      </c>
      <c r="M17">
        <v>8.3549322388164295</v>
      </c>
      <c r="N17">
        <v>8.6472909638648208</v>
      </c>
      <c r="O17">
        <v>9.5216452714978903</v>
      </c>
      <c r="P17">
        <v>9.9144064557427107</v>
      </c>
      <c r="Q17">
        <v>10.1611201180646</v>
      </c>
      <c r="R17">
        <v>10.4896537874539</v>
      </c>
      <c r="S17">
        <v>10.836032662750601</v>
      </c>
      <c r="T17">
        <v>11.221315351691301</v>
      </c>
      <c r="U17">
        <v>11.680163706259201</v>
      </c>
      <c r="V17">
        <v>12.110500064607301</v>
      </c>
      <c r="W17">
        <v>12.606679234983501</v>
      </c>
      <c r="X17">
        <v>13.207362878701201</v>
      </c>
      <c r="Y17">
        <v>13.7086161704023</v>
      </c>
      <c r="Z17">
        <v>14.1694643383001</v>
      </c>
      <c r="AA17">
        <v>14.688118172019101</v>
      </c>
      <c r="AB17">
        <v>15.3509421229318</v>
      </c>
      <c r="AC17">
        <v>15.851663149398201</v>
      </c>
      <c r="AD17">
        <v>16.3156946582058</v>
      </c>
      <c r="AE17">
        <v>16.8028032485261</v>
      </c>
      <c r="AF17">
        <v>17.354235907044899</v>
      </c>
      <c r="AG17">
        <v>17.857148654933798</v>
      </c>
      <c r="AH17">
        <v>17.503716951830398</v>
      </c>
      <c r="AI17">
        <v>16.950043754988599</v>
      </c>
      <c r="AJ17">
        <v>16.438245078289899</v>
      </c>
      <c r="AK17">
        <v>15.904614960288001</v>
      </c>
    </row>
    <row r="18" spans="4:37" x14ac:dyDescent="0.3">
      <c r="D18" t="s">
        <v>419</v>
      </c>
      <c r="E18" t="s">
        <v>212</v>
      </c>
      <c r="F18">
        <v>27.5487375052288</v>
      </c>
      <c r="G18">
        <v>21.828624693411701</v>
      </c>
      <c r="H18">
        <v>24.197745366433399</v>
      </c>
      <c r="I18">
        <v>25.278585104135701</v>
      </c>
      <c r="J18">
        <v>26.3296575774595</v>
      </c>
      <c r="K18">
        <v>26.977771581088401</v>
      </c>
      <c r="L18">
        <v>27.5574353563232</v>
      </c>
      <c r="M18">
        <v>28.158189779773</v>
      </c>
      <c r="N18">
        <v>28.945546846886899</v>
      </c>
      <c r="O18">
        <v>31.854079543125302</v>
      </c>
      <c r="P18">
        <v>32.467866247931603</v>
      </c>
      <c r="Q18">
        <v>32.853983817397797</v>
      </c>
      <c r="R18">
        <v>33.726351709785902</v>
      </c>
      <c r="S18">
        <v>34.742618043573003</v>
      </c>
      <c r="T18">
        <v>35.8130052428479</v>
      </c>
      <c r="U18">
        <v>36.925305299762698</v>
      </c>
      <c r="V18">
        <v>38.086822049772998</v>
      </c>
      <c r="W18">
        <v>39.294391862238797</v>
      </c>
      <c r="X18">
        <v>40.740386538092103</v>
      </c>
      <c r="Y18">
        <v>41.921135620206599</v>
      </c>
      <c r="Z18">
        <v>43.016041582412697</v>
      </c>
      <c r="AA18">
        <v>44.200516483673198</v>
      </c>
      <c r="AB18">
        <v>46.438145953510897</v>
      </c>
      <c r="AC18">
        <v>47.690145979828202</v>
      </c>
      <c r="AD18">
        <v>48.762533503258602</v>
      </c>
      <c r="AE18">
        <v>49.952815496719801</v>
      </c>
      <c r="AF18">
        <v>51.311622281532102</v>
      </c>
      <c r="AG18">
        <v>52.295396667713</v>
      </c>
      <c r="AH18">
        <v>53.5302400017735</v>
      </c>
      <c r="AI18">
        <v>53.647558075265103</v>
      </c>
      <c r="AJ18">
        <v>53.320714349366199</v>
      </c>
      <c r="AK18">
        <v>52.775997697324698</v>
      </c>
    </row>
    <row r="19" spans="4:37" x14ac:dyDescent="0.3">
      <c r="D19" t="s">
        <v>419</v>
      </c>
      <c r="E19" t="s">
        <v>213</v>
      </c>
      <c r="F19">
        <v>6.4911530358491802</v>
      </c>
      <c r="G19">
        <v>5.8898088900879104</v>
      </c>
      <c r="H19">
        <v>6.0521172544457</v>
      </c>
      <c r="I19">
        <v>6.22019830712338</v>
      </c>
      <c r="J19">
        <v>6.3036412113412803</v>
      </c>
      <c r="K19">
        <v>6.3782977620667296</v>
      </c>
      <c r="L19">
        <v>6.46015751129314</v>
      </c>
      <c r="M19">
        <v>6.52190622214244</v>
      </c>
      <c r="N19">
        <v>6.6759366182152604</v>
      </c>
      <c r="O19">
        <v>6.9601361287819703</v>
      </c>
      <c r="P19">
        <v>7.0487330919151301</v>
      </c>
      <c r="Q19">
        <v>7.0566946844898801</v>
      </c>
      <c r="R19">
        <v>7.2210726799469303</v>
      </c>
      <c r="S19">
        <v>7.3239330551499</v>
      </c>
      <c r="T19">
        <v>7.4601425234198899</v>
      </c>
      <c r="U19">
        <v>7.67963807729262</v>
      </c>
      <c r="V19">
        <v>7.8750040547841396</v>
      </c>
      <c r="W19">
        <v>8.1088546682635396</v>
      </c>
      <c r="X19">
        <v>8.3394805818073401</v>
      </c>
      <c r="Y19">
        <v>8.6149684355763192</v>
      </c>
      <c r="Z19">
        <v>8.7677211803398905</v>
      </c>
      <c r="AA19">
        <v>8.9392360782318701</v>
      </c>
      <c r="AB19">
        <v>9.1198586455892698</v>
      </c>
      <c r="AC19">
        <v>9.26070128432948</v>
      </c>
      <c r="AD19">
        <v>9.41356843754604</v>
      </c>
      <c r="AE19">
        <v>9.5640789927560697</v>
      </c>
      <c r="AF19">
        <v>9.7572809108042495</v>
      </c>
      <c r="AG19">
        <v>9.8860283260567297</v>
      </c>
      <c r="AH19">
        <v>9.7210849026333292</v>
      </c>
      <c r="AI19">
        <v>9.5528928742914498</v>
      </c>
      <c r="AJ19">
        <v>9.4571850082814901</v>
      </c>
      <c r="AK19">
        <v>9.35559903229389</v>
      </c>
    </row>
    <row r="20" spans="4:37" x14ac:dyDescent="0.3">
      <c r="D20" t="s">
        <v>419</v>
      </c>
      <c r="E20" t="s">
        <v>214</v>
      </c>
      <c r="F20">
        <v>7.3673079317878702</v>
      </c>
      <c r="G20">
        <v>6.8877777405701002</v>
      </c>
      <c r="H20">
        <v>7.2227074214111404</v>
      </c>
      <c r="I20">
        <v>7.3451384365399601</v>
      </c>
      <c r="J20">
        <v>7.5273919873726296</v>
      </c>
      <c r="K20">
        <v>7.6975789923244102</v>
      </c>
      <c r="L20">
        <v>7.8838013455061402</v>
      </c>
      <c r="M20">
        <v>8.0803520339969008</v>
      </c>
      <c r="N20">
        <v>8.3036382967496394</v>
      </c>
      <c r="O20">
        <v>9.0291040057786702</v>
      </c>
      <c r="P20">
        <v>9.3330917116536494</v>
      </c>
      <c r="Q20">
        <v>9.5254420540810898</v>
      </c>
      <c r="R20">
        <v>9.7792504762890609</v>
      </c>
      <c r="S20">
        <v>10.050344260912199</v>
      </c>
      <c r="T20">
        <v>10.351991558525899</v>
      </c>
      <c r="U20">
        <v>10.6973498036637</v>
      </c>
      <c r="V20">
        <v>11.005091696517701</v>
      </c>
      <c r="W20">
        <v>11.346797052248601</v>
      </c>
      <c r="X20">
        <v>11.7479537206177</v>
      </c>
      <c r="Y20">
        <v>12.097385504794699</v>
      </c>
      <c r="Z20">
        <v>12.4306170093129</v>
      </c>
      <c r="AA20">
        <v>12.806200819899001</v>
      </c>
      <c r="AB20">
        <v>13.413838538812501</v>
      </c>
      <c r="AC20">
        <v>13.8678758636603</v>
      </c>
      <c r="AD20">
        <v>14.256981997694799</v>
      </c>
      <c r="AE20">
        <v>14.636383451835</v>
      </c>
      <c r="AF20">
        <v>15.0363012330202</v>
      </c>
      <c r="AG20">
        <v>15.4028328941338</v>
      </c>
      <c r="AH20">
        <v>15.4723706750307</v>
      </c>
      <c r="AI20">
        <v>15.3368936616657</v>
      </c>
      <c r="AJ20">
        <v>15.1997650314865</v>
      </c>
      <c r="AK20">
        <v>15.0301336253524</v>
      </c>
    </row>
    <row r="21" spans="4:37" x14ac:dyDescent="0.3">
      <c r="D21" t="s">
        <v>419</v>
      </c>
      <c r="E21" t="s">
        <v>215</v>
      </c>
      <c r="F21">
        <v>112.985261334444</v>
      </c>
      <c r="G21">
        <v>113.007472957226</v>
      </c>
      <c r="H21">
        <v>113.096517056148</v>
      </c>
      <c r="I21">
        <v>110.296701265404</v>
      </c>
      <c r="J21">
        <v>107.510478234937</v>
      </c>
      <c r="K21">
        <v>105.889677748262</v>
      </c>
      <c r="L21">
        <v>104.08486257117499</v>
      </c>
      <c r="M21">
        <v>103.30326635768</v>
      </c>
      <c r="N21">
        <v>102.495123838536</v>
      </c>
      <c r="O21">
        <v>105.731646569045</v>
      </c>
      <c r="P21">
        <v>103.87657444244</v>
      </c>
      <c r="Q21">
        <v>99.405736439943396</v>
      </c>
      <c r="R21">
        <v>96.091006306342607</v>
      </c>
      <c r="S21">
        <v>96.433294677249407</v>
      </c>
      <c r="T21">
        <v>96.225651092410502</v>
      </c>
      <c r="U21">
        <v>96.404467640880995</v>
      </c>
      <c r="V21">
        <v>95.153612014221295</v>
      </c>
      <c r="W21">
        <v>95.551645562849799</v>
      </c>
      <c r="X21">
        <v>93.717508899290905</v>
      </c>
      <c r="Y21">
        <v>92.253433448729496</v>
      </c>
      <c r="Z21">
        <v>90.615844464837494</v>
      </c>
      <c r="AA21">
        <v>89.296518002615301</v>
      </c>
      <c r="AB21">
        <v>85.748306647443201</v>
      </c>
      <c r="AC21">
        <v>81.7286104955365</v>
      </c>
      <c r="AD21">
        <v>77.509203952327397</v>
      </c>
      <c r="AE21">
        <v>73.183489983907293</v>
      </c>
      <c r="AF21">
        <v>68.875906379737501</v>
      </c>
      <c r="AG21">
        <v>60.1827159958751</v>
      </c>
      <c r="AH21">
        <v>51.108273076576303</v>
      </c>
      <c r="AI21">
        <v>41.666699448665597</v>
      </c>
      <c r="AJ21">
        <v>32.464341974398202</v>
      </c>
      <c r="AK21">
        <v>23.010430447333398</v>
      </c>
    </row>
    <row r="22" spans="4:37" x14ac:dyDescent="0.3">
      <c r="D22" t="s">
        <v>419</v>
      </c>
      <c r="E22" t="s">
        <v>216</v>
      </c>
      <c r="F22">
        <v>61.140285838991502</v>
      </c>
      <c r="G22">
        <v>59.994975946341199</v>
      </c>
      <c r="H22">
        <v>61.374840728957501</v>
      </c>
      <c r="I22">
        <v>61.191697527444703</v>
      </c>
      <c r="J22">
        <v>61.5405646444475</v>
      </c>
      <c r="K22">
        <v>62.096049072593502</v>
      </c>
      <c r="L22">
        <v>62.965845141157601</v>
      </c>
      <c r="M22">
        <v>64.416006241833898</v>
      </c>
      <c r="N22">
        <v>65.855067986364503</v>
      </c>
      <c r="O22">
        <v>70.721814147461004</v>
      </c>
      <c r="P22">
        <v>72.526912832721905</v>
      </c>
      <c r="Q22">
        <v>73.275066782903394</v>
      </c>
      <c r="R22">
        <v>73.788372703619004</v>
      </c>
      <c r="S22">
        <v>74.526575750615294</v>
      </c>
      <c r="T22">
        <v>75.258800278061798</v>
      </c>
      <c r="U22">
        <v>76.178096690135902</v>
      </c>
      <c r="V22">
        <v>76.856229767792001</v>
      </c>
      <c r="W22">
        <v>77.731419190763305</v>
      </c>
      <c r="X22">
        <v>79.042484096358905</v>
      </c>
      <c r="Y22">
        <v>79.6468374630889</v>
      </c>
      <c r="Z22">
        <v>79.955947003400297</v>
      </c>
      <c r="AA22">
        <v>80.633729906497507</v>
      </c>
      <c r="AB22">
        <v>82.032585060240606</v>
      </c>
      <c r="AC22">
        <v>82.733047276729394</v>
      </c>
      <c r="AD22">
        <v>83.098981270822193</v>
      </c>
      <c r="AE22">
        <v>83.327395011099995</v>
      </c>
      <c r="AF22">
        <v>83.5791691766116</v>
      </c>
      <c r="AG22">
        <v>81.267597410199102</v>
      </c>
      <c r="AH22">
        <v>77.912745221620995</v>
      </c>
      <c r="AI22">
        <v>72.988188183595796</v>
      </c>
      <c r="AJ22">
        <v>68.317491495149099</v>
      </c>
      <c r="AK22">
        <v>63.352918262336999</v>
      </c>
    </row>
    <row r="23" spans="4:37" x14ac:dyDescent="0.3">
      <c r="D23" t="s">
        <v>419</v>
      </c>
      <c r="E23" t="s">
        <v>217</v>
      </c>
      <c r="F23">
        <v>0.94356488111435299</v>
      </c>
      <c r="G23">
        <v>0.83662358746971</v>
      </c>
      <c r="H23">
        <v>0.81676791189492903</v>
      </c>
      <c r="I23">
        <v>0.76018242162330396</v>
      </c>
      <c r="J23">
        <v>0.72162132334189799</v>
      </c>
      <c r="K23">
        <v>0.68516747562423297</v>
      </c>
      <c r="L23">
        <v>0.65211690739035399</v>
      </c>
      <c r="M23">
        <v>0.62681778303136204</v>
      </c>
      <c r="N23">
        <v>0.60231228924343205</v>
      </c>
      <c r="O23">
        <v>0.63222946092686405</v>
      </c>
      <c r="P23">
        <v>0.61523412717704795</v>
      </c>
      <c r="Q23">
        <v>0.58779494190272297</v>
      </c>
      <c r="R23">
        <v>0.55976971468842995</v>
      </c>
      <c r="S23">
        <v>0.53475806487962596</v>
      </c>
      <c r="T23">
        <v>0.51113613299494298</v>
      </c>
      <c r="U23">
        <v>0.48836771377791199</v>
      </c>
      <c r="V23">
        <v>0.46538548743972702</v>
      </c>
      <c r="W23">
        <v>0.444923965054145</v>
      </c>
      <c r="X23">
        <v>0.426667124202117</v>
      </c>
      <c r="Y23">
        <v>0.40635593544499299</v>
      </c>
      <c r="Z23">
        <v>0.38543797509294198</v>
      </c>
      <c r="AA23">
        <v>0.36859293978922503</v>
      </c>
      <c r="AB23">
        <v>0.35848741394064798</v>
      </c>
      <c r="AC23">
        <v>0.34454518613861301</v>
      </c>
      <c r="AD23">
        <v>0.32910343279689602</v>
      </c>
      <c r="AE23">
        <v>0.31326800500587798</v>
      </c>
      <c r="AF23">
        <v>0.29831268427663299</v>
      </c>
      <c r="AG23">
        <v>0.28361570554565402</v>
      </c>
      <c r="AH23">
        <v>0.27094560178204402</v>
      </c>
      <c r="AI23">
        <v>0.25363851240855301</v>
      </c>
      <c r="AJ23">
        <v>0.23803153926781501</v>
      </c>
      <c r="AK23">
        <v>0.221194856642558</v>
      </c>
    </row>
    <row r="24" spans="4:37" x14ac:dyDescent="0.3">
      <c r="D24" t="s">
        <v>419</v>
      </c>
      <c r="E24" t="s">
        <v>218</v>
      </c>
      <c r="F24">
        <v>97.820469381027095</v>
      </c>
      <c r="G24">
        <v>50.7953055966181</v>
      </c>
      <c r="H24">
        <v>64.216626476623105</v>
      </c>
      <c r="I24">
        <v>77.831280516969102</v>
      </c>
      <c r="J24">
        <v>89.083177788350795</v>
      </c>
      <c r="K24">
        <v>97.265610380832896</v>
      </c>
      <c r="L24">
        <v>102.479645043098</v>
      </c>
      <c r="M24">
        <v>95.529430998059397</v>
      </c>
      <c r="N24">
        <v>92.751924087528494</v>
      </c>
      <c r="O24">
        <v>91.279068510669404</v>
      </c>
      <c r="P24">
        <v>91.121729592256898</v>
      </c>
      <c r="Q24">
        <v>91.487081872892105</v>
      </c>
      <c r="R24">
        <v>95.971667637509</v>
      </c>
      <c r="S24">
        <v>99.596995463402806</v>
      </c>
      <c r="T24">
        <v>102.427594066151</v>
      </c>
      <c r="U24">
        <v>104.495794473335</v>
      </c>
      <c r="V24">
        <v>107.743739435493</v>
      </c>
      <c r="W24">
        <v>110.304737611135</v>
      </c>
      <c r="X24">
        <v>112.109544844981</v>
      </c>
      <c r="Y24">
        <v>114.466474674213</v>
      </c>
      <c r="Z24">
        <v>116.70312355146901</v>
      </c>
      <c r="AA24">
        <v>119.063908579762</v>
      </c>
      <c r="AB24">
        <v>197.49648602623699</v>
      </c>
      <c r="AC24">
        <v>252.13653363919599</v>
      </c>
      <c r="AD24">
        <v>281.49011314049102</v>
      </c>
      <c r="AE24">
        <v>305.048844488535</v>
      </c>
      <c r="AF24">
        <v>327.46421515605698</v>
      </c>
      <c r="AG24">
        <v>350.97236581289599</v>
      </c>
      <c r="AH24">
        <v>434.027618299577</v>
      </c>
      <c r="AI24">
        <v>506.41764005327798</v>
      </c>
      <c r="AJ24">
        <v>547.88220151372298</v>
      </c>
      <c r="AK24">
        <v>582.11966242202095</v>
      </c>
    </row>
    <row r="25" spans="4:37" x14ac:dyDescent="0.3">
      <c r="D25" t="s">
        <v>419</v>
      </c>
      <c r="E25" t="s">
        <v>219</v>
      </c>
      <c r="F25">
        <v>78.234984296278597</v>
      </c>
      <c r="G25">
        <v>77.167003644031595</v>
      </c>
      <c r="H25">
        <v>81.274565798906806</v>
      </c>
      <c r="I25">
        <v>82.581191102793397</v>
      </c>
      <c r="J25">
        <v>84.412101505349696</v>
      </c>
      <c r="K25">
        <v>86.375737804327798</v>
      </c>
      <c r="L25">
        <v>88.760420972130504</v>
      </c>
      <c r="M25">
        <v>91.918471012212194</v>
      </c>
      <c r="N25">
        <v>94.997313308027401</v>
      </c>
      <c r="O25">
        <v>104.316923654134</v>
      </c>
      <c r="P25">
        <v>108.809800510581</v>
      </c>
      <c r="Q25">
        <v>111.565118603548</v>
      </c>
      <c r="R25">
        <v>114.18032309539601</v>
      </c>
      <c r="S25">
        <v>117.004758283445</v>
      </c>
      <c r="T25">
        <v>119.919623249347</v>
      </c>
      <c r="U25">
        <v>123.130340882379</v>
      </c>
      <c r="V25">
        <v>125.89232838985799</v>
      </c>
      <c r="W25">
        <v>129.08463500633599</v>
      </c>
      <c r="X25">
        <v>133.00901755694099</v>
      </c>
      <c r="Y25">
        <v>135.53039583959301</v>
      </c>
      <c r="Z25">
        <v>137.47892081583399</v>
      </c>
      <c r="AA25">
        <v>140.06098812600899</v>
      </c>
      <c r="AB25">
        <v>143.660420356358</v>
      </c>
      <c r="AC25">
        <v>145.96707460338999</v>
      </c>
      <c r="AD25">
        <v>147.91885597945901</v>
      </c>
      <c r="AE25">
        <v>149.672023407442</v>
      </c>
      <c r="AF25">
        <v>151.631542398108</v>
      </c>
      <c r="AG25">
        <v>152.239531674511</v>
      </c>
      <c r="AH25">
        <v>148.62324610508901</v>
      </c>
      <c r="AI25">
        <v>141.97378026096101</v>
      </c>
      <c r="AJ25">
        <v>136.43354328377501</v>
      </c>
      <c r="AK25">
        <v>130.08263897673899</v>
      </c>
    </row>
    <row r="26" spans="4:37" x14ac:dyDescent="0.3">
      <c r="D26" t="s">
        <v>419</v>
      </c>
      <c r="E26" t="s">
        <v>220</v>
      </c>
      <c r="F26">
        <v>57.005130412232297</v>
      </c>
      <c r="G26">
        <v>54.8443601108265</v>
      </c>
      <c r="H26">
        <v>57.108861017409502</v>
      </c>
      <c r="I26">
        <v>58.310075888100201</v>
      </c>
      <c r="J26">
        <v>59.530732287039001</v>
      </c>
      <c r="K26">
        <v>60.831951837015303</v>
      </c>
      <c r="L26">
        <v>62.465067715354998</v>
      </c>
      <c r="M26">
        <v>64.479276541721902</v>
      </c>
      <c r="N26">
        <v>66.1833968364638</v>
      </c>
      <c r="O26">
        <v>69.781208724916695</v>
      </c>
      <c r="P26">
        <v>71.640939846845001</v>
      </c>
      <c r="Q26">
        <v>73.254173854617207</v>
      </c>
      <c r="R26">
        <v>75.238739852567207</v>
      </c>
      <c r="S26">
        <v>77.362606848520699</v>
      </c>
      <c r="T26">
        <v>79.608926041583103</v>
      </c>
      <c r="U26">
        <v>81.889812242800303</v>
      </c>
      <c r="V26">
        <v>84.201184169690293</v>
      </c>
      <c r="W26">
        <v>87.060338726614006</v>
      </c>
      <c r="X26">
        <v>90.984761113431802</v>
      </c>
      <c r="Y26">
        <v>93.797043674478601</v>
      </c>
      <c r="Z26">
        <v>96.5521461629301</v>
      </c>
      <c r="AA26">
        <v>99.487894924008998</v>
      </c>
      <c r="AB26">
        <v>101.93549794438201</v>
      </c>
      <c r="AC26">
        <v>103.64196620824001</v>
      </c>
      <c r="AD26">
        <v>105.588583979406</v>
      </c>
      <c r="AE26">
        <v>107.749722974547</v>
      </c>
      <c r="AF26">
        <v>110.524439578241</v>
      </c>
      <c r="AG26">
        <v>113.55533881908001</v>
      </c>
      <c r="AH26">
        <v>112.824701445644</v>
      </c>
      <c r="AI26">
        <v>110.499844839736</v>
      </c>
      <c r="AJ26">
        <v>109.220559144555</v>
      </c>
      <c r="AK26">
        <v>107.801796202191</v>
      </c>
    </row>
    <row r="27" spans="4:37" x14ac:dyDescent="0.3">
      <c r="D27" t="s">
        <v>419</v>
      </c>
      <c r="E27" t="s">
        <v>221</v>
      </c>
      <c r="F27">
        <v>14.298644361090499</v>
      </c>
      <c r="G27">
        <v>13.7254776332107</v>
      </c>
      <c r="H27">
        <v>13.646324183402401</v>
      </c>
      <c r="I27">
        <v>13.922918902322101</v>
      </c>
      <c r="J27">
        <v>14.214605761140801</v>
      </c>
      <c r="K27">
        <v>14.5432945822494</v>
      </c>
      <c r="L27">
        <v>14.9033926210763</v>
      </c>
      <c r="M27">
        <v>15.2174004085704</v>
      </c>
      <c r="N27">
        <v>15.522504998718301</v>
      </c>
      <c r="O27">
        <v>16.0238570781687</v>
      </c>
      <c r="P27">
        <v>16.5686964557107</v>
      </c>
      <c r="Q27">
        <v>16.959351168105901</v>
      </c>
      <c r="R27">
        <v>17.5080646204982</v>
      </c>
      <c r="S27">
        <v>18.022678126986001</v>
      </c>
      <c r="T27">
        <v>18.5254296609085</v>
      </c>
      <c r="U27">
        <v>19.062804076957701</v>
      </c>
      <c r="V27">
        <v>19.539680976917399</v>
      </c>
      <c r="W27">
        <v>20.0513814572775</v>
      </c>
      <c r="X27">
        <v>20.5688252605743</v>
      </c>
      <c r="Y27">
        <v>20.963554842687198</v>
      </c>
      <c r="Z27">
        <v>21.379591565624199</v>
      </c>
      <c r="AA27">
        <v>21.819071422686299</v>
      </c>
      <c r="AB27">
        <v>22.416857443866501</v>
      </c>
      <c r="AC27">
        <v>22.905083158611401</v>
      </c>
      <c r="AD27">
        <v>23.394558583824701</v>
      </c>
      <c r="AE27">
        <v>23.905287829734402</v>
      </c>
      <c r="AF27">
        <v>24.4745224979775</v>
      </c>
      <c r="AG27">
        <v>24.934419960137699</v>
      </c>
      <c r="AH27">
        <v>24.670578627799902</v>
      </c>
      <c r="AI27">
        <v>24.579177285256598</v>
      </c>
      <c r="AJ27">
        <v>24.636447464149899</v>
      </c>
      <c r="AK27">
        <v>24.633686399257599</v>
      </c>
    </row>
    <row r="28" spans="4:37" x14ac:dyDescent="0.3">
      <c r="D28" t="s">
        <v>419</v>
      </c>
      <c r="E28" t="s">
        <v>222</v>
      </c>
      <c r="F28">
        <v>6.3223518718128702</v>
      </c>
      <c r="G28">
        <v>6.2139331420379804</v>
      </c>
      <c r="H28">
        <v>6.3972836656138101</v>
      </c>
      <c r="I28">
        <v>6.5009285835750799</v>
      </c>
      <c r="J28">
        <v>6.6170743932068001</v>
      </c>
      <c r="K28">
        <v>6.7436464580802999</v>
      </c>
      <c r="L28">
        <v>6.8971445674223801</v>
      </c>
      <c r="M28">
        <v>7.05238199729635</v>
      </c>
      <c r="N28">
        <v>7.21426899264962</v>
      </c>
      <c r="O28">
        <v>7.6560825439701299</v>
      </c>
      <c r="P28">
        <v>7.8911578585819804</v>
      </c>
      <c r="Q28">
        <v>8.0435417147534807</v>
      </c>
      <c r="R28">
        <v>8.2709860782901305</v>
      </c>
      <c r="S28">
        <v>8.4918261612577197</v>
      </c>
      <c r="T28">
        <v>8.7249577459175907</v>
      </c>
      <c r="U28">
        <v>9.0018704365039</v>
      </c>
      <c r="V28">
        <v>9.2264181457309196</v>
      </c>
      <c r="W28">
        <v>9.4908917684706502</v>
      </c>
      <c r="X28">
        <v>9.7746166404726598</v>
      </c>
      <c r="Y28">
        <v>9.9901193273812599</v>
      </c>
      <c r="Z28">
        <v>10.198133334846901</v>
      </c>
      <c r="AA28">
        <v>10.4379871294677</v>
      </c>
      <c r="AB28">
        <v>10.823520319091701</v>
      </c>
      <c r="AC28">
        <v>11.118528385545901</v>
      </c>
      <c r="AD28">
        <v>11.378429902003599</v>
      </c>
      <c r="AE28">
        <v>11.6257047903849</v>
      </c>
      <c r="AF28">
        <v>11.8944461308574</v>
      </c>
      <c r="AG28">
        <v>12.1252330339832</v>
      </c>
      <c r="AH28">
        <v>11.9350942456326</v>
      </c>
      <c r="AI28">
        <v>11.694614375396</v>
      </c>
      <c r="AJ28">
        <v>11.5290798966011</v>
      </c>
      <c r="AK28">
        <v>11.3537180715416</v>
      </c>
    </row>
    <row r="29" spans="4:37" x14ac:dyDescent="0.3">
      <c r="D29" t="s">
        <v>419</v>
      </c>
      <c r="E29" t="s">
        <v>223</v>
      </c>
      <c r="F29">
        <v>10.9732834638646</v>
      </c>
      <c r="G29">
        <v>10.3941788078371</v>
      </c>
      <c r="H29">
        <v>10.8624829291659</v>
      </c>
      <c r="I29">
        <v>11.0879236461542</v>
      </c>
      <c r="J29">
        <v>11.3502738130199</v>
      </c>
      <c r="K29">
        <v>11.599565468701099</v>
      </c>
      <c r="L29">
        <v>11.875197306986699</v>
      </c>
      <c r="M29">
        <v>12.1521506343328</v>
      </c>
      <c r="N29">
        <v>12.4548457365412</v>
      </c>
      <c r="O29">
        <v>13.3973902357803</v>
      </c>
      <c r="P29">
        <v>13.804479378421499</v>
      </c>
      <c r="Q29">
        <v>14.056382162358499</v>
      </c>
      <c r="R29">
        <v>14.455588323787399</v>
      </c>
      <c r="S29">
        <v>14.8545709369418</v>
      </c>
      <c r="T29">
        <v>15.2796017713483</v>
      </c>
      <c r="U29">
        <v>15.7667940690816</v>
      </c>
      <c r="V29">
        <v>16.189184984072</v>
      </c>
      <c r="W29">
        <v>16.657527984287398</v>
      </c>
      <c r="X29">
        <v>17.187099164977699</v>
      </c>
      <c r="Y29">
        <v>17.584329771360601</v>
      </c>
      <c r="Z29">
        <v>17.9710368861513</v>
      </c>
      <c r="AA29">
        <v>18.4137877111081</v>
      </c>
      <c r="AB29">
        <v>19.204543545830902</v>
      </c>
      <c r="AC29">
        <v>19.738565531907099</v>
      </c>
      <c r="AD29">
        <v>20.186597545596999</v>
      </c>
      <c r="AE29">
        <v>20.628325141916999</v>
      </c>
      <c r="AF29">
        <v>21.113745944881799</v>
      </c>
      <c r="AG29">
        <v>21.474064194149701</v>
      </c>
      <c r="AH29">
        <v>21.339480643659499</v>
      </c>
      <c r="AI29">
        <v>20.990253438901401</v>
      </c>
      <c r="AJ29">
        <v>20.669593505255602</v>
      </c>
      <c r="AK29">
        <v>20.310767982173299</v>
      </c>
    </row>
    <row r="30" spans="4:37" x14ac:dyDescent="0.3">
      <c r="D30" t="s">
        <v>419</v>
      </c>
      <c r="E30" t="s">
        <v>224</v>
      </c>
      <c r="F30">
        <v>3.4845797675239001</v>
      </c>
      <c r="G30">
        <v>3.4496482173123399</v>
      </c>
      <c r="H30">
        <v>3.57196627861136</v>
      </c>
      <c r="I30">
        <v>3.57985250441416</v>
      </c>
      <c r="J30">
        <v>3.6641144190716299</v>
      </c>
      <c r="K30">
        <v>3.7276287055003499</v>
      </c>
      <c r="L30">
        <v>3.7947519881942799</v>
      </c>
      <c r="M30">
        <v>3.8695251998361102</v>
      </c>
      <c r="N30">
        <v>3.95035537209354</v>
      </c>
      <c r="O30">
        <v>4.5629161688622499</v>
      </c>
      <c r="P30">
        <v>4.6868961093977299</v>
      </c>
      <c r="Q30">
        <v>4.6934996685902997</v>
      </c>
      <c r="R30">
        <v>4.7322674437707697</v>
      </c>
      <c r="S30">
        <v>4.7826103125645902</v>
      </c>
      <c r="T30">
        <v>4.8524303822802901</v>
      </c>
      <c r="U30">
        <v>4.9382016037627601</v>
      </c>
      <c r="V30">
        <v>4.9822984022644397</v>
      </c>
      <c r="W30">
        <v>5.0660650741967403</v>
      </c>
      <c r="X30">
        <v>5.2137811954736497</v>
      </c>
      <c r="Y30">
        <v>5.3059542124405201</v>
      </c>
      <c r="Z30">
        <v>5.3824062752648603</v>
      </c>
      <c r="AA30">
        <v>5.4909695550607296</v>
      </c>
      <c r="AB30">
        <v>5.7964156281800499</v>
      </c>
      <c r="AC30">
        <v>5.9440967411724301</v>
      </c>
      <c r="AD30">
        <v>6.0077960596903299</v>
      </c>
      <c r="AE30">
        <v>6.0433502000325996</v>
      </c>
      <c r="AF30">
        <v>6.0822960347238997</v>
      </c>
      <c r="AG30">
        <v>6.1311812985721996</v>
      </c>
      <c r="AH30">
        <v>6.1440375253893897</v>
      </c>
      <c r="AI30">
        <v>6.0427491617786204</v>
      </c>
      <c r="AJ30">
        <v>5.9477839720888896</v>
      </c>
      <c r="AK30">
        <v>5.8411997868835002</v>
      </c>
    </row>
    <row r="31" spans="4:37" x14ac:dyDescent="0.3">
      <c r="D31" t="s">
        <v>419</v>
      </c>
      <c r="E31" t="s">
        <v>225</v>
      </c>
      <c r="F31">
        <v>10.558307148005699</v>
      </c>
      <c r="G31">
        <v>10.1946900065241</v>
      </c>
      <c r="H31">
        <v>10.376537169792</v>
      </c>
      <c r="I31">
        <v>10.5432100072164</v>
      </c>
      <c r="J31">
        <v>10.7691191181326</v>
      </c>
      <c r="K31">
        <v>10.997158581123299</v>
      </c>
      <c r="L31">
        <v>11.2538677993993</v>
      </c>
      <c r="M31">
        <v>11.497955583997699</v>
      </c>
      <c r="N31">
        <v>11.7621523297825</v>
      </c>
      <c r="O31">
        <v>12.442113970907499</v>
      </c>
      <c r="P31">
        <v>12.771034235262499</v>
      </c>
      <c r="Q31">
        <v>12.980772636023699</v>
      </c>
      <c r="R31">
        <v>13.336948141693201</v>
      </c>
      <c r="S31">
        <v>13.6896004920814</v>
      </c>
      <c r="T31">
        <v>14.0598750526201</v>
      </c>
      <c r="U31">
        <v>14.491825202608499</v>
      </c>
      <c r="V31">
        <v>14.887930863530499</v>
      </c>
      <c r="W31">
        <v>15.330436222679699</v>
      </c>
      <c r="X31">
        <v>15.813553729296901</v>
      </c>
      <c r="Y31">
        <v>16.188236707242702</v>
      </c>
      <c r="Z31">
        <v>16.552041880876398</v>
      </c>
      <c r="AA31">
        <v>16.934112941334298</v>
      </c>
      <c r="AB31">
        <v>17.551995095413201</v>
      </c>
      <c r="AC31">
        <v>17.974505474258599</v>
      </c>
      <c r="AD31">
        <v>18.349020662948298</v>
      </c>
      <c r="AE31">
        <v>18.730308334031101</v>
      </c>
      <c r="AF31">
        <v>19.164026694986202</v>
      </c>
      <c r="AG31">
        <v>19.469135287274501</v>
      </c>
      <c r="AH31">
        <v>19.2610300108642</v>
      </c>
      <c r="AI31">
        <v>19.010212464504502</v>
      </c>
      <c r="AJ31">
        <v>18.801206963137702</v>
      </c>
      <c r="AK31">
        <v>18.561061884491899</v>
      </c>
    </row>
    <row r="32" spans="4:37" x14ac:dyDescent="0.3">
      <c r="D32" t="s">
        <v>419</v>
      </c>
      <c r="E32" t="s">
        <v>226</v>
      </c>
      <c r="F32">
        <v>8.5642621157192398</v>
      </c>
      <c r="G32">
        <v>8.3923399793995408</v>
      </c>
      <c r="H32">
        <v>8.3831426086379199</v>
      </c>
      <c r="I32">
        <v>8.5573297272630793</v>
      </c>
      <c r="J32">
        <v>8.6274661746431995</v>
      </c>
      <c r="K32">
        <v>8.6351143132656194</v>
      </c>
      <c r="L32">
        <v>8.6623933883525392</v>
      </c>
      <c r="M32">
        <v>8.6690142716388898</v>
      </c>
      <c r="N32">
        <v>8.7072170924297794</v>
      </c>
      <c r="O32">
        <v>8.8887309527244707</v>
      </c>
      <c r="P32">
        <v>8.9511973869210006</v>
      </c>
      <c r="Q32">
        <v>8.9769637622103602</v>
      </c>
      <c r="R32">
        <v>9.0639622641684596</v>
      </c>
      <c r="S32">
        <v>9.1149352283832208</v>
      </c>
      <c r="T32">
        <v>9.1613283715587794</v>
      </c>
      <c r="U32">
        <v>9.2386374453367601</v>
      </c>
      <c r="V32">
        <v>9.2780705923390308</v>
      </c>
      <c r="W32">
        <v>9.2943803190982894</v>
      </c>
      <c r="X32">
        <v>9.3338280716041009</v>
      </c>
      <c r="Y32">
        <v>9.3834580620606296</v>
      </c>
      <c r="Z32">
        <v>9.4464113990197607</v>
      </c>
      <c r="AA32">
        <v>9.5168140086885007</v>
      </c>
      <c r="AB32">
        <v>9.6434129614741995</v>
      </c>
      <c r="AC32">
        <v>9.7128069003105999</v>
      </c>
      <c r="AD32">
        <v>9.8035244342555892</v>
      </c>
      <c r="AE32">
        <v>9.9019535099912392</v>
      </c>
      <c r="AF32">
        <v>9.9946286835111309</v>
      </c>
      <c r="AG32">
        <v>9.96465087048127</v>
      </c>
      <c r="AH32">
        <v>9.7358235596108802</v>
      </c>
      <c r="AI32">
        <v>9.6174382829439509</v>
      </c>
      <c r="AJ32">
        <v>9.5828597218964493</v>
      </c>
      <c r="AK32">
        <v>9.5336279491012696</v>
      </c>
    </row>
    <row r="33" spans="4:37" x14ac:dyDescent="0.3">
      <c r="D33" t="s">
        <v>419</v>
      </c>
      <c r="E33" t="s">
        <v>227</v>
      </c>
      <c r="F33">
        <v>7.2534655204625196</v>
      </c>
      <c r="G33">
        <v>7.1015266752424298</v>
      </c>
      <c r="H33">
        <v>7.1777471143187901</v>
      </c>
      <c r="I33">
        <v>7.3268747139824297</v>
      </c>
      <c r="J33">
        <v>7.3863908781745797</v>
      </c>
      <c r="K33">
        <v>7.3985898558974901</v>
      </c>
      <c r="L33">
        <v>7.4256920173155603</v>
      </c>
      <c r="M33">
        <v>7.4549375059305696</v>
      </c>
      <c r="N33">
        <v>7.5029338246311799</v>
      </c>
      <c r="O33">
        <v>7.6574253323125303</v>
      </c>
      <c r="P33">
        <v>7.7250897661164002</v>
      </c>
      <c r="Q33">
        <v>7.7646213809934403</v>
      </c>
      <c r="R33">
        <v>7.8144501313098598</v>
      </c>
      <c r="S33">
        <v>7.8426486141427496</v>
      </c>
      <c r="T33">
        <v>7.8620716497513996</v>
      </c>
      <c r="U33">
        <v>7.9058579588936198</v>
      </c>
      <c r="V33">
        <v>7.9213518755729098</v>
      </c>
      <c r="W33">
        <v>7.91523550736565</v>
      </c>
      <c r="X33">
        <v>7.9311551730655001</v>
      </c>
      <c r="Y33">
        <v>7.9448602181608896</v>
      </c>
      <c r="Z33">
        <v>7.9642394445776201</v>
      </c>
      <c r="AA33">
        <v>7.9957388032461703</v>
      </c>
      <c r="AB33">
        <v>8.0592373031510398</v>
      </c>
      <c r="AC33">
        <v>8.0821682563430901</v>
      </c>
      <c r="AD33">
        <v>8.1231759711973908</v>
      </c>
      <c r="AE33">
        <v>8.1708643613697092</v>
      </c>
      <c r="AF33">
        <v>8.2154066185077408</v>
      </c>
      <c r="AG33">
        <v>7.8763727593228401</v>
      </c>
      <c r="AH33">
        <v>7.4215460488217202</v>
      </c>
      <c r="AI33">
        <v>7.02164444952012</v>
      </c>
      <c r="AJ33">
        <v>6.7058726640930404</v>
      </c>
      <c r="AK33">
        <v>6.4113290482198098</v>
      </c>
    </row>
    <row r="34" spans="4:37" x14ac:dyDescent="0.3">
      <c r="D34" t="s">
        <v>419</v>
      </c>
      <c r="E34" t="s">
        <v>228</v>
      </c>
      <c r="F34">
        <v>6.5455554813708998</v>
      </c>
      <c r="G34">
        <v>4.9190342689869597</v>
      </c>
      <c r="H34">
        <v>5.7046970909743404</v>
      </c>
      <c r="I34">
        <v>5.9570765026342398</v>
      </c>
      <c r="J34">
        <v>6.2435871971690098</v>
      </c>
      <c r="K34">
        <v>6.4214424807903399</v>
      </c>
      <c r="L34">
        <v>6.5555824152364899</v>
      </c>
      <c r="M34">
        <v>6.6950767866620797</v>
      </c>
      <c r="N34">
        <v>6.9052961574004499</v>
      </c>
      <c r="O34">
        <v>7.4704953847381201</v>
      </c>
      <c r="P34">
        <v>7.6896153960461797</v>
      </c>
      <c r="Q34">
        <v>7.8697382639115503</v>
      </c>
      <c r="R34">
        <v>8.1486959631191596</v>
      </c>
      <c r="S34">
        <v>8.4540397213384395</v>
      </c>
      <c r="T34">
        <v>8.7734513539597998</v>
      </c>
      <c r="U34">
        <v>9.1096309117312995</v>
      </c>
      <c r="V34">
        <v>9.4739516052590496</v>
      </c>
      <c r="W34">
        <v>9.8423015286860593</v>
      </c>
      <c r="X34">
        <v>10.231534223413901</v>
      </c>
      <c r="Y34">
        <v>10.625766400182799</v>
      </c>
      <c r="Z34">
        <v>11.0173431557243</v>
      </c>
      <c r="AA34">
        <v>11.368083378787</v>
      </c>
      <c r="AB34">
        <v>11.9960231230452</v>
      </c>
      <c r="AC34">
        <v>12.389525987283999</v>
      </c>
      <c r="AD34">
        <v>12.712477744785501</v>
      </c>
      <c r="AE34">
        <v>13.0258665081919</v>
      </c>
      <c r="AF34">
        <v>13.393993447689301</v>
      </c>
      <c r="AG34">
        <v>13.7954873447616</v>
      </c>
      <c r="AH34">
        <v>14.4628856965012</v>
      </c>
      <c r="AI34">
        <v>14.725220889115</v>
      </c>
      <c r="AJ34">
        <v>14.6084837978854</v>
      </c>
      <c r="AK34">
        <v>14.429095644926701</v>
      </c>
    </row>
    <row r="35" spans="4:37" x14ac:dyDescent="0.3">
      <c r="D35" t="s">
        <v>419</v>
      </c>
      <c r="E35" t="s">
        <v>229</v>
      </c>
      <c r="F35">
        <v>22.283856021250401</v>
      </c>
      <c r="G35">
        <v>21.5720536682736</v>
      </c>
      <c r="H35">
        <v>21.935256001926799</v>
      </c>
      <c r="I35">
        <v>22.457220821213401</v>
      </c>
      <c r="J35">
        <v>22.852720457607099</v>
      </c>
      <c r="K35">
        <v>23.2195562491689</v>
      </c>
      <c r="L35">
        <v>23.6551304407296</v>
      </c>
      <c r="M35">
        <v>24.058731029721098</v>
      </c>
      <c r="N35">
        <v>24.479917024916698</v>
      </c>
      <c r="O35">
        <v>25.053894038889698</v>
      </c>
      <c r="P35">
        <v>25.5570283394865</v>
      </c>
      <c r="Q35">
        <v>25.9793164594739</v>
      </c>
      <c r="R35">
        <v>26.6210369127303</v>
      </c>
      <c r="S35">
        <v>27.201056008314399</v>
      </c>
      <c r="T35">
        <v>27.7592897461554</v>
      </c>
      <c r="U35">
        <v>28.405813231363101</v>
      </c>
      <c r="V35">
        <v>28.993615876247102</v>
      </c>
      <c r="W35">
        <v>29.618744260346599</v>
      </c>
      <c r="X35">
        <v>30.289944085248202</v>
      </c>
      <c r="Y35">
        <v>30.799048193530901</v>
      </c>
      <c r="Z35">
        <v>31.310729839393801</v>
      </c>
      <c r="AA35">
        <v>31.817208530298998</v>
      </c>
      <c r="AB35">
        <v>32.427440302102198</v>
      </c>
      <c r="AC35">
        <v>32.916528584494102</v>
      </c>
      <c r="AD35">
        <v>33.4676473783869</v>
      </c>
      <c r="AE35">
        <v>34.0695365826287</v>
      </c>
      <c r="AF35">
        <v>34.731487603767</v>
      </c>
      <c r="AG35">
        <v>35.071254480061903</v>
      </c>
      <c r="AH35">
        <v>34.309113625189802</v>
      </c>
      <c r="AI35">
        <v>33.713499671445199</v>
      </c>
      <c r="AJ35">
        <v>33.343144767024299</v>
      </c>
      <c r="AK35">
        <v>32.954290179556502</v>
      </c>
    </row>
    <row r="36" spans="4:37" x14ac:dyDescent="0.3">
      <c r="D36" t="s">
        <v>419</v>
      </c>
      <c r="E36" t="s">
        <v>230</v>
      </c>
      <c r="F36">
        <v>8.5226770749709395</v>
      </c>
      <c r="G36">
        <v>8.3498431397349595</v>
      </c>
      <c r="H36">
        <v>8.4956519680679499</v>
      </c>
      <c r="I36">
        <v>8.6881120454960499</v>
      </c>
      <c r="J36">
        <v>8.8210009844186104</v>
      </c>
      <c r="K36">
        <v>8.9149750650680808</v>
      </c>
      <c r="L36">
        <v>9.0264935000452091</v>
      </c>
      <c r="M36">
        <v>9.1015634384755995</v>
      </c>
      <c r="N36">
        <v>9.1766602852733303</v>
      </c>
      <c r="O36">
        <v>9.5256195966424499</v>
      </c>
      <c r="P36">
        <v>9.6315900172336306</v>
      </c>
      <c r="Q36">
        <v>9.6667713258710606</v>
      </c>
      <c r="R36">
        <v>9.8314775382460198</v>
      </c>
      <c r="S36">
        <v>9.9798936437674897</v>
      </c>
      <c r="T36">
        <v>10.116701392427901</v>
      </c>
      <c r="U36">
        <v>10.259163935075399</v>
      </c>
      <c r="V36">
        <v>10.358071421217399</v>
      </c>
      <c r="W36">
        <v>10.486067260909801</v>
      </c>
      <c r="X36">
        <v>10.6591982302921</v>
      </c>
      <c r="Y36">
        <v>10.7597510066872</v>
      </c>
      <c r="Z36">
        <v>10.8612028684244</v>
      </c>
      <c r="AA36">
        <v>10.9758858987823</v>
      </c>
      <c r="AB36">
        <v>11.1706259317912</v>
      </c>
      <c r="AC36">
        <v>11.275149399276801</v>
      </c>
      <c r="AD36">
        <v>11.3862675431419</v>
      </c>
      <c r="AE36">
        <v>11.504322939219399</v>
      </c>
      <c r="AF36">
        <v>11.6546179642882</v>
      </c>
      <c r="AG36">
        <v>11.806685770808</v>
      </c>
      <c r="AH36">
        <v>11.651680159494299</v>
      </c>
      <c r="AI36">
        <v>11.5209893884493</v>
      </c>
      <c r="AJ36">
        <v>11.485199867608699</v>
      </c>
      <c r="AK36">
        <v>11.4377536833821</v>
      </c>
    </row>
    <row r="37" spans="4:37" x14ac:dyDescent="0.3">
      <c r="D37" t="s">
        <v>419</v>
      </c>
      <c r="E37" t="s">
        <v>231</v>
      </c>
      <c r="F37">
        <v>2.4874381194491502</v>
      </c>
      <c r="G37">
        <v>2.3745620311675601</v>
      </c>
      <c r="H37">
        <v>2.4698750135246601</v>
      </c>
      <c r="I37">
        <v>2.5131375558580902</v>
      </c>
      <c r="J37">
        <v>2.5722955535647301</v>
      </c>
      <c r="K37">
        <v>2.6425975109389599</v>
      </c>
      <c r="L37">
        <v>2.72336270998743</v>
      </c>
      <c r="M37">
        <v>2.8034478794829898</v>
      </c>
      <c r="N37">
        <v>2.8909654883655498</v>
      </c>
      <c r="O37">
        <v>3.05532014811627</v>
      </c>
      <c r="P37">
        <v>3.1750970738777098</v>
      </c>
      <c r="Q37">
        <v>3.2793408314300798</v>
      </c>
      <c r="R37">
        <v>3.4191693489210602</v>
      </c>
      <c r="S37">
        <v>3.5604601843924</v>
      </c>
      <c r="T37">
        <v>3.7110029057842402</v>
      </c>
      <c r="U37">
        <v>3.87874417358739</v>
      </c>
      <c r="V37">
        <v>4.0288900654709296</v>
      </c>
      <c r="W37">
        <v>4.1866569888072904</v>
      </c>
      <c r="X37">
        <v>4.3463916923412702</v>
      </c>
      <c r="Y37">
        <v>4.4863772992598498</v>
      </c>
      <c r="Z37">
        <v>4.6405873155731898</v>
      </c>
      <c r="AA37">
        <v>4.8011944538927898</v>
      </c>
      <c r="AB37">
        <v>5.0194046110815203</v>
      </c>
      <c r="AC37">
        <v>5.1990000479326399</v>
      </c>
      <c r="AD37">
        <v>5.3683444538732497</v>
      </c>
      <c r="AE37">
        <v>5.5371298763968797</v>
      </c>
      <c r="AF37">
        <v>5.7167421914715497</v>
      </c>
      <c r="AG37">
        <v>5.8693302454887801</v>
      </c>
      <c r="AH37">
        <v>5.8207037033591602</v>
      </c>
      <c r="AI37">
        <v>5.72083327044892</v>
      </c>
      <c r="AJ37">
        <v>5.6261384235167098</v>
      </c>
      <c r="AK37">
        <v>5.5256629525158303</v>
      </c>
    </row>
    <row r="38" spans="4:37" x14ac:dyDescent="0.3">
      <c r="D38" t="s">
        <v>419</v>
      </c>
      <c r="E38" t="s">
        <v>232</v>
      </c>
      <c r="F38">
        <v>0.64754535166887595</v>
      </c>
      <c r="G38">
        <v>0.61119343568062601</v>
      </c>
      <c r="H38">
        <v>0.64147393163119903</v>
      </c>
      <c r="I38">
        <v>0.65183366971797496</v>
      </c>
      <c r="J38">
        <v>0.67213201925570099</v>
      </c>
      <c r="K38">
        <v>0.69312855522580996</v>
      </c>
      <c r="L38">
        <v>0.71488263815142405</v>
      </c>
      <c r="M38">
        <v>0.73640353419043403</v>
      </c>
      <c r="N38">
        <v>0.756566430148368</v>
      </c>
      <c r="O38">
        <v>0.82640829315016295</v>
      </c>
      <c r="P38">
        <v>0.85322631505134805</v>
      </c>
      <c r="Q38">
        <v>0.86920057847281296</v>
      </c>
      <c r="R38">
        <v>0.90042867378107705</v>
      </c>
      <c r="S38">
        <v>0.93438172245519502</v>
      </c>
      <c r="T38">
        <v>0.96882908138849499</v>
      </c>
      <c r="U38">
        <v>1.00287692315898</v>
      </c>
      <c r="V38">
        <v>1.03295045063028</v>
      </c>
      <c r="W38">
        <v>1.07278541188504</v>
      </c>
      <c r="X38">
        <v>1.1142453031659501</v>
      </c>
      <c r="Y38">
        <v>1.1404430109506001</v>
      </c>
      <c r="Z38">
        <v>1.1635420639781699</v>
      </c>
      <c r="AA38">
        <v>1.19267673301241</v>
      </c>
      <c r="AB38">
        <v>1.2492974892665401</v>
      </c>
      <c r="AC38">
        <v>1.2859675954910501</v>
      </c>
      <c r="AD38">
        <v>1.31435762081589</v>
      </c>
      <c r="AE38">
        <v>1.34173735448418</v>
      </c>
      <c r="AF38">
        <v>1.3776508383508099</v>
      </c>
      <c r="AG38">
        <v>1.4045729195938801</v>
      </c>
      <c r="AH38">
        <v>1.4101336405460501</v>
      </c>
      <c r="AI38">
        <v>1.3935924486378799</v>
      </c>
      <c r="AJ38">
        <v>1.37609220225243</v>
      </c>
      <c r="AK38">
        <v>1.35543291117036</v>
      </c>
    </row>
    <row r="39" spans="4:37" x14ac:dyDescent="0.3">
      <c r="D39" t="s">
        <v>419</v>
      </c>
      <c r="E39" t="s">
        <v>233</v>
      </c>
      <c r="F39">
        <v>12.412272377586699</v>
      </c>
      <c r="G39">
        <v>11.6397945226548</v>
      </c>
      <c r="H39">
        <v>12.058168929105699</v>
      </c>
      <c r="I39">
        <v>12.3003666168424</v>
      </c>
      <c r="J39">
        <v>12.6172715139868</v>
      </c>
      <c r="K39">
        <v>12.897781743868601</v>
      </c>
      <c r="L39">
        <v>13.1976587646708</v>
      </c>
      <c r="M39">
        <v>13.494555343395501</v>
      </c>
      <c r="N39">
        <v>13.807485091558</v>
      </c>
      <c r="O39">
        <v>14.8984750107591</v>
      </c>
      <c r="P39">
        <v>15.2678561415347</v>
      </c>
      <c r="Q39">
        <v>15.4657612684243</v>
      </c>
      <c r="R39">
        <v>15.866332083269301</v>
      </c>
      <c r="S39">
        <v>16.285561701525101</v>
      </c>
      <c r="T39">
        <v>16.729977344185698</v>
      </c>
      <c r="U39">
        <v>17.224888378106701</v>
      </c>
      <c r="V39">
        <v>17.668332722487101</v>
      </c>
      <c r="W39">
        <v>18.164945960786</v>
      </c>
      <c r="X39">
        <v>18.768696548901399</v>
      </c>
      <c r="Y39">
        <v>19.197375707696601</v>
      </c>
      <c r="Z39">
        <v>19.5937718363679</v>
      </c>
      <c r="AA39">
        <v>20.052038844747301</v>
      </c>
      <c r="AB39">
        <v>20.857395676345298</v>
      </c>
      <c r="AC39">
        <v>21.3327911120371</v>
      </c>
      <c r="AD39">
        <v>21.739664749833999</v>
      </c>
      <c r="AE39">
        <v>22.160390916074601</v>
      </c>
      <c r="AF39">
        <v>22.6509315978779</v>
      </c>
      <c r="AG39">
        <v>23.080339243876502</v>
      </c>
      <c r="AH39">
        <v>23.072909427273601</v>
      </c>
      <c r="AI39">
        <v>22.8383497353419</v>
      </c>
      <c r="AJ39">
        <v>22.619400757293501</v>
      </c>
      <c r="AK39">
        <v>22.3499943417035</v>
      </c>
    </row>
    <row r="40" spans="4:37" x14ac:dyDescent="0.3">
      <c r="D40" t="s">
        <v>419</v>
      </c>
      <c r="E40" t="s">
        <v>234</v>
      </c>
      <c r="F40">
        <v>40.8449223091026</v>
      </c>
      <c r="G40">
        <v>39.737179830656103</v>
      </c>
      <c r="H40">
        <v>42.648469273172203</v>
      </c>
      <c r="I40">
        <v>43.412100738870002</v>
      </c>
      <c r="J40">
        <v>44.5997256954644</v>
      </c>
      <c r="K40">
        <v>45.913097845496999</v>
      </c>
      <c r="L40">
        <v>47.302575466556299</v>
      </c>
      <c r="M40">
        <v>48.724171567436301</v>
      </c>
      <c r="N40">
        <v>50.130419747154797</v>
      </c>
      <c r="O40">
        <v>56.098506913897403</v>
      </c>
      <c r="P40">
        <v>57.962588375153203</v>
      </c>
      <c r="Q40">
        <v>58.793467223361802</v>
      </c>
      <c r="R40">
        <v>60.374751544972398</v>
      </c>
      <c r="S40">
        <v>62.169119429471003</v>
      </c>
      <c r="T40">
        <v>64.151282314371997</v>
      </c>
      <c r="U40">
        <v>66.299272357036202</v>
      </c>
      <c r="V40">
        <v>68.0057577201827</v>
      </c>
      <c r="W40">
        <v>70.274574452668602</v>
      </c>
      <c r="X40">
        <v>72.832725512826102</v>
      </c>
      <c r="Y40">
        <v>74.4375150101787</v>
      </c>
      <c r="Z40">
        <v>75.934158580581595</v>
      </c>
      <c r="AA40">
        <v>77.867383853689901</v>
      </c>
      <c r="AB40">
        <v>82.1524644976042</v>
      </c>
      <c r="AC40">
        <v>84.8634778814112</v>
      </c>
      <c r="AD40">
        <v>86.686876613422299</v>
      </c>
      <c r="AE40">
        <v>88.343532662002104</v>
      </c>
      <c r="AF40">
        <v>90.267141751354799</v>
      </c>
      <c r="AG40">
        <v>92.019819657301696</v>
      </c>
      <c r="AH40">
        <v>92.331613143596698</v>
      </c>
      <c r="AI40">
        <v>91.0220031224585</v>
      </c>
      <c r="AJ40">
        <v>89.863035492093502</v>
      </c>
      <c r="AK40">
        <v>88.524167406754401</v>
      </c>
    </row>
    <row r="41" spans="4:37" x14ac:dyDescent="0.3">
      <c r="D41" t="s">
        <v>419</v>
      </c>
      <c r="E41" t="s">
        <v>235</v>
      </c>
      <c r="F41">
        <v>6.56669257408715</v>
      </c>
      <c r="G41">
        <v>6.6258309740166696</v>
      </c>
      <c r="H41">
        <v>6.7711788357358804</v>
      </c>
      <c r="I41">
        <v>6.8398843578355004</v>
      </c>
      <c r="J41">
        <v>6.9569372449155003</v>
      </c>
      <c r="K41">
        <v>7.1222806552101199</v>
      </c>
      <c r="L41">
        <v>7.3344089279208102</v>
      </c>
      <c r="M41">
        <v>7.56915604831054</v>
      </c>
      <c r="N41">
        <v>7.8061406098403499</v>
      </c>
      <c r="O41">
        <v>8.2327978652369396</v>
      </c>
      <c r="P41">
        <v>8.5128241687870698</v>
      </c>
      <c r="Q41">
        <v>8.72627702628699</v>
      </c>
      <c r="R41">
        <v>8.9971306093284493</v>
      </c>
      <c r="S41">
        <v>9.2706266273705893</v>
      </c>
      <c r="T41">
        <v>9.5547497823748397</v>
      </c>
      <c r="U41">
        <v>9.8958085303650307</v>
      </c>
      <c r="V41">
        <v>10.2291863595854</v>
      </c>
      <c r="W41">
        <v>10.5924236936513</v>
      </c>
      <c r="X41">
        <v>10.9813925653786</v>
      </c>
      <c r="Y41">
        <v>11.273528594151101</v>
      </c>
      <c r="Z41">
        <v>11.561128430409701</v>
      </c>
      <c r="AA41">
        <v>11.8518147229862</v>
      </c>
      <c r="AB41">
        <v>12.198674621613</v>
      </c>
      <c r="AC41">
        <v>12.477797169088801</v>
      </c>
      <c r="AD41">
        <v>12.7783184437773</v>
      </c>
      <c r="AE41">
        <v>13.099267487743401</v>
      </c>
      <c r="AF41">
        <v>13.4583036136563</v>
      </c>
      <c r="AG41">
        <v>13.800540663030301</v>
      </c>
      <c r="AH41">
        <v>13.5137122155753</v>
      </c>
      <c r="AI41">
        <v>13.180179276183599</v>
      </c>
      <c r="AJ41">
        <v>12.9383121964271</v>
      </c>
      <c r="AK41">
        <v>12.6992677801151</v>
      </c>
    </row>
    <row r="42" spans="4:37" x14ac:dyDescent="0.3">
      <c r="D42" t="s">
        <v>419</v>
      </c>
      <c r="E42" t="s">
        <v>236</v>
      </c>
      <c r="F42">
        <v>6.7607644976157797</v>
      </c>
      <c r="G42">
        <v>6.80294239520435</v>
      </c>
      <c r="H42">
        <v>7.0046846372280296</v>
      </c>
      <c r="I42">
        <v>7.1484987979010404</v>
      </c>
      <c r="J42">
        <v>7.2842276826392496</v>
      </c>
      <c r="K42">
        <v>7.4451145488252299</v>
      </c>
      <c r="L42">
        <v>7.6447468110032304</v>
      </c>
      <c r="M42">
        <v>7.85116718317781</v>
      </c>
      <c r="N42">
        <v>8.0667384051574498</v>
      </c>
      <c r="O42">
        <v>8.3868027044802496</v>
      </c>
      <c r="P42">
        <v>8.6317476110734095</v>
      </c>
      <c r="Q42">
        <v>8.8282219546856506</v>
      </c>
      <c r="R42">
        <v>9.0945513461954306</v>
      </c>
      <c r="S42">
        <v>9.3536461600522003</v>
      </c>
      <c r="T42">
        <v>9.6235108278528099</v>
      </c>
      <c r="U42">
        <v>9.9516514050859897</v>
      </c>
      <c r="V42">
        <v>10.245090987102101</v>
      </c>
      <c r="W42">
        <v>10.5574792487396</v>
      </c>
      <c r="X42">
        <v>10.880845281289099</v>
      </c>
      <c r="Y42">
        <v>11.137563625925701</v>
      </c>
      <c r="Z42">
        <v>11.3886364952018</v>
      </c>
      <c r="AA42">
        <v>11.643999725620199</v>
      </c>
      <c r="AB42">
        <v>11.965588564207099</v>
      </c>
      <c r="AC42">
        <v>12.2134129049238</v>
      </c>
      <c r="AD42">
        <v>12.468589816924201</v>
      </c>
      <c r="AE42">
        <v>12.737424442647299</v>
      </c>
      <c r="AF42">
        <v>13.0344955122775</v>
      </c>
      <c r="AG42">
        <v>13.305304430827601</v>
      </c>
      <c r="AH42">
        <v>13.006895748079501</v>
      </c>
      <c r="AI42">
        <v>12.7144079623036</v>
      </c>
      <c r="AJ42">
        <v>12.5061471409609</v>
      </c>
      <c r="AK42">
        <v>12.297362385492001</v>
      </c>
    </row>
    <row r="43" spans="4:37" x14ac:dyDescent="0.3">
      <c r="D43" t="s">
        <v>419</v>
      </c>
      <c r="E43" t="s">
        <v>237</v>
      </c>
      <c r="F43">
        <v>2.4496072471004502</v>
      </c>
      <c r="G43">
        <v>2.6584103535102499</v>
      </c>
      <c r="H43">
        <v>2.7059827153301601</v>
      </c>
      <c r="I43">
        <v>2.6246891959237701</v>
      </c>
      <c r="J43">
        <v>2.6519229630212302</v>
      </c>
      <c r="K43">
        <v>2.7299147124312499</v>
      </c>
      <c r="L43">
        <v>2.83850489141905</v>
      </c>
      <c r="M43">
        <v>2.9805170207401801</v>
      </c>
      <c r="N43">
        <v>3.1128747026312702</v>
      </c>
      <c r="O43">
        <v>3.6775628930742501</v>
      </c>
      <c r="P43">
        <v>3.91070224555108</v>
      </c>
      <c r="Q43">
        <v>4.00599967954855</v>
      </c>
      <c r="R43">
        <v>4.0748727964940903</v>
      </c>
      <c r="S43">
        <v>4.1571591456087296</v>
      </c>
      <c r="T43">
        <v>4.2706836966259596</v>
      </c>
      <c r="U43">
        <v>4.4246551499826898</v>
      </c>
      <c r="V43">
        <v>4.53632180588564</v>
      </c>
      <c r="W43">
        <v>4.6988473200504899</v>
      </c>
      <c r="X43">
        <v>4.8887507560917003</v>
      </c>
      <c r="Y43">
        <v>4.98355339952424</v>
      </c>
      <c r="Z43">
        <v>5.0558506563129404</v>
      </c>
      <c r="AA43">
        <v>5.1820083977835898</v>
      </c>
      <c r="AB43">
        <v>5.4747142221686902</v>
      </c>
      <c r="AC43">
        <v>5.7090408339283796</v>
      </c>
      <c r="AD43">
        <v>5.8831315189473603</v>
      </c>
      <c r="AE43">
        <v>6.0225558674912003</v>
      </c>
      <c r="AF43">
        <v>6.1656139574336404</v>
      </c>
      <c r="AG43">
        <v>6.2754085693394002</v>
      </c>
      <c r="AH43">
        <v>5.98909946868514</v>
      </c>
      <c r="AI43">
        <v>5.6020666268666304</v>
      </c>
      <c r="AJ43">
        <v>5.3570166233283896</v>
      </c>
      <c r="AK43">
        <v>5.1390778487419899</v>
      </c>
    </row>
    <row r="44" spans="4:37" x14ac:dyDescent="0.3">
      <c r="D44" t="s">
        <v>419</v>
      </c>
      <c r="E44" t="s">
        <v>238</v>
      </c>
      <c r="F44">
        <v>1.9145560944401701</v>
      </c>
      <c r="G44">
        <v>1.9809492595048901</v>
      </c>
      <c r="H44">
        <v>2.0358127765649598</v>
      </c>
      <c r="I44">
        <v>2.0725514306138502</v>
      </c>
      <c r="J44">
        <v>2.1118575961281398</v>
      </c>
      <c r="K44">
        <v>2.1589899818839502</v>
      </c>
      <c r="L44">
        <v>2.21708064184415</v>
      </c>
      <c r="M44">
        <v>2.2753970638522301</v>
      </c>
      <c r="N44">
        <v>2.3354995992009502</v>
      </c>
      <c r="O44">
        <v>2.4448347398691901</v>
      </c>
      <c r="P44">
        <v>2.52338696417381</v>
      </c>
      <c r="Q44">
        <v>2.58210890613414</v>
      </c>
      <c r="R44">
        <v>2.6582410918009498</v>
      </c>
      <c r="S44">
        <v>2.7309278628397</v>
      </c>
      <c r="T44">
        <v>2.8054179355787601</v>
      </c>
      <c r="U44">
        <v>2.8933237724615299</v>
      </c>
      <c r="V44">
        <v>2.9754399321098002</v>
      </c>
      <c r="W44">
        <v>3.0652551270425898</v>
      </c>
      <c r="X44">
        <v>3.1614513454614301</v>
      </c>
      <c r="Y44">
        <v>3.2365605940150601</v>
      </c>
      <c r="Z44">
        <v>3.3078054196145898</v>
      </c>
      <c r="AA44">
        <v>3.3802324862120399</v>
      </c>
      <c r="AB44">
        <v>3.4882197178965302</v>
      </c>
      <c r="AC44">
        <v>3.5753527612011098</v>
      </c>
      <c r="AD44">
        <v>3.6620835286534001</v>
      </c>
      <c r="AE44">
        <v>3.7501692176290899</v>
      </c>
      <c r="AF44">
        <v>3.8466050724923599</v>
      </c>
      <c r="AG44">
        <v>3.9205444276887098</v>
      </c>
      <c r="AH44">
        <v>3.8413828975080899</v>
      </c>
      <c r="AI44">
        <v>3.7612950405743799</v>
      </c>
      <c r="AJ44">
        <v>3.7042384609533698</v>
      </c>
      <c r="AK44">
        <v>3.6465089981284402</v>
      </c>
    </row>
    <row r="45" spans="4:37" x14ac:dyDescent="0.3">
      <c r="D45" t="s">
        <v>419</v>
      </c>
      <c r="E45" t="s">
        <v>239</v>
      </c>
      <c r="F45">
        <v>23.692612523459701</v>
      </c>
      <c r="G45">
        <v>22.385726357325201</v>
      </c>
      <c r="H45">
        <v>23.064159486505101</v>
      </c>
      <c r="I45">
        <v>23.481325846273901</v>
      </c>
      <c r="J45">
        <v>23.9045655985684</v>
      </c>
      <c r="K45">
        <v>24.439918304302601</v>
      </c>
      <c r="L45">
        <v>25.064985428505601</v>
      </c>
      <c r="M45">
        <v>25.760342420161699</v>
      </c>
      <c r="N45">
        <v>26.446390762862801</v>
      </c>
      <c r="O45">
        <v>27.600826712635801</v>
      </c>
      <c r="P45">
        <v>28.3136692946258</v>
      </c>
      <c r="Q45">
        <v>28.946102737190699</v>
      </c>
      <c r="R45">
        <v>29.805325815566501</v>
      </c>
      <c r="S45">
        <v>30.700724971070301</v>
      </c>
      <c r="T45">
        <v>31.639878289147699</v>
      </c>
      <c r="U45">
        <v>32.699461656993897</v>
      </c>
      <c r="V45">
        <v>33.781057826256898</v>
      </c>
      <c r="W45">
        <v>34.920502295878002</v>
      </c>
      <c r="X45">
        <v>36.160886682838601</v>
      </c>
      <c r="Y45">
        <v>37.162096769028999</v>
      </c>
      <c r="Z45">
        <v>38.141901973411201</v>
      </c>
      <c r="AA45">
        <v>39.154376076286901</v>
      </c>
      <c r="AB45">
        <v>40.098425526944901</v>
      </c>
      <c r="AC45">
        <v>40.867763291824701</v>
      </c>
      <c r="AD45">
        <v>41.791924576926498</v>
      </c>
      <c r="AE45">
        <v>42.805190376767797</v>
      </c>
      <c r="AF45">
        <v>43.9410609833864</v>
      </c>
      <c r="AG45">
        <v>44.935208281948299</v>
      </c>
      <c r="AH45">
        <v>44.489955273325201</v>
      </c>
      <c r="AI45">
        <v>43.6650920039353</v>
      </c>
      <c r="AJ45">
        <v>43.129585317280899</v>
      </c>
      <c r="AK45">
        <v>42.589295314600399</v>
      </c>
    </row>
    <row r="46" spans="4:37" x14ac:dyDescent="0.3">
      <c r="D46" t="s">
        <v>419</v>
      </c>
      <c r="E46" t="s">
        <v>240</v>
      </c>
      <c r="F46">
        <v>24.0199855495582</v>
      </c>
      <c r="G46">
        <v>23.708929228191099</v>
      </c>
      <c r="H46">
        <v>24.647895007228001</v>
      </c>
      <c r="I46">
        <v>25.095357745777701</v>
      </c>
      <c r="J46">
        <v>25.3756687446357</v>
      </c>
      <c r="K46">
        <v>26.028531854956299</v>
      </c>
      <c r="L46">
        <v>26.632096877871302</v>
      </c>
      <c r="M46">
        <v>26.960132287921599</v>
      </c>
      <c r="N46">
        <v>27.722010776682598</v>
      </c>
      <c r="O46">
        <v>28.939204780382699</v>
      </c>
      <c r="P46">
        <v>29.747276999073101</v>
      </c>
      <c r="Q46">
        <v>30.463613545256901</v>
      </c>
      <c r="R46">
        <v>32.149890036620398</v>
      </c>
      <c r="S46">
        <v>32.994356239182501</v>
      </c>
      <c r="T46">
        <v>33.947581728110301</v>
      </c>
      <c r="U46">
        <v>35.066140453790602</v>
      </c>
      <c r="V46">
        <v>36.143749284323903</v>
      </c>
      <c r="W46">
        <v>37.317475519540601</v>
      </c>
      <c r="X46">
        <v>38.584896469151602</v>
      </c>
      <c r="Y46">
        <v>39.599903154812097</v>
      </c>
      <c r="Z46">
        <v>40.592732090152701</v>
      </c>
      <c r="AA46">
        <v>41.6653282364353</v>
      </c>
      <c r="AB46">
        <v>42.726201961905701</v>
      </c>
      <c r="AC46">
        <v>43.558706866195799</v>
      </c>
      <c r="AD46">
        <v>44.473378306582902</v>
      </c>
      <c r="AE46">
        <v>45.4579164419034</v>
      </c>
      <c r="AF46">
        <v>46.546714315705103</v>
      </c>
      <c r="AG46">
        <v>47.4888015119028</v>
      </c>
      <c r="AH46">
        <v>46.749034785451698</v>
      </c>
      <c r="AI46">
        <v>45.719558069967597</v>
      </c>
      <c r="AJ46">
        <v>44.968923979033796</v>
      </c>
      <c r="AK46">
        <v>44.243605865095397</v>
      </c>
    </row>
    <row r="47" spans="4:37" x14ac:dyDescent="0.3">
      <c r="D47" t="s">
        <v>419</v>
      </c>
      <c r="E47" t="s">
        <v>241</v>
      </c>
      <c r="F47">
        <v>16.778093477192801</v>
      </c>
      <c r="G47">
        <v>17.1344327994114</v>
      </c>
      <c r="H47">
        <v>17.695798326348001</v>
      </c>
      <c r="I47">
        <v>18.0351457742468</v>
      </c>
      <c r="J47">
        <v>18.309602751091301</v>
      </c>
      <c r="K47">
        <v>18.723801987888301</v>
      </c>
      <c r="L47">
        <v>19.260567539911602</v>
      </c>
      <c r="M47">
        <v>19.846428839358399</v>
      </c>
      <c r="N47">
        <v>20.4550442697508</v>
      </c>
      <c r="O47">
        <v>20.832522852990699</v>
      </c>
      <c r="P47">
        <v>21.437146944905798</v>
      </c>
      <c r="Q47">
        <v>22.0619730371556</v>
      </c>
      <c r="R47">
        <v>22.863408703551901</v>
      </c>
      <c r="S47">
        <v>23.6309759617229</v>
      </c>
      <c r="T47">
        <v>24.443559019799601</v>
      </c>
      <c r="U47">
        <v>25.4169238157953</v>
      </c>
      <c r="V47">
        <v>26.375786044361099</v>
      </c>
      <c r="W47">
        <v>27.362690705267099</v>
      </c>
      <c r="X47">
        <v>28.373404459844998</v>
      </c>
      <c r="Y47">
        <v>29.237866107455101</v>
      </c>
      <c r="Z47">
        <v>30.1134058756647</v>
      </c>
      <c r="AA47">
        <v>31.002500930717201</v>
      </c>
      <c r="AB47">
        <v>31.691595471405599</v>
      </c>
      <c r="AC47">
        <v>32.358452958002601</v>
      </c>
      <c r="AD47">
        <v>33.182972850597601</v>
      </c>
      <c r="AE47">
        <v>34.078853859834901</v>
      </c>
      <c r="AF47">
        <v>35.052048682908598</v>
      </c>
      <c r="AG47">
        <v>35.903080876354402</v>
      </c>
      <c r="AH47">
        <v>34.836364602773401</v>
      </c>
      <c r="AI47">
        <v>33.793532148530502</v>
      </c>
      <c r="AJ47">
        <v>33.052340402298199</v>
      </c>
      <c r="AK47">
        <v>32.366151214802699</v>
      </c>
    </row>
    <row r="48" spans="4:37" x14ac:dyDescent="0.3">
      <c r="D48" t="s">
        <v>419</v>
      </c>
      <c r="E48" t="s">
        <v>242</v>
      </c>
      <c r="F48">
        <v>46.318025213564297</v>
      </c>
      <c r="G48">
        <v>33.689550068236301</v>
      </c>
      <c r="H48">
        <v>28.355801402236199</v>
      </c>
      <c r="I48">
        <v>25.5108521089827</v>
      </c>
      <c r="J48">
        <v>24.0818507516076</v>
      </c>
      <c r="K48">
        <v>23.242403756863698</v>
      </c>
      <c r="L48">
        <v>22.859681009259301</v>
      </c>
      <c r="M48">
        <v>23.3956733336511</v>
      </c>
      <c r="N48">
        <v>23.980193471357399</v>
      </c>
      <c r="O48">
        <v>19.5977399474429</v>
      </c>
      <c r="P48">
        <v>16.574113819802498</v>
      </c>
      <c r="Q48">
        <v>15.831702844108399</v>
      </c>
      <c r="R48">
        <v>15.4247351141862</v>
      </c>
      <c r="S48">
        <v>15.2607762694019</v>
      </c>
      <c r="T48">
        <v>15.1700370717361</v>
      </c>
      <c r="U48">
        <v>15.1626504750481</v>
      </c>
      <c r="V48">
        <v>14.9658884165661</v>
      </c>
      <c r="W48">
        <v>14.9778337202436</v>
      </c>
      <c r="X48">
        <v>15.4035380674324</v>
      </c>
      <c r="Y48">
        <v>15.2007343293389</v>
      </c>
      <c r="Z48">
        <v>14.8917094057176</v>
      </c>
      <c r="AA48">
        <v>14.782112889146401</v>
      </c>
      <c r="AB48">
        <v>14.1173452370391</v>
      </c>
      <c r="AC48">
        <v>12.830845017526499</v>
      </c>
      <c r="AD48">
        <v>11.2826744615415</v>
      </c>
      <c r="AE48">
        <v>9.7080568622773207</v>
      </c>
      <c r="AF48">
        <v>8.1790495406333292</v>
      </c>
      <c r="AG48">
        <v>6.2232107441696298</v>
      </c>
      <c r="AH48">
        <v>4.6115396731608698</v>
      </c>
      <c r="AI48">
        <v>2.9392440643725499</v>
      </c>
      <c r="AJ48">
        <v>1.5930333642340599</v>
      </c>
      <c r="AK48">
        <v>0.52229032787087903</v>
      </c>
    </row>
    <row r="49" spans="4:37" x14ac:dyDescent="0.3">
      <c r="D49" t="s">
        <v>419</v>
      </c>
      <c r="E49" t="s">
        <v>243</v>
      </c>
      <c r="F49">
        <v>0.12086732559638499</v>
      </c>
      <c r="G49">
        <v>0.33064897921821901</v>
      </c>
      <c r="H49">
        <v>0.83305870483724997</v>
      </c>
      <c r="I49">
        <v>1.9791053421132301</v>
      </c>
      <c r="J49">
        <v>1.98949969638638</v>
      </c>
      <c r="K49">
        <v>2.0034296232888398</v>
      </c>
      <c r="L49">
        <v>2.0214649321226799</v>
      </c>
      <c r="M49">
        <v>2.0518999164973</v>
      </c>
      <c r="N49">
        <v>2.0801494558237499</v>
      </c>
      <c r="O49">
        <v>2.23750118969678</v>
      </c>
      <c r="P49">
        <v>2.2826040486663701</v>
      </c>
      <c r="Q49">
        <v>2.5460612444580999</v>
      </c>
      <c r="R49">
        <v>2.5594969788883102</v>
      </c>
      <c r="S49">
        <v>2.57384239798917</v>
      </c>
      <c r="T49">
        <v>2.5879534388748699</v>
      </c>
      <c r="U49">
        <v>2.6021910741659098</v>
      </c>
      <c r="V49">
        <v>2.6120025258044999</v>
      </c>
      <c r="W49">
        <v>2.6270973649806701</v>
      </c>
      <c r="X49">
        <v>-2.0662408981699598</v>
      </c>
      <c r="Y49">
        <v>-2.4673616116047699</v>
      </c>
      <c r="Z49">
        <v>9.2823409287899104</v>
      </c>
      <c r="AA49">
        <v>11.9597624576475</v>
      </c>
      <c r="AB49">
        <v>13.2583280099843</v>
      </c>
      <c r="AC49">
        <v>14.2187405936158</v>
      </c>
      <c r="AD49">
        <v>15.0792058893087</v>
      </c>
      <c r="AE49">
        <v>15.9051584343753</v>
      </c>
      <c r="AF49">
        <v>16.742144833540099</v>
      </c>
      <c r="AG49">
        <v>16.927661604915901</v>
      </c>
      <c r="AH49">
        <v>16.896499709188799</v>
      </c>
      <c r="AI49">
        <v>14.8188100026142</v>
      </c>
      <c r="AJ49">
        <v>12.595416218952</v>
      </c>
      <c r="AK49">
        <v>10.2580922390234</v>
      </c>
    </row>
    <row r="50" spans="4:37" x14ac:dyDescent="0.3">
      <c r="D50" t="s">
        <v>419</v>
      </c>
      <c r="E50" t="s">
        <v>244</v>
      </c>
      <c r="F50">
        <v>2.4857265311451702</v>
      </c>
      <c r="G50">
        <v>2.4116614581588198</v>
      </c>
      <c r="H50">
        <v>2.3927428876115702</v>
      </c>
      <c r="I50">
        <v>2.42582341027444</v>
      </c>
      <c r="J50">
        <v>2.4406670755576001</v>
      </c>
      <c r="K50">
        <v>2.46724774432845</v>
      </c>
      <c r="L50">
        <v>2.5059415094317199</v>
      </c>
      <c r="M50">
        <v>2.5562925628825099</v>
      </c>
      <c r="N50">
        <v>2.5973703705053501</v>
      </c>
      <c r="O50">
        <v>2.54995535471281</v>
      </c>
      <c r="P50">
        <v>2.5667136951471501</v>
      </c>
      <c r="Q50">
        <v>2.60485384047379</v>
      </c>
      <c r="R50">
        <v>2.6633401683693498</v>
      </c>
      <c r="S50">
        <v>2.7200709449888598</v>
      </c>
      <c r="T50">
        <v>2.7782714707081202</v>
      </c>
      <c r="U50">
        <v>2.8487701772137402</v>
      </c>
      <c r="V50">
        <v>2.9249143921306202</v>
      </c>
      <c r="W50">
        <v>3.0036874795736601</v>
      </c>
      <c r="X50">
        <v>3.0803944382354098</v>
      </c>
      <c r="Y50">
        <v>3.13564859046109</v>
      </c>
      <c r="Z50">
        <v>3.18289676014895</v>
      </c>
      <c r="AA50">
        <v>3.2062522069752402</v>
      </c>
      <c r="AB50">
        <v>3.0483762736355202</v>
      </c>
      <c r="AC50">
        <v>2.9178527877972198</v>
      </c>
      <c r="AD50">
        <v>2.83915297896707</v>
      </c>
      <c r="AE50">
        <v>2.7886540536180102</v>
      </c>
      <c r="AF50">
        <v>2.7578257918353599</v>
      </c>
      <c r="AG50">
        <v>2.7161461189421798</v>
      </c>
      <c r="AH50">
        <v>2.5204340219891899</v>
      </c>
      <c r="AI50">
        <v>2.3400167616126799</v>
      </c>
      <c r="AJ50">
        <v>2.1993289341189901</v>
      </c>
      <c r="AK50">
        <v>2.0788845040221502</v>
      </c>
    </row>
    <row r="51" spans="4:37" x14ac:dyDescent="0.3">
      <c r="D51" t="s">
        <v>419</v>
      </c>
      <c r="E51" t="s">
        <v>245</v>
      </c>
      <c r="F51">
        <v>22.371538780334799</v>
      </c>
      <c r="G51">
        <v>28.278282187111099</v>
      </c>
      <c r="H51">
        <v>29.937906125593098</v>
      </c>
      <c r="I51">
        <v>29.865283918646199</v>
      </c>
      <c r="J51">
        <v>30.877719877269602</v>
      </c>
      <c r="K51">
        <v>31.833290852357099</v>
      </c>
      <c r="L51">
        <v>32.860614243203301</v>
      </c>
      <c r="M51">
        <v>34.197727066232503</v>
      </c>
      <c r="N51">
        <v>35.376547781051997</v>
      </c>
      <c r="O51">
        <v>41.980289645592102</v>
      </c>
      <c r="P51">
        <v>43.539245788100601</v>
      </c>
      <c r="Q51">
        <v>43.8702553308595</v>
      </c>
      <c r="R51">
        <v>44.2337753560466</v>
      </c>
      <c r="S51">
        <v>44.643811466562099</v>
      </c>
      <c r="T51">
        <v>45.159771267370999</v>
      </c>
      <c r="U51">
        <v>45.741185605783301</v>
      </c>
      <c r="V51">
        <v>45.953536872119898</v>
      </c>
      <c r="W51">
        <v>46.583900379336697</v>
      </c>
      <c r="X51">
        <v>47.788533795489599</v>
      </c>
      <c r="Y51">
        <v>47.764908447692299</v>
      </c>
      <c r="Z51">
        <v>47.456014607437098</v>
      </c>
      <c r="AA51">
        <v>46.550244021519397</v>
      </c>
      <c r="AB51">
        <v>45.287862054243298</v>
      </c>
      <c r="AC51">
        <v>42.394535849601198</v>
      </c>
      <c r="AD51">
        <v>39.252724191573698</v>
      </c>
      <c r="AE51">
        <v>36.253896959947703</v>
      </c>
      <c r="AF51">
        <v>33.596118167509701</v>
      </c>
      <c r="AG51">
        <v>30.351388408848401</v>
      </c>
      <c r="AH51">
        <v>27.166485675827101</v>
      </c>
      <c r="AI51">
        <v>23.111914976948501</v>
      </c>
      <c r="AJ51">
        <v>19.5663892090205</v>
      </c>
      <c r="AK51">
        <v>16.458268617010301</v>
      </c>
    </row>
    <row r="52" spans="4:37" x14ac:dyDescent="0.3">
      <c r="D52" t="s">
        <v>419</v>
      </c>
      <c r="E52" t="s">
        <v>246</v>
      </c>
      <c r="F52">
        <v>34.235418045792301</v>
      </c>
      <c r="G52">
        <v>40.674484291221802</v>
      </c>
      <c r="H52">
        <v>42.351979775389097</v>
      </c>
      <c r="I52">
        <v>41.803241278660003</v>
      </c>
      <c r="J52">
        <v>42.795729818419098</v>
      </c>
      <c r="K52">
        <v>43.745483985680302</v>
      </c>
      <c r="L52">
        <v>44.744640034287698</v>
      </c>
      <c r="M52">
        <v>46.050306091463199</v>
      </c>
      <c r="N52">
        <v>47.221131670031298</v>
      </c>
      <c r="O52">
        <v>55.973867924649198</v>
      </c>
      <c r="P52">
        <v>57.558512628763502</v>
      </c>
      <c r="Q52">
        <v>57.4955308664236</v>
      </c>
      <c r="R52">
        <v>57.615648921829802</v>
      </c>
      <c r="S52">
        <v>57.815491028456897</v>
      </c>
      <c r="T52">
        <v>58.236968560981701</v>
      </c>
      <c r="U52">
        <v>58.731789961878299</v>
      </c>
      <c r="V52">
        <v>58.665121908517499</v>
      </c>
      <c r="W52">
        <v>59.2142525392916</v>
      </c>
      <c r="X52">
        <v>60.466796595591298</v>
      </c>
      <c r="Y52">
        <v>60.470573876002497</v>
      </c>
      <c r="Z52">
        <v>60.089068245669303</v>
      </c>
      <c r="AA52">
        <v>59.141567411013803</v>
      </c>
      <c r="AB52">
        <v>57.572287036713</v>
      </c>
      <c r="AC52">
        <v>53.920454842866498</v>
      </c>
      <c r="AD52">
        <v>49.784058455181899</v>
      </c>
      <c r="AE52">
        <v>45.822224317527699</v>
      </c>
      <c r="AF52">
        <v>42.272046921185598</v>
      </c>
      <c r="AG52">
        <v>38.445583365633503</v>
      </c>
      <c r="AH52">
        <v>34.918151815031898</v>
      </c>
      <c r="AI52">
        <v>30.2198753388105</v>
      </c>
      <c r="AJ52">
        <v>26.051954324880601</v>
      </c>
      <c r="AK52">
        <v>22.391014713660201</v>
      </c>
    </row>
    <row r="53" spans="4:37" x14ac:dyDescent="0.3">
      <c r="D53" t="s">
        <v>419</v>
      </c>
      <c r="E53" t="s">
        <v>247</v>
      </c>
      <c r="F53">
        <v>6.77125211521507</v>
      </c>
      <c r="G53">
        <v>6.4574647128512499</v>
      </c>
      <c r="H53">
        <v>6.72835777485456</v>
      </c>
      <c r="I53">
        <v>6.8267532204753198</v>
      </c>
      <c r="J53">
        <v>6.97954726293211</v>
      </c>
      <c r="K53">
        <v>7.1646067126342698</v>
      </c>
      <c r="L53">
        <v>7.38186692053754</v>
      </c>
      <c r="M53">
        <v>7.6100989792976197</v>
      </c>
      <c r="N53">
        <v>7.85396820362498</v>
      </c>
      <c r="O53">
        <v>8.3844452050668306</v>
      </c>
      <c r="P53">
        <v>8.6875790715443593</v>
      </c>
      <c r="Q53">
        <v>8.9217187357031094</v>
      </c>
      <c r="R53">
        <v>9.2009693774032897</v>
      </c>
      <c r="S53">
        <v>9.4969737282696993</v>
      </c>
      <c r="T53">
        <v>9.8169822703666103</v>
      </c>
      <c r="U53">
        <v>10.197141534163899</v>
      </c>
      <c r="V53">
        <v>10.5788538678629</v>
      </c>
      <c r="W53">
        <v>10.9583914350291</v>
      </c>
      <c r="X53">
        <v>11.3373028418281</v>
      </c>
      <c r="Y53">
        <v>11.6369363985582</v>
      </c>
      <c r="Z53">
        <v>11.9387349357758</v>
      </c>
      <c r="AA53">
        <v>12.250739187972799</v>
      </c>
      <c r="AB53">
        <v>12.8167097961663</v>
      </c>
      <c r="AC53">
        <v>13.292115557307699</v>
      </c>
      <c r="AD53">
        <v>13.767160856176799</v>
      </c>
      <c r="AE53">
        <v>14.2437320067498</v>
      </c>
      <c r="AF53">
        <v>14.7332340362191</v>
      </c>
      <c r="AG53">
        <v>15.157579889381299</v>
      </c>
      <c r="AH53">
        <v>15.110455382302501</v>
      </c>
      <c r="AI53">
        <v>14.946154505261701</v>
      </c>
      <c r="AJ53">
        <v>14.836751026482199</v>
      </c>
      <c r="AK53">
        <v>14.704789226355601</v>
      </c>
    </row>
    <row r="54" spans="4:37" x14ac:dyDescent="0.3">
      <c r="D54" t="s">
        <v>419</v>
      </c>
      <c r="E54" t="s">
        <v>248</v>
      </c>
      <c r="F54">
        <v>15.426438760271299</v>
      </c>
      <c r="G54">
        <v>15.225597950215899</v>
      </c>
      <c r="H54">
        <v>15.656288322178799</v>
      </c>
      <c r="I54">
        <v>15.904989976066901</v>
      </c>
      <c r="J54">
        <v>16.14455525472</v>
      </c>
      <c r="K54">
        <v>16.488989710864001</v>
      </c>
      <c r="L54">
        <v>16.9342360038242</v>
      </c>
      <c r="M54">
        <v>17.423913405983399</v>
      </c>
      <c r="N54">
        <v>17.916311994126701</v>
      </c>
      <c r="O54">
        <v>18.554751110740899</v>
      </c>
      <c r="P54">
        <v>19.090369264506901</v>
      </c>
      <c r="Q54">
        <v>19.556804407463101</v>
      </c>
      <c r="R54">
        <v>20.1826256164303</v>
      </c>
      <c r="S54">
        <v>20.7889946849434</v>
      </c>
      <c r="T54">
        <v>21.428510311022102</v>
      </c>
      <c r="U54">
        <v>22.192751570779599</v>
      </c>
      <c r="V54">
        <v>22.9317552610561</v>
      </c>
      <c r="W54">
        <v>23.7000172820646</v>
      </c>
      <c r="X54">
        <v>24.517008001831201</v>
      </c>
      <c r="Y54">
        <v>25.176587609347798</v>
      </c>
      <c r="Z54">
        <v>25.810133876798002</v>
      </c>
      <c r="AA54">
        <v>26.4647502302543</v>
      </c>
      <c r="AB54">
        <v>26.960310389583899</v>
      </c>
      <c r="AC54">
        <v>27.401623727616901</v>
      </c>
      <c r="AD54">
        <v>27.961338700480201</v>
      </c>
      <c r="AE54">
        <v>28.585359900360501</v>
      </c>
      <c r="AF54">
        <v>29.2801417492498</v>
      </c>
      <c r="AG54">
        <v>29.842296320766199</v>
      </c>
      <c r="AH54">
        <v>28.897615132929001</v>
      </c>
      <c r="AI54">
        <v>27.998094957521001</v>
      </c>
      <c r="AJ54">
        <v>27.297472774065799</v>
      </c>
      <c r="AK54">
        <v>26.642795698102798</v>
      </c>
    </row>
    <row r="55" spans="4:37" x14ac:dyDescent="0.3">
      <c r="D55" t="s">
        <v>419</v>
      </c>
      <c r="E55" t="s">
        <v>249</v>
      </c>
      <c r="F55">
        <v>17.626887984271502</v>
      </c>
      <c r="G55">
        <v>17.5669240996295</v>
      </c>
      <c r="H55">
        <v>17.9909239975064</v>
      </c>
      <c r="I55">
        <v>18.219993141754198</v>
      </c>
      <c r="J55">
        <v>18.506765117663502</v>
      </c>
      <c r="K55">
        <v>18.928549388824099</v>
      </c>
      <c r="L55">
        <v>19.4664029958867</v>
      </c>
      <c r="M55">
        <v>20.087269503936099</v>
      </c>
      <c r="N55">
        <v>20.720152717881</v>
      </c>
      <c r="O55">
        <v>21.701018706456001</v>
      </c>
      <c r="P55">
        <v>22.432905499645599</v>
      </c>
      <c r="Q55">
        <v>23.0524063631781</v>
      </c>
      <c r="R55">
        <v>23.807850195232</v>
      </c>
      <c r="S55">
        <v>24.594679862063199</v>
      </c>
      <c r="T55">
        <v>25.425192505258401</v>
      </c>
      <c r="U55">
        <v>26.417330962961</v>
      </c>
      <c r="V55">
        <v>27.4508536367346</v>
      </c>
      <c r="W55">
        <v>28.477261273653099</v>
      </c>
      <c r="X55">
        <v>29.444028738661601</v>
      </c>
      <c r="Y55">
        <v>30.321171893004198</v>
      </c>
      <c r="Z55">
        <v>31.229825682258799</v>
      </c>
      <c r="AA55">
        <v>32.1413261390462</v>
      </c>
      <c r="AB55">
        <v>32.954945944145699</v>
      </c>
      <c r="AC55">
        <v>33.742198035445398</v>
      </c>
      <c r="AD55">
        <v>34.716702173151397</v>
      </c>
      <c r="AE55">
        <v>35.7625370569639</v>
      </c>
      <c r="AF55">
        <v>36.8751653277928</v>
      </c>
      <c r="AG55">
        <v>37.7395734578377</v>
      </c>
      <c r="AH55">
        <v>36.931794982959701</v>
      </c>
      <c r="AI55">
        <v>36.027663412053698</v>
      </c>
      <c r="AJ55">
        <v>35.425685922963297</v>
      </c>
      <c r="AK55">
        <v>34.819019585890999</v>
      </c>
    </row>
    <row r="56" spans="4:37" x14ac:dyDescent="0.3">
      <c r="D56" t="s">
        <v>419</v>
      </c>
      <c r="E56" t="s">
        <v>250</v>
      </c>
      <c r="F56">
        <v>20.838620435940101</v>
      </c>
      <c r="G56">
        <v>23.477703829517299</v>
      </c>
      <c r="H56">
        <v>23.235576081893399</v>
      </c>
      <c r="I56">
        <v>22.923859742089</v>
      </c>
      <c r="J56">
        <v>22.8445881647208</v>
      </c>
      <c r="K56">
        <v>23.036615146705302</v>
      </c>
      <c r="L56">
        <v>23.4517589223817</v>
      </c>
      <c r="M56">
        <v>24.135440022655899</v>
      </c>
      <c r="N56">
        <v>24.746323261516999</v>
      </c>
      <c r="O56">
        <v>25.913221467558301</v>
      </c>
      <c r="P56">
        <v>26.6356514793899</v>
      </c>
      <c r="Q56">
        <v>27.130175687514601</v>
      </c>
      <c r="R56">
        <v>27.708515476042301</v>
      </c>
      <c r="S56">
        <v>28.333169821328099</v>
      </c>
      <c r="T56">
        <v>29.007919486283999</v>
      </c>
      <c r="U56">
        <v>29.875254776206798</v>
      </c>
      <c r="V56">
        <v>31.029413815769001</v>
      </c>
      <c r="W56">
        <v>32.0387867001876</v>
      </c>
      <c r="X56">
        <v>32.823135735446698</v>
      </c>
      <c r="Y56">
        <v>33.663513177952801</v>
      </c>
      <c r="Z56">
        <v>34.412243003456403</v>
      </c>
      <c r="AA56">
        <v>35.338353781617798</v>
      </c>
      <c r="AB56">
        <v>34.703805268676902</v>
      </c>
      <c r="AC56">
        <v>34.826993028871897</v>
      </c>
      <c r="AD56">
        <v>35.6730828338263</v>
      </c>
      <c r="AE56">
        <v>36.742279087230401</v>
      </c>
      <c r="AF56">
        <v>37.893079871924101</v>
      </c>
      <c r="AG56">
        <v>38.7357426750388</v>
      </c>
      <c r="AH56">
        <v>36.828801167966397</v>
      </c>
      <c r="AI56">
        <v>35.531923840013398</v>
      </c>
      <c r="AJ56">
        <v>34.765150209972802</v>
      </c>
      <c r="AK56">
        <v>34.144960319816903</v>
      </c>
    </row>
    <row r="57" spans="4:37" x14ac:dyDescent="0.3">
      <c r="D57" t="s">
        <v>419</v>
      </c>
      <c r="E57" t="s">
        <v>251</v>
      </c>
      <c r="F57">
        <v>13.073651251027099</v>
      </c>
      <c r="G57">
        <v>13.7321788206278</v>
      </c>
      <c r="H57">
        <v>12.6307264690574</v>
      </c>
      <c r="I57">
        <v>11.247208641855501</v>
      </c>
      <c r="J57">
        <v>10.804003159891</v>
      </c>
      <c r="K57">
        <v>10.8451811525374</v>
      </c>
      <c r="L57">
        <v>11.362714732610399</v>
      </c>
      <c r="M57">
        <v>12.983650017940199</v>
      </c>
      <c r="N57">
        <v>14.2161355247634</v>
      </c>
      <c r="O57">
        <v>18.389989118531901</v>
      </c>
      <c r="P57">
        <v>19.885415845215402</v>
      </c>
      <c r="Q57">
        <v>20.138530121064601</v>
      </c>
      <c r="R57">
        <v>20.2161663758014</v>
      </c>
      <c r="S57">
        <v>20.606365833717899</v>
      </c>
      <c r="T57">
        <v>21.136787587223299</v>
      </c>
      <c r="U57">
        <v>22.104151454332701</v>
      </c>
      <c r="V57">
        <v>24.723239654028198</v>
      </c>
      <c r="W57">
        <v>26.654642635276002</v>
      </c>
      <c r="X57">
        <v>26.7967780857281</v>
      </c>
      <c r="Y57">
        <v>27.872774066234399</v>
      </c>
      <c r="Z57">
        <v>28.4785171621606</v>
      </c>
      <c r="AA57">
        <v>29.8594432182425</v>
      </c>
      <c r="AB57">
        <v>22.705667297677099</v>
      </c>
      <c r="AC57">
        <v>20.6058817880796</v>
      </c>
      <c r="AD57">
        <v>21.4202839083047</v>
      </c>
      <c r="AE57">
        <v>22.9017026861757</v>
      </c>
      <c r="AF57">
        <v>24.564564292155499</v>
      </c>
      <c r="AG57">
        <v>25.339391851605001</v>
      </c>
      <c r="AH57">
        <v>19.445414461431401</v>
      </c>
      <c r="AI57">
        <v>16.1738340728797</v>
      </c>
      <c r="AJ57">
        <v>14.8696768740332</v>
      </c>
      <c r="AK57">
        <v>14.0052417075661</v>
      </c>
    </row>
    <row r="58" spans="4:37" x14ac:dyDescent="0.3">
      <c r="D58" t="s">
        <v>419</v>
      </c>
      <c r="E58" t="s">
        <v>252</v>
      </c>
      <c r="F58">
        <v>33.254980135402498</v>
      </c>
      <c r="G58">
        <v>35.747200341142602</v>
      </c>
      <c r="H58">
        <v>36.6482006015992</v>
      </c>
      <c r="I58">
        <v>36.9958535971166</v>
      </c>
      <c r="J58">
        <v>37.468622351472703</v>
      </c>
      <c r="K58">
        <v>38.277354210833103</v>
      </c>
      <c r="L58">
        <v>39.420177202837401</v>
      </c>
      <c r="M58">
        <v>40.770160491427603</v>
      </c>
      <c r="N58">
        <v>42.094263559498003</v>
      </c>
      <c r="O58">
        <v>44.213590477906699</v>
      </c>
      <c r="P58">
        <v>45.710520763051399</v>
      </c>
      <c r="Q58">
        <v>46.9090480707262</v>
      </c>
      <c r="R58">
        <v>48.416578293796398</v>
      </c>
      <c r="S58">
        <v>49.956710481483</v>
      </c>
      <c r="T58">
        <v>51.582894397754004</v>
      </c>
      <c r="U58">
        <v>53.549102607121803</v>
      </c>
      <c r="V58">
        <v>55.794665933500902</v>
      </c>
      <c r="W58">
        <v>57.805726533436697</v>
      </c>
      <c r="X58">
        <v>59.383234322808498</v>
      </c>
      <c r="Y58">
        <v>61.1445983487585</v>
      </c>
      <c r="Z58">
        <v>62.881065928722499</v>
      </c>
      <c r="AA58">
        <v>64.753792008258202</v>
      </c>
      <c r="AB58">
        <v>66.165907674592304</v>
      </c>
      <c r="AC58">
        <v>67.629522023187803</v>
      </c>
      <c r="AD58">
        <v>69.647439327872107</v>
      </c>
      <c r="AE58">
        <v>71.881212399859393</v>
      </c>
      <c r="AF58">
        <v>74.286613923960104</v>
      </c>
      <c r="AG58">
        <v>76.233753858980094</v>
      </c>
      <c r="AH58">
        <v>73.775320595292399</v>
      </c>
      <c r="AI58">
        <v>71.433476773852504</v>
      </c>
      <c r="AJ58">
        <v>69.943711601643301</v>
      </c>
      <c r="AK58">
        <v>68.590074452830194</v>
      </c>
    </row>
    <row r="59" spans="4:37" x14ac:dyDescent="0.3">
      <c r="D59" t="s">
        <v>419</v>
      </c>
      <c r="E59" t="s">
        <v>253</v>
      </c>
      <c r="F59">
        <v>38.6659562516991</v>
      </c>
      <c r="G59">
        <v>40.916253721550198</v>
      </c>
      <c r="H59">
        <v>41.741386091475</v>
      </c>
      <c r="I59">
        <v>41.845539377432097</v>
      </c>
      <c r="J59">
        <v>42.215808497616202</v>
      </c>
      <c r="K59">
        <v>43.027895388174898</v>
      </c>
      <c r="L59">
        <v>44.277938070778497</v>
      </c>
      <c r="M59">
        <v>45.995104109378097</v>
      </c>
      <c r="N59">
        <v>47.565689029769302</v>
      </c>
      <c r="O59">
        <v>50.408213790104497</v>
      </c>
      <c r="P59">
        <v>52.1377574361928</v>
      </c>
      <c r="Q59">
        <v>53.456487442737703</v>
      </c>
      <c r="R59">
        <v>55.0261844961476</v>
      </c>
      <c r="S59">
        <v>56.733798112527097</v>
      </c>
      <c r="T59">
        <v>58.582708587244802</v>
      </c>
      <c r="U59">
        <v>60.8386874402687</v>
      </c>
      <c r="V59">
        <v>63.457471255231297</v>
      </c>
      <c r="W59">
        <v>65.745892052187799</v>
      </c>
      <c r="X59">
        <v>67.511356529740098</v>
      </c>
      <c r="Y59">
        <v>69.666183729571202</v>
      </c>
      <c r="Z59">
        <v>71.768230773402706</v>
      </c>
      <c r="AA59">
        <v>74.075701378614994</v>
      </c>
      <c r="AB59">
        <v>74.660143324578698</v>
      </c>
      <c r="AC59">
        <v>75.935323200655802</v>
      </c>
      <c r="AD59">
        <v>78.465839042973101</v>
      </c>
      <c r="AE59">
        <v>81.394301297631301</v>
      </c>
      <c r="AF59">
        <v>84.497444382887807</v>
      </c>
      <c r="AG59">
        <v>86.863391752353905</v>
      </c>
      <c r="AH59">
        <v>83.034564944467306</v>
      </c>
      <c r="AI59">
        <v>79.660393055645798</v>
      </c>
      <c r="AJ59">
        <v>77.769938139147698</v>
      </c>
      <c r="AK59">
        <v>76.137692568618604</v>
      </c>
    </row>
    <row r="60" spans="4:37" x14ac:dyDescent="0.3">
      <c r="D60" t="s">
        <v>419</v>
      </c>
      <c r="E60" t="s">
        <v>254</v>
      </c>
      <c r="F60">
        <v>0.28999999999993897</v>
      </c>
      <c r="G60">
        <v>0.29121462582737001</v>
      </c>
      <c r="H60">
        <v>0.29344003880585001</v>
      </c>
      <c r="I60">
        <v>0.28050376338000499</v>
      </c>
      <c r="J60">
        <v>0.27643266038562198</v>
      </c>
      <c r="K60">
        <v>0.27538610917072898</v>
      </c>
      <c r="L60">
        <v>0.27833802180969802</v>
      </c>
      <c r="M60">
        <v>0.28967655068172099</v>
      </c>
      <c r="N60">
        <v>0.29792147454199702</v>
      </c>
      <c r="O60">
        <v>0.33978940957678699</v>
      </c>
      <c r="P60">
        <v>0.35002209529515499</v>
      </c>
      <c r="Q60">
        <v>0.35122787417019402</v>
      </c>
      <c r="R60">
        <v>0.35030126643304299</v>
      </c>
      <c r="S60">
        <v>0.35036262717175298</v>
      </c>
      <c r="T60">
        <v>0.35112674215290401</v>
      </c>
      <c r="U60">
        <v>0.352727168557603</v>
      </c>
      <c r="V60">
        <v>0.35983327923007402</v>
      </c>
      <c r="W60">
        <v>0.36304208954880202</v>
      </c>
      <c r="X60">
        <v>0.35720187526138503</v>
      </c>
      <c r="Y60">
        <v>5.1889161279778202</v>
      </c>
      <c r="Z60">
        <v>10.306948623416799</v>
      </c>
      <c r="AA60">
        <v>15.479514597589199</v>
      </c>
      <c r="AB60">
        <v>16.1680550914778</v>
      </c>
      <c r="AC60">
        <v>16.948881381978399</v>
      </c>
      <c r="AD60">
        <v>18.060217989582299</v>
      </c>
      <c r="AE60">
        <v>19.226484722303901</v>
      </c>
      <c r="AF60">
        <v>20.4345966401062</v>
      </c>
      <c r="AG60">
        <v>20.274750552855998</v>
      </c>
      <c r="AH60">
        <v>18.855900517151198</v>
      </c>
      <c r="AI60">
        <v>17.159815600082499</v>
      </c>
      <c r="AJ60">
        <v>16.2076322831415</v>
      </c>
      <c r="AK60">
        <v>15.3817629300143</v>
      </c>
    </row>
    <row r="61" spans="4:37" x14ac:dyDescent="0.3">
      <c r="D61" t="s">
        <v>419</v>
      </c>
      <c r="E61" t="s">
        <v>255</v>
      </c>
      <c r="F61">
        <v>7.8476290328810594E-2</v>
      </c>
      <c r="G61">
        <v>7.8950070888940405E-2</v>
      </c>
      <c r="H61">
        <v>7.9589136534588295E-2</v>
      </c>
      <c r="I61">
        <v>7.6377834950327003E-2</v>
      </c>
      <c r="J61">
        <v>7.5386085986839199E-2</v>
      </c>
      <c r="K61">
        <v>7.5147296292394195E-2</v>
      </c>
      <c r="L61">
        <v>7.5897772140399195E-2</v>
      </c>
      <c r="M61">
        <v>7.8730190549317694E-2</v>
      </c>
      <c r="N61">
        <v>8.0795627600578096E-2</v>
      </c>
      <c r="O61">
        <v>9.1350198904327801E-2</v>
      </c>
      <c r="P61">
        <v>9.39315845087942E-2</v>
      </c>
      <c r="Q61">
        <v>9.42417510168852E-2</v>
      </c>
      <c r="R61">
        <v>9.4017314548998601E-2</v>
      </c>
      <c r="S61">
        <v>9.4039494068556204E-2</v>
      </c>
      <c r="T61">
        <v>9.4241397233883098E-2</v>
      </c>
      <c r="U61">
        <v>9.4650197351498905E-2</v>
      </c>
      <c r="V61">
        <v>9.6399289342454897E-2</v>
      </c>
      <c r="W61">
        <v>9.7200515592019601E-2</v>
      </c>
      <c r="X61">
        <v>3.9029680662725101</v>
      </c>
      <c r="Y61">
        <v>3.8933580843388098</v>
      </c>
      <c r="Z61">
        <v>2.1288126843556801</v>
      </c>
      <c r="AA61">
        <v>2.1313602765008302</v>
      </c>
      <c r="AB61">
        <v>2.0712708026747402</v>
      </c>
      <c r="AC61">
        <v>2.02891884890643</v>
      </c>
      <c r="AD61">
        <v>1.1433018712752301</v>
      </c>
      <c r="AE61">
        <v>1.1444293056292201</v>
      </c>
      <c r="AF61">
        <v>1.1475554881551799</v>
      </c>
      <c r="AG61">
        <v>1.14193428666828</v>
      </c>
      <c r="AH61">
        <v>1.0712567281897301</v>
      </c>
      <c r="AI61">
        <v>7.4093689754876797</v>
      </c>
      <c r="AJ61">
        <v>7.0511260004582903</v>
      </c>
      <c r="AK61">
        <v>6.7405623494457396</v>
      </c>
    </row>
    <row r="62" spans="4:37" x14ac:dyDescent="0.3">
      <c r="D62" t="s">
        <v>419</v>
      </c>
      <c r="E62" t="s">
        <v>256</v>
      </c>
      <c r="F62">
        <v>8.9889127758873393</v>
      </c>
      <c r="G62">
        <v>9.7436442677507298</v>
      </c>
      <c r="H62">
        <v>10.004709264936601</v>
      </c>
      <c r="I62">
        <v>10.035100584266299</v>
      </c>
      <c r="J62">
        <v>10.106724941563201</v>
      </c>
      <c r="K62">
        <v>10.2983879115666</v>
      </c>
      <c r="L62">
        <v>10.6107211433008</v>
      </c>
      <c r="M62">
        <v>11.0739104080324</v>
      </c>
      <c r="N62">
        <v>11.492414905835201</v>
      </c>
      <c r="O62">
        <v>12.2099643456284</v>
      </c>
      <c r="P62">
        <v>12.6792397122354</v>
      </c>
      <c r="Q62">
        <v>13.034138333442399</v>
      </c>
      <c r="R62">
        <v>13.4561368342229</v>
      </c>
      <c r="S62">
        <v>13.899410444651499</v>
      </c>
      <c r="T62">
        <v>14.3691019521575</v>
      </c>
      <c r="U62">
        <v>14.9476452620911</v>
      </c>
      <c r="V62">
        <v>15.584757384586</v>
      </c>
      <c r="W62">
        <v>16.191202807515801</v>
      </c>
      <c r="X62">
        <v>16.729413994906199</v>
      </c>
      <c r="Y62">
        <v>17.2568351694052</v>
      </c>
      <c r="Z62">
        <v>17.777523032268899</v>
      </c>
      <c r="AA62">
        <v>18.3449817232997</v>
      </c>
      <c r="AB62">
        <v>18.270557195271699</v>
      </c>
      <c r="AC62">
        <v>18.404079980501901</v>
      </c>
      <c r="AD62">
        <v>18.9135700156457</v>
      </c>
      <c r="AE62">
        <v>19.536317010031599</v>
      </c>
      <c r="AF62">
        <v>20.2243096938893</v>
      </c>
      <c r="AG62">
        <v>20.833026627265401</v>
      </c>
      <c r="AH62">
        <v>19.6304353570385</v>
      </c>
      <c r="AI62">
        <v>18.533451889097201</v>
      </c>
      <c r="AJ62">
        <v>17.927148972108998</v>
      </c>
      <c r="AK62">
        <v>17.377373964641901</v>
      </c>
    </row>
    <row r="63" spans="4:37" x14ac:dyDescent="0.3">
      <c r="D63" t="s">
        <v>419</v>
      </c>
      <c r="E63" t="s">
        <v>257</v>
      </c>
      <c r="F63">
        <v>8.7771319246617594</v>
      </c>
      <c r="G63">
        <v>10.0817434408072</v>
      </c>
      <c r="H63">
        <v>10.1184963481717</v>
      </c>
      <c r="I63">
        <v>9.9483041878291107</v>
      </c>
      <c r="J63">
        <v>9.9485493736099802</v>
      </c>
      <c r="K63">
        <v>10.0931028489296</v>
      </c>
      <c r="L63">
        <v>10.3734887471796</v>
      </c>
      <c r="M63">
        <v>10.8865198257709</v>
      </c>
      <c r="N63">
        <v>11.3095340900084</v>
      </c>
      <c r="O63">
        <v>12.154214015457599</v>
      </c>
      <c r="P63">
        <v>12.5806894940644</v>
      </c>
      <c r="Q63">
        <v>12.8905532199835</v>
      </c>
      <c r="R63">
        <v>13.231240488439999</v>
      </c>
      <c r="S63">
        <v>13.6218925953387</v>
      </c>
      <c r="T63">
        <v>14.0724928913612</v>
      </c>
      <c r="U63">
        <v>14.621529641864401</v>
      </c>
      <c r="V63">
        <v>15.1722177965872</v>
      </c>
      <c r="W63">
        <v>15.7436837512165</v>
      </c>
      <c r="X63">
        <v>16.3575543743788</v>
      </c>
      <c r="Y63">
        <v>16.914365467096399</v>
      </c>
      <c r="Z63">
        <v>17.445199711204701</v>
      </c>
      <c r="AA63">
        <v>18.0503046536463</v>
      </c>
      <c r="AB63">
        <v>17.6727592882939</v>
      </c>
      <c r="AC63">
        <v>17.7193548259289</v>
      </c>
      <c r="AD63">
        <v>18.307279841379199</v>
      </c>
      <c r="AE63">
        <v>19.029559886932699</v>
      </c>
      <c r="AF63">
        <v>19.7989333314334</v>
      </c>
      <c r="AG63">
        <v>20.3904112325867</v>
      </c>
      <c r="AH63">
        <v>18.912974418631102</v>
      </c>
      <c r="AI63">
        <v>17.633900215221999</v>
      </c>
      <c r="AJ63">
        <v>17.016921057863801</v>
      </c>
      <c r="AK63">
        <v>16.535311419019099</v>
      </c>
    </row>
    <row r="64" spans="4:37" x14ac:dyDescent="0.3">
      <c r="D64" t="s">
        <v>419</v>
      </c>
      <c r="E64" t="s">
        <v>258</v>
      </c>
      <c r="F64">
        <v>39.567910300527899</v>
      </c>
      <c r="G64">
        <v>42.759872112741</v>
      </c>
      <c r="H64">
        <v>43.8124840229084</v>
      </c>
      <c r="I64">
        <v>43.961779482952501</v>
      </c>
      <c r="J64">
        <v>44.431667482770997</v>
      </c>
      <c r="K64">
        <v>45.3758091317736</v>
      </c>
      <c r="L64">
        <v>46.791523453611099</v>
      </c>
      <c r="M64">
        <v>48.8025724512053</v>
      </c>
      <c r="N64">
        <v>50.707528966001</v>
      </c>
      <c r="O64">
        <v>53.238373046145703</v>
      </c>
      <c r="P64">
        <v>55.313035505775296</v>
      </c>
      <c r="Q64">
        <v>57.152556223765799</v>
      </c>
      <c r="R64">
        <v>59.301999036389198</v>
      </c>
      <c r="S64">
        <v>61.557584567041097</v>
      </c>
      <c r="T64">
        <v>63.999031811046798</v>
      </c>
      <c r="U64">
        <v>66.976946057192293</v>
      </c>
      <c r="V64">
        <v>70.246519446372204</v>
      </c>
      <c r="W64">
        <v>73.369888962925501</v>
      </c>
      <c r="X64">
        <v>76.119103700668006</v>
      </c>
      <c r="Y64">
        <v>77.123104813827794</v>
      </c>
      <c r="Z64">
        <v>78.208583324014697</v>
      </c>
      <c r="AA64">
        <v>79.414222164464405</v>
      </c>
      <c r="AB64">
        <v>79.720072482640305</v>
      </c>
      <c r="AC64">
        <v>80.869568909746704</v>
      </c>
      <c r="AD64">
        <v>83.538146072720096</v>
      </c>
      <c r="AE64">
        <v>86.689721100118504</v>
      </c>
      <c r="AF64">
        <v>90.095036565738894</v>
      </c>
      <c r="AG64">
        <v>93.346839578119599</v>
      </c>
      <c r="AH64">
        <v>89.213891123166107</v>
      </c>
      <c r="AI64">
        <v>84.870775836504706</v>
      </c>
      <c r="AJ64">
        <v>82.353442311709102</v>
      </c>
      <c r="AK64">
        <v>80.227539178532297</v>
      </c>
    </row>
    <row r="65" spans="4:37" x14ac:dyDescent="0.3">
      <c r="D65" t="s">
        <v>419</v>
      </c>
      <c r="E65" t="s">
        <v>259</v>
      </c>
      <c r="F65">
        <v>7.0941028714772303</v>
      </c>
      <c r="G65">
        <v>7.2724374739506601</v>
      </c>
      <c r="H65">
        <v>7.5037080364106501</v>
      </c>
      <c r="I65">
        <v>7.3468097117695601</v>
      </c>
      <c r="J65">
        <v>7.3628964284759997</v>
      </c>
      <c r="K65">
        <v>7.4795069457051797</v>
      </c>
      <c r="L65">
        <v>7.7184722336504503</v>
      </c>
      <c r="M65">
        <v>8.21764912834856</v>
      </c>
      <c r="N65">
        <v>8.6437842329810604</v>
      </c>
      <c r="O65">
        <v>9.9909593312144693</v>
      </c>
      <c r="P65">
        <v>10.556379508647799</v>
      </c>
      <c r="Q65">
        <v>10.844614633912499</v>
      </c>
      <c r="R65">
        <v>11.0426844257701</v>
      </c>
      <c r="S65">
        <v>11.323871890229</v>
      </c>
      <c r="T65">
        <v>11.678605133552701</v>
      </c>
      <c r="U65">
        <v>12.128933571074599</v>
      </c>
      <c r="V65">
        <v>12.6752876466989</v>
      </c>
      <c r="W65">
        <v>13.143336371135799</v>
      </c>
      <c r="X65">
        <v>13.439037650612001</v>
      </c>
      <c r="Y65">
        <v>13.839264224026801</v>
      </c>
      <c r="Z65">
        <v>14.1757555281532</v>
      </c>
      <c r="AA65">
        <v>14.6397927090899</v>
      </c>
      <c r="AB65">
        <v>13.9810719803863</v>
      </c>
      <c r="AC65">
        <v>13.814155779939099</v>
      </c>
      <c r="AD65">
        <v>14.2152547480057</v>
      </c>
      <c r="AE65">
        <v>14.7634167488033</v>
      </c>
      <c r="AF65">
        <v>15.3666104943141</v>
      </c>
      <c r="AG65">
        <v>15.7192721796416</v>
      </c>
      <c r="AH65">
        <v>14.1593802837625</v>
      </c>
      <c r="AI65">
        <v>12.864992693226499</v>
      </c>
      <c r="AJ65">
        <v>12.195702334990401</v>
      </c>
      <c r="AK65">
        <v>11.663171048948</v>
      </c>
    </row>
    <row r="66" spans="4:37" x14ac:dyDescent="0.3">
      <c r="D66" t="s">
        <v>419</v>
      </c>
      <c r="E66" t="s">
        <v>260</v>
      </c>
      <c r="F66">
        <v>6.0912402558299803</v>
      </c>
      <c r="G66">
        <v>6.4521984438050204</v>
      </c>
      <c r="H66">
        <v>6.6225004208914404</v>
      </c>
      <c r="I66">
        <v>6.6917215861852002</v>
      </c>
      <c r="J66">
        <v>6.8052770241812004</v>
      </c>
      <c r="K66">
        <v>6.9741313740264603</v>
      </c>
      <c r="L66">
        <v>7.1982515336111303</v>
      </c>
      <c r="M66">
        <v>7.4626470588014699</v>
      </c>
      <c r="N66">
        <v>7.7253285210746796</v>
      </c>
      <c r="O66">
        <v>8.2003290948238998</v>
      </c>
      <c r="P66">
        <v>8.5019926442014793</v>
      </c>
      <c r="Q66">
        <v>8.7393859501964499</v>
      </c>
      <c r="R66">
        <v>9.0347675717844904</v>
      </c>
      <c r="S66">
        <v>9.3434217044857899</v>
      </c>
      <c r="T66">
        <v>9.6690719583349196</v>
      </c>
      <c r="U66">
        <v>10.0543730388999</v>
      </c>
      <c r="V66">
        <v>10.475103857368</v>
      </c>
      <c r="W66">
        <v>10.8905600339579</v>
      </c>
      <c r="X66">
        <v>11.2695907434776</v>
      </c>
      <c r="Y66">
        <v>11.6227627852833</v>
      </c>
      <c r="Z66">
        <v>11.9819456332743</v>
      </c>
      <c r="AA66">
        <v>12.3499727473635</v>
      </c>
      <c r="AB66">
        <v>12.695432035619699</v>
      </c>
      <c r="AC66">
        <v>12.9959419357324</v>
      </c>
      <c r="AD66">
        <v>13.364431754702901</v>
      </c>
      <c r="AE66">
        <v>13.763409801390299</v>
      </c>
      <c r="AF66">
        <v>14.2018797485328</v>
      </c>
      <c r="AG66">
        <v>14.5717624852543</v>
      </c>
      <c r="AH66">
        <v>14.2118469842313</v>
      </c>
      <c r="AI66">
        <v>13.793759374224599</v>
      </c>
      <c r="AJ66">
        <v>13.5150913576823</v>
      </c>
      <c r="AK66">
        <v>13.2379565712311</v>
      </c>
    </row>
    <row r="67" spans="4:37" x14ac:dyDescent="0.3">
      <c r="D67" t="s">
        <v>419</v>
      </c>
      <c r="E67" t="s">
        <v>261</v>
      </c>
      <c r="F67">
        <v>25.455948437607798</v>
      </c>
      <c r="G67">
        <v>26.302104794867599</v>
      </c>
      <c r="H67">
        <v>27.177899344919499</v>
      </c>
      <c r="I67">
        <v>27.0004757608706</v>
      </c>
      <c r="J67">
        <v>27.4094861118223</v>
      </c>
      <c r="K67">
        <v>27.961760015605201</v>
      </c>
      <c r="L67">
        <v>28.707728811447002</v>
      </c>
      <c r="M67">
        <v>29.8478665453868</v>
      </c>
      <c r="N67">
        <v>30.873491541557399</v>
      </c>
      <c r="O67">
        <v>34.7820916543007</v>
      </c>
      <c r="P67">
        <v>36.182083802907201</v>
      </c>
      <c r="Q67">
        <v>36.866483875747598</v>
      </c>
      <c r="R67">
        <v>37.654738834463799</v>
      </c>
      <c r="S67">
        <v>38.603286338556998</v>
      </c>
      <c r="T67">
        <v>39.684257544472402</v>
      </c>
      <c r="U67">
        <v>40.8845878669052</v>
      </c>
      <c r="V67">
        <v>42.014868150414401</v>
      </c>
      <c r="W67">
        <v>43.311875991045703</v>
      </c>
      <c r="X67">
        <v>44.610046522189997</v>
      </c>
      <c r="Y67">
        <v>45.673494564046003</v>
      </c>
      <c r="Z67">
        <v>46.627340193318702</v>
      </c>
      <c r="AA67">
        <v>47.920272851358298</v>
      </c>
      <c r="AB67">
        <v>48.759988397215302</v>
      </c>
      <c r="AC67">
        <v>49.6375033641391</v>
      </c>
      <c r="AD67">
        <v>50.943566372813997</v>
      </c>
      <c r="AE67">
        <v>52.294347200107502</v>
      </c>
      <c r="AF67">
        <v>53.755138845088702</v>
      </c>
      <c r="AG67">
        <v>54.711042895846902</v>
      </c>
      <c r="AH67">
        <v>52.789944837933703</v>
      </c>
      <c r="AI67">
        <v>50.313702023874399</v>
      </c>
      <c r="AJ67">
        <v>48.869339024542803</v>
      </c>
      <c r="AK67">
        <v>47.517839666582297</v>
      </c>
    </row>
    <row r="68" spans="4:37" x14ac:dyDescent="0.3">
      <c r="D68" t="s">
        <v>419</v>
      </c>
      <c r="E68" t="s">
        <v>262</v>
      </c>
      <c r="F68">
        <v>142.20363281736601</v>
      </c>
      <c r="G68">
        <v>152.78239190475901</v>
      </c>
      <c r="H68">
        <v>142.604584150238</v>
      </c>
      <c r="I68">
        <v>143.39759754082499</v>
      </c>
      <c r="J68">
        <v>145.21612252214501</v>
      </c>
      <c r="K68">
        <v>148.416600246011</v>
      </c>
      <c r="L68">
        <v>151.87128031697199</v>
      </c>
      <c r="M68">
        <v>151.16684110379401</v>
      </c>
      <c r="N68">
        <v>148.70703201974399</v>
      </c>
      <c r="O68">
        <v>148.15642576512701</v>
      </c>
      <c r="P68">
        <v>151.26959276231199</v>
      </c>
      <c r="Q68">
        <v>156.68580066869501</v>
      </c>
      <c r="R68">
        <v>166.41463191305499</v>
      </c>
      <c r="S68">
        <v>173.53133888984601</v>
      </c>
      <c r="T68">
        <v>180.52405473018001</v>
      </c>
      <c r="U68">
        <v>187.34655210227001</v>
      </c>
      <c r="V68">
        <v>188.114065595086</v>
      </c>
      <c r="W68">
        <v>193.78043410052501</v>
      </c>
      <c r="X68">
        <v>207.30815683910799</v>
      </c>
      <c r="Y68">
        <v>219.67223631386099</v>
      </c>
      <c r="Z68">
        <v>233.12406181518301</v>
      </c>
      <c r="AA68">
        <v>246.591019390876</v>
      </c>
      <c r="AB68">
        <v>255.587131160903</v>
      </c>
      <c r="AC68">
        <v>266.878492752765</v>
      </c>
      <c r="AD68">
        <v>279.46969151288499</v>
      </c>
      <c r="AE68">
        <v>291.889941786652</v>
      </c>
      <c r="AF68">
        <v>304.39189118087899</v>
      </c>
      <c r="AG68">
        <v>347.78931514442201</v>
      </c>
      <c r="AH68">
        <v>384.706711632436</v>
      </c>
      <c r="AI68">
        <v>428.59975429942602</v>
      </c>
      <c r="AJ68">
        <v>473.69874011207298</v>
      </c>
      <c r="AK68">
        <v>515.31407902732303</v>
      </c>
    </row>
    <row r="69" spans="4:37" x14ac:dyDescent="0.3">
      <c r="D69" t="s">
        <v>419</v>
      </c>
      <c r="E69" t="s">
        <v>263</v>
      </c>
      <c r="F69">
        <v>38.118236024161902</v>
      </c>
      <c r="G69">
        <v>31.875326486374799</v>
      </c>
      <c r="H69">
        <v>34.175133938560897</v>
      </c>
      <c r="I69">
        <v>35.583621228120698</v>
      </c>
      <c r="J69">
        <v>36.9277730807136</v>
      </c>
      <c r="K69">
        <v>38.206478099105702</v>
      </c>
      <c r="L69">
        <v>39.483736676251802</v>
      </c>
      <c r="M69">
        <v>40.594164537226099</v>
      </c>
      <c r="N69">
        <v>41.633997196472698</v>
      </c>
      <c r="O69">
        <v>43.0483836156085</v>
      </c>
      <c r="P69">
        <v>44.492232118023701</v>
      </c>
      <c r="Q69">
        <v>45.928163479212202</v>
      </c>
      <c r="R69">
        <v>47.861508072445801</v>
      </c>
      <c r="S69">
        <v>49.908026944225199</v>
      </c>
      <c r="T69">
        <v>51.874239218954401</v>
      </c>
      <c r="U69">
        <v>53.799372048362201</v>
      </c>
      <c r="V69">
        <v>55.924271267827599</v>
      </c>
      <c r="W69">
        <v>58.097581867821802</v>
      </c>
      <c r="X69">
        <v>60.254517036228897</v>
      </c>
      <c r="Y69">
        <v>62.054174987531901</v>
      </c>
      <c r="Z69">
        <v>63.9920237140079</v>
      </c>
      <c r="AA69">
        <v>65.957181823619194</v>
      </c>
      <c r="AB69">
        <v>68.957317405404197</v>
      </c>
      <c r="AC69">
        <v>71.601108616247799</v>
      </c>
      <c r="AD69">
        <v>74.429752900834004</v>
      </c>
      <c r="AE69">
        <v>77.270499471493807</v>
      </c>
      <c r="AF69">
        <v>80.328065542814898</v>
      </c>
      <c r="AG69">
        <v>83.268846933429899</v>
      </c>
      <c r="AH69">
        <v>85.034900708396705</v>
      </c>
      <c r="AI69">
        <v>86.218064619235705</v>
      </c>
      <c r="AJ69">
        <v>87.0630068641523</v>
      </c>
      <c r="AK69">
        <v>87.653306762260698</v>
      </c>
    </row>
    <row r="70" spans="4:37" x14ac:dyDescent="0.3">
      <c r="D70" t="s">
        <v>419</v>
      </c>
      <c r="E70" t="s">
        <v>264</v>
      </c>
      <c r="F70">
        <v>140.64979180275</v>
      </c>
      <c r="G70">
        <v>149.07298733041301</v>
      </c>
      <c r="H70">
        <v>148.65735378144799</v>
      </c>
      <c r="I70">
        <v>149.69536779633401</v>
      </c>
      <c r="J70">
        <v>151.122037073413</v>
      </c>
      <c r="K70">
        <v>153.96751555951599</v>
      </c>
      <c r="L70">
        <v>157.850492159862</v>
      </c>
      <c r="M70">
        <v>162.62179521060199</v>
      </c>
      <c r="N70">
        <v>167.368979759692</v>
      </c>
      <c r="O70">
        <v>172.658809852476</v>
      </c>
      <c r="P70">
        <v>178.29066974334299</v>
      </c>
      <c r="Q70">
        <v>183.76640585720199</v>
      </c>
      <c r="R70">
        <v>190.453584560595</v>
      </c>
      <c r="S70">
        <v>197.36109822666501</v>
      </c>
      <c r="T70">
        <v>204.44759476171501</v>
      </c>
      <c r="U70">
        <v>212.62708667800001</v>
      </c>
      <c r="V70">
        <v>221.96611538417901</v>
      </c>
      <c r="W70">
        <v>230.358917400872</v>
      </c>
      <c r="X70">
        <v>237.14649612197701</v>
      </c>
      <c r="Y70">
        <v>244.42689840740701</v>
      </c>
      <c r="Z70">
        <v>252.46757989479099</v>
      </c>
      <c r="AA70">
        <v>259.95144334067601</v>
      </c>
      <c r="AB70">
        <v>264.47933307443799</v>
      </c>
      <c r="AC70">
        <v>270.58716849487899</v>
      </c>
      <c r="AD70">
        <v>279.67487616750202</v>
      </c>
      <c r="AE70">
        <v>289.55960983054598</v>
      </c>
      <c r="AF70">
        <v>299.79072185435899</v>
      </c>
      <c r="AG70">
        <v>308.69954602784702</v>
      </c>
      <c r="AH70">
        <v>304.652030644609</v>
      </c>
      <c r="AI70">
        <v>299.70474767353198</v>
      </c>
      <c r="AJ70">
        <v>297.41097525439301</v>
      </c>
      <c r="AK70">
        <v>294.70741174942202</v>
      </c>
    </row>
    <row r="71" spans="4:37" x14ac:dyDescent="0.3">
      <c r="D71" t="s">
        <v>419</v>
      </c>
      <c r="E71" t="s">
        <v>265</v>
      </c>
      <c r="F71">
        <v>482.47489737638699</v>
      </c>
      <c r="G71">
        <v>444.69238096023503</v>
      </c>
      <c r="H71">
        <v>462.15117486411901</v>
      </c>
      <c r="I71">
        <v>477.81603290412602</v>
      </c>
      <c r="J71">
        <v>482.21262931461598</v>
      </c>
      <c r="K71">
        <v>489.60861276920201</v>
      </c>
      <c r="L71">
        <v>499.458950544282</v>
      </c>
      <c r="M71">
        <v>512.14924088832697</v>
      </c>
      <c r="N71">
        <v>524.41797115774102</v>
      </c>
      <c r="O71">
        <v>495.05537216474602</v>
      </c>
      <c r="P71">
        <v>506.31542448864201</v>
      </c>
      <c r="Q71">
        <v>526.27215561470905</v>
      </c>
      <c r="R71">
        <v>548.036623003758</v>
      </c>
      <c r="S71">
        <v>568.22984077401395</v>
      </c>
      <c r="T71">
        <v>587.94777406954302</v>
      </c>
      <c r="U71">
        <v>609.34702421129896</v>
      </c>
      <c r="V71">
        <v>632.80694558471203</v>
      </c>
      <c r="W71">
        <v>655.15031373497402</v>
      </c>
      <c r="X71">
        <v>675.41742107377502</v>
      </c>
      <c r="Y71">
        <v>691.67001601208995</v>
      </c>
      <c r="Z71">
        <v>706.951676760998</v>
      </c>
      <c r="AA71">
        <v>723.28333754531604</v>
      </c>
      <c r="AB71">
        <v>718.55347151971</v>
      </c>
      <c r="AC71">
        <v>723.32978000027697</v>
      </c>
      <c r="AD71">
        <v>738.33078621590096</v>
      </c>
      <c r="AE71">
        <v>756.33866936798404</v>
      </c>
      <c r="AF71">
        <v>776.38294208457296</v>
      </c>
      <c r="AG71">
        <v>791.78891552690698</v>
      </c>
      <c r="AH71">
        <v>768.02019086202301</v>
      </c>
      <c r="AI71">
        <v>745.273095927437</v>
      </c>
      <c r="AJ71">
        <v>731.00638848014603</v>
      </c>
      <c r="AK71">
        <v>718.16562997836502</v>
      </c>
    </row>
    <row r="72" spans="4:37" x14ac:dyDescent="0.3">
      <c r="D72" t="s">
        <v>419</v>
      </c>
      <c r="E72" t="s">
        <v>266</v>
      </c>
      <c r="F72">
        <v>37.6854993584083</v>
      </c>
      <c r="G72">
        <v>35.445431105183403</v>
      </c>
      <c r="H72">
        <v>37.7536523545878</v>
      </c>
      <c r="I72">
        <v>38.6599983790991</v>
      </c>
      <c r="J72">
        <v>39.684436948046198</v>
      </c>
      <c r="K72">
        <v>40.826797159478701</v>
      </c>
      <c r="L72">
        <v>42.0896606273784</v>
      </c>
      <c r="M72">
        <v>43.450839505651601</v>
      </c>
      <c r="N72">
        <v>44.853355652500298</v>
      </c>
      <c r="O72">
        <v>47.498412127300902</v>
      </c>
      <c r="P72">
        <v>49.295975676221097</v>
      </c>
      <c r="Q72">
        <v>50.835983396069601</v>
      </c>
      <c r="R72">
        <v>52.779792256541</v>
      </c>
      <c r="S72">
        <v>54.840004306115198</v>
      </c>
      <c r="T72">
        <v>57.020690653345703</v>
      </c>
      <c r="U72">
        <v>59.4154167989021</v>
      </c>
      <c r="V72">
        <v>61.796657508477601</v>
      </c>
      <c r="W72">
        <v>64.403989696087095</v>
      </c>
      <c r="X72">
        <v>67.248318225922404</v>
      </c>
      <c r="Y72">
        <v>69.643161535894095</v>
      </c>
      <c r="Z72">
        <v>72.055005698583898</v>
      </c>
      <c r="AA72">
        <v>74.558912908541203</v>
      </c>
      <c r="AB72">
        <v>77.733763900171496</v>
      </c>
      <c r="AC72">
        <v>80.315370435136998</v>
      </c>
      <c r="AD72">
        <v>82.819523815724807</v>
      </c>
      <c r="AE72">
        <v>85.448489428592893</v>
      </c>
      <c r="AF72">
        <v>88.345319849490494</v>
      </c>
      <c r="AG72">
        <v>91.152600795152594</v>
      </c>
      <c r="AH72">
        <v>91.637555273058396</v>
      </c>
      <c r="AI72">
        <v>90.965271022699596</v>
      </c>
      <c r="AJ72">
        <v>90.167006383724797</v>
      </c>
      <c r="AK72">
        <v>89.216837411556796</v>
      </c>
    </row>
    <row r="73" spans="4:37" x14ac:dyDescent="0.3">
      <c r="D73" t="s">
        <v>419</v>
      </c>
      <c r="E73" t="s">
        <v>267</v>
      </c>
      <c r="F73">
        <v>60.675714154090002</v>
      </c>
      <c r="G73">
        <v>57.221863807846901</v>
      </c>
      <c r="H73">
        <v>57.556273625512503</v>
      </c>
      <c r="I73">
        <v>59.015310463629397</v>
      </c>
      <c r="J73">
        <v>59.928444103862198</v>
      </c>
      <c r="K73">
        <v>61.030150512160802</v>
      </c>
      <c r="L73">
        <v>62.276353372686401</v>
      </c>
      <c r="M73">
        <v>63.966330991404398</v>
      </c>
      <c r="N73">
        <v>66.161879319699807</v>
      </c>
      <c r="O73">
        <v>69.531377566812793</v>
      </c>
      <c r="P73">
        <v>72.441867835039503</v>
      </c>
      <c r="Q73">
        <v>74.911607319788203</v>
      </c>
      <c r="R73">
        <v>78.120443794453493</v>
      </c>
      <c r="S73">
        <v>81.2638797537507</v>
      </c>
      <c r="T73">
        <v>84.345891305781194</v>
      </c>
      <c r="U73">
        <v>87.863776877324</v>
      </c>
      <c r="V73">
        <v>90.927937626734902</v>
      </c>
      <c r="W73">
        <v>94.274828219803894</v>
      </c>
      <c r="X73">
        <v>97.589736522080599</v>
      </c>
      <c r="Y73">
        <v>100.30054253710399</v>
      </c>
      <c r="Z73">
        <v>102.80229116583899</v>
      </c>
      <c r="AA73">
        <v>105.403926170171</v>
      </c>
      <c r="AB73">
        <v>108.334949629257</v>
      </c>
      <c r="AC73">
        <v>110.747706452109</v>
      </c>
      <c r="AD73">
        <v>112.82023175289</v>
      </c>
      <c r="AE73">
        <v>115.103176779595</v>
      </c>
      <c r="AF73">
        <v>117.617650277961</v>
      </c>
      <c r="AG73">
        <v>119.638929174136</v>
      </c>
      <c r="AH73">
        <v>119.15092951024199</v>
      </c>
      <c r="AI73">
        <v>118.253809685254</v>
      </c>
      <c r="AJ73">
        <v>118.276430155811</v>
      </c>
      <c r="AK73">
        <v>117.419865763895</v>
      </c>
    </row>
    <row r="74" spans="4:37" x14ac:dyDescent="0.3">
      <c r="D74" t="s">
        <v>419</v>
      </c>
      <c r="E74" t="s">
        <v>268</v>
      </c>
      <c r="F74">
        <v>247.42936538353601</v>
      </c>
      <c r="G74">
        <v>221.65476177107499</v>
      </c>
      <c r="H74">
        <v>228.161834550234</v>
      </c>
      <c r="I74">
        <v>238.400740486388</v>
      </c>
      <c r="J74">
        <v>242.338018134881</v>
      </c>
      <c r="K74">
        <v>245.348941420816</v>
      </c>
      <c r="L74">
        <v>248.37977071260599</v>
      </c>
      <c r="M74">
        <v>254.248037508691</v>
      </c>
      <c r="N74">
        <v>265.50096143481198</v>
      </c>
      <c r="O74">
        <v>272.97861400377298</v>
      </c>
      <c r="P74">
        <v>287.73315554088498</v>
      </c>
      <c r="Q74">
        <v>303.69962276208798</v>
      </c>
      <c r="R74">
        <v>309.631755206582</v>
      </c>
      <c r="S74">
        <v>316.08125411238098</v>
      </c>
      <c r="T74">
        <v>326.93911394021501</v>
      </c>
      <c r="U74">
        <v>344.49468187157402</v>
      </c>
      <c r="V74">
        <v>356.12575268502599</v>
      </c>
      <c r="W74">
        <v>363.96932289787702</v>
      </c>
      <c r="X74">
        <v>375.06468926796799</v>
      </c>
      <c r="Y74">
        <v>394.38581346979799</v>
      </c>
      <c r="Z74">
        <v>414.16804762346999</v>
      </c>
      <c r="AA74">
        <v>431.32140071495598</v>
      </c>
      <c r="AB74">
        <v>440.60028352814697</v>
      </c>
      <c r="AC74">
        <v>456.31833939974001</v>
      </c>
      <c r="AD74">
        <v>468.51747692255202</v>
      </c>
      <c r="AE74">
        <v>481.718521289629</v>
      </c>
      <c r="AF74">
        <v>488.93273612161801</v>
      </c>
      <c r="AG74">
        <v>494.043697515612</v>
      </c>
      <c r="AH74">
        <v>494.42450842466297</v>
      </c>
      <c r="AI74">
        <v>495.38040127481099</v>
      </c>
      <c r="AJ74">
        <v>498.51533710814601</v>
      </c>
      <c r="AK74">
        <v>499.99778666603498</v>
      </c>
    </row>
    <row r="75" spans="4:37" x14ac:dyDescent="0.3">
      <c r="D75" t="s">
        <v>419</v>
      </c>
      <c r="E75" t="s">
        <v>269</v>
      </c>
      <c r="F75">
        <v>8.1002002972724707</v>
      </c>
      <c r="G75">
        <v>8.5438678487328303</v>
      </c>
      <c r="H75">
        <v>9.0674273213689496</v>
      </c>
      <c r="I75">
        <v>9.7579298310880507</v>
      </c>
      <c r="J75">
        <v>10.0954423386692</v>
      </c>
      <c r="K75">
        <v>10.3050599153798</v>
      </c>
      <c r="L75">
        <v>10.4752636877905</v>
      </c>
      <c r="M75">
        <v>10.6167934690185</v>
      </c>
      <c r="N75">
        <v>10.7601868068437</v>
      </c>
      <c r="O75">
        <v>10.3508991447352</v>
      </c>
      <c r="P75">
        <v>10.5753572575651</v>
      </c>
      <c r="Q75">
        <v>10.878044386314601</v>
      </c>
      <c r="R75">
        <v>11.273881719824701</v>
      </c>
      <c r="S75">
        <v>11.621974907515201</v>
      </c>
      <c r="T75">
        <v>11.9298578870445</v>
      </c>
      <c r="U75">
        <v>12.253976790454701</v>
      </c>
      <c r="V75">
        <v>12.5627213577948</v>
      </c>
      <c r="W75">
        <v>12.8602939535281</v>
      </c>
      <c r="X75">
        <v>13.039523578441701</v>
      </c>
      <c r="Y75">
        <v>13.2017160964542</v>
      </c>
      <c r="Z75">
        <v>13.364462077498001</v>
      </c>
      <c r="AA75">
        <v>13.483397246647201</v>
      </c>
      <c r="AB75">
        <v>13.4093832981972</v>
      </c>
      <c r="AC75">
        <v>13.502985989720299</v>
      </c>
      <c r="AD75">
        <v>13.6940952833914</v>
      </c>
      <c r="AE75">
        <v>13.9822986344047</v>
      </c>
      <c r="AF75">
        <v>14.3102083988083</v>
      </c>
      <c r="AG75">
        <v>14.580477771212699</v>
      </c>
      <c r="AH75">
        <v>14.462776957705</v>
      </c>
      <c r="AI75">
        <v>14.5342337214569</v>
      </c>
      <c r="AJ75">
        <v>14.734984499997701</v>
      </c>
      <c r="AK75">
        <v>14.9066604518997</v>
      </c>
    </row>
    <row r="76" spans="4:37" x14ac:dyDescent="0.3">
      <c r="D76" t="s">
        <v>419</v>
      </c>
      <c r="E76" t="s">
        <v>270</v>
      </c>
      <c r="F76">
        <v>7.2942674736109696</v>
      </c>
      <c r="G76">
        <v>7.14382701478974</v>
      </c>
      <c r="H76">
        <v>7.4587303651137704</v>
      </c>
      <c r="I76">
        <v>7.7150488768176499</v>
      </c>
      <c r="J76">
        <v>7.79871510146583</v>
      </c>
      <c r="K76">
        <v>7.8724244516786097</v>
      </c>
      <c r="L76">
        <v>7.9621276903597504</v>
      </c>
      <c r="M76">
        <v>8.1270318293362909</v>
      </c>
      <c r="N76">
        <v>8.39819764615482</v>
      </c>
      <c r="O76">
        <v>8.4148923659783303</v>
      </c>
      <c r="P76">
        <v>8.7530250686825699</v>
      </c>
      <c r="Q76">
        <v>9.1446262467877606</v>
      </c>
      <c r="R76">
        <v>9.3611255394285209</v>
      </c>
      <c r="S76">
        <v>9.5536223105831102</v>
      </c>
      <c r="T76">
        <v>9.8338395359434507</v>
      </c>
      <c r="U76">
        <v>10.246693763098699</v>
      </c>
      <c r="V76">
        <v>10.568164470192199</v>
      </c>
      <c r="W76">
        <v>10.7969910639486</v>
      </c>
      <c r="X76">
        <v>10.9974370004046</v>
      </c>
      <c r="Y76">
        <v>11.3919314581542</v>
      </c>
      <c r="Z76">
        <v>11.806649088691801</v>
      </c>
      <c r="AA76">
        <v>12.162177262859</v>
      </c>
      <c r="AB76">
        <v>12.283597136831901</v>
      </c>
      <c r="AC76">
        <v>12.603273525160599</v>
      </c>
      <c r="AD76">
        <v>12.9069657755091</v>
      </c>
      <c r="AE76">
        <v>13.254240948538</v>
      </c>
      <c r="AF76">
        <v>13.4747592437517</v>
      </c>
      <c r="AG76">
        <v>13.622488968909201</v>
      </c>
      <c r="AH76">
        <v>13.5060593132454</v>
      </c>
      <c r="AI76">
        <v>13.4796802914208</v>
      </c>
      <c r="AJ76">
        <v>13.5408179261761</v>
      </c>
      <c r="AK76">
        <v>13.5828987891575</v>
      </c>
    </row>
    <row r="77" spans="4:37" x14ac:dyDescent="0.3">
      <c r="D77" t="s">
        <v>419</v>
      </c>
      <c r="E77" t="s">
        <v>271</v>
      </c>
      <c r="F77" s="8">
        <v>5.0000000000001895E-10</v>
      </c>
      <c r="G77" s="8">
        <v>4.6418894678706098E-10</v>
      </c>
      <c r="H77" s="8">
        <v>4.7502081975682204E-10</v>
      </c>
      <c r="I77" s="8">
        <v>4.90308641970609E-10</v>
      </c>
      <c r="J77" s="8">
        <v>4.8607149601997098E-10</v>
      </c>
      <c r="K77" s="8">
        <v>4.9514435205602198E-10</v>
      </c>
      <c r="L77" s="8">
        <v>5.0744027639647799E-10</v>
      </c>
      <c r="M77" s="8">
        <v>5.1934410570668798E-10</v>
      </c>
      <c r="N77" s="8">
        <v>5.3320241949250102E-10</v>
      </c>
      <c r="O77" s="8">
        <v>5.2494522240904198E-10</v>
      </c>
      <c r="P77" s="8">
        <v>5.4217523291035499E-10</v>
      </c>
      <c r="Q77" s="8">
        <v>5.6342289598331703E-10</v>
      </c>
      <c r="R77" s="8">
        <v>5.9123419724037196E-10</v>
      </c>
      <c r="S77" s="8">
        <v>6.1844642323159101E-10</v>
      </c>
      <c r="T77" s="8">
        <v>6.4503929107733701E-10</v>
      </c>
      <c r="U77" s="8">
        <v>6.7646508533628404E-10</v>
      </c>
      <c r="V77" s="8">
        <v>7.1067056828831603E-10</v>
      </c>
      <c r="W77" s="8">
        <v>7.39142316059663E-10</v>
      </c>
      <c r="X77" s="8">
        <v>7.6757028447910203E-10</v>
      </c>
      <c r="Y77" s="8">
        <v>7.9258177095575704E-10</v>
      </c>
      <c r="Z77" s="8">
        <v>8.2027273673646602E-10</v>
      </c>
      <c r="AA77" s="8">
        <v>8.44349473714934E-10</v>
      </c>
      <c r="AB77" s="8">
        <v>8.6086520397913896E-10</v>
      </c>
      <c r="AC77" s="8">
        <v>8.7428226655986697E-10</v>
      </c>
      <c r="AD77" s="8">
        <v>8.9584241946729704E-10</v>
      </c>
      <c r="AE77" s="8">
        <v>9.2306533112296104E-10</v>
      </c>
      <c r="AF77" s="8">
        <v>9.5266321491239294E-10</v>
      </c>
      <c r="AG77" s="8">
        <v>9.5860861551875598E-10</v>
      </c>
      <c r="AH77" s="8">
        <v>9.2758873645376605E-10</v>
      </c>
      <c r="AI77" s="8">
        <v>8.9037266788088001E-10</v>
      </c>
      <c r="AJ77" s="8">
        <v>8.5728615270831305E-10</v>
      </c>
      <c r="AK77" s="8">
        <v>8.2690811900754104E-10</v>
      </c>
    </row>
    <row r="78" spans="4:37" x14ac:dyDescent="0.3">
      <c r="D78" t="s">
        <v>419</v>
      </c>
      <c r="E78" t="s">
        <v>272</v>
      </c>
      <c r="F78">
        <v>54.941564078995697</v>
      </c>
      <c r="G78">
        <v>50.053516242246701</v>
      </c>
      <c r="H78">
        <v>51.232637721501703</v>
      </c>
      <c r="I78">
        <v>52.127287461421503</v>
      </c>
      <c r="J78">
        <v>52.884007673331197</v>
      </c>
      <c r="K78">
        <v>53.987498144979902</v>
      </c>
      <c r="L78">
        <v>55.130605018753897</v>
      </c>
      <c r="M78">
        <v>55.928326422612201</v>
      </c>
      <c r="N78">
        <v>56.809004740100903</v>
      </c>
      <c r="O78">
        <v>57.948028249108802</v>
      </c>
      <c r="P78">
        <v>58.982331992289303</v>
      </c>
      <c r="Q78">
        <v>59.766421591746798</v>
      </c>
      <c r="R78">
        <v>61.318916419005497</v>
      </c>
      <c r="S78">
        <v>63.477829281240197</v>
      </c>
      <c r="T78">
        <v>65.473883638732303</v>
      </c>
      <c r="U78">
        <v>67.701469795188999</v>
      </c>
      <c r="V78">
        <v>69.856169339270707</v>
      </c>
      <c r="W78">
        <v>72.231212581739399</v>
      </c>
      <c r="X78">
        <v>74.258180370411097</v>
      </c>
      <c r="Y78">
        <v>76.203200372438403</v>
      </c>
      <c r="Z78">
        <v>78.1599408929129</v>
      </c>
      <c r="AA78">
        <v>80.163076198378306</v>
      </c>
      <c r="AB78">
        <v>84.847305908109405</v>
      </c>
      <c r="AC78">
        <v>89.057709214178999</v>
      </c>
      <c r="AD78">
        <v>93.365684190901504</v>
      </c>
      <c r="AE78">
        <v>97.608560121155307</v>
      </c>
      <c r="AF78">
        <v>101.85859906659201</v>
      </c>
      <c r="AG78">
        <v>105.02432274846601</v>
      </c>
      <c r="AH78">
        <v>106.48823837757099</v>
      </c>
      <c r="AI78">
        <v>107.52775669415099</v>
      </c>
      <c r="AJ78">
        <v>108.566052038647</v>
      </c>
      <c r="AK78">
        <v>109.426352659684</v>
      </c>
    </row>
    <row r="79" spans="4:37" x14ac:dyDescent="0.3">
      <c r="D79" t="s">
        <v>419</v>
      </c>
      <c r="E79" t="s">
        <v>273</v>
      </c>
      <c r="F79">
        <v>84.052107429895301</v>
      </c>
      <c r="G79">
        <v>70.434800746657203</v>
      </c>
      <c r="H79">
        <v>75.566198488094102</v>
      </c>
      <c r="I79">
        <v>78.379023963950999</v>
      </c>
      <c r="J79">
        <v>80.8388385273295</v>
      </c>
      <c r="K79">
        <v>83.253735021438104</v>
      </c>
      <c r="L79">
        <v>85.729548699897194</v>
      </c>
      <c r="M79">
        <v>88.532592733205504</v>
      </c>
      <c r="N79">
        <v>91.236318975757001</v>
      </c>
      <c r="O79">
        <v>94.402358846332106</v>
      </c>
      <c r="P79">
        <v>97.567362213394105</v>
      </c>
      <c r="Q79">
        <v>100.725651399787</v>
      </c>
      <c r="R79">
        <v>104.523356148361</v>
      </c>
      <c r="S79">
        <v>108.478740172489</v>
      </c>
      <c r="T79">
        <v>112.541632599821</v>
      </c>
      <c r="U79">
        <v>116.900495437883</v>
      </c>
      <c r="V79">
        <v>121.715225546848</v>
      </c>
      <c r="W79">
        <v>126.617197484774</v>
      </c>
      <c r="X79">
        <v>131.64314224719399</v>
      </c>
      <c r="Y79">
        <v>136.19173573406499</v>
      </c>
      <c r="Z79">
        <v>140.805006920088</v>
      </c>
      <c r="AA79">
        <v>145.419703189545</v>
      </c>
      <c r="AB79">
        <v>148.62782849331401</v>
      </c>
      <c r="AC79">
        <v>152.32203132227599</v>
      </c>
      <c r="AD79">
        <v>157.18631747851501</v>
      </c>
      <c r="AE79">
        <v>162.393287482895</v>
      </c>
      <c r="AF79">
        <v>167.984855673623</v>
      </c>
      <c r="AG79">
        <v>173.124601803839</v>
      </c>
      <c r="AH79">
        <v>173.512524603413</v>
      </c>
      <c r="AI79">
        <v>172.662466827385</v>
      </c>
      <c r="AJ79">
        <v>171.956179444512</v>
      </c>
      <c r="AK79">
        <v>171.041290031454</v>
      </c>
    </row>
    <row r="80" spans="4:37" x14ac:dyDescent="0.3">
      <c r="D80" t="s">
        <v>419</v>
      </c>
      <c r="E80" t="s">
        <v>274</v>
      </c>
      <c r="F80">
        <v>413.43609675688703</v>
      </c>
      <c r="G80">
        <v>373.91081919888899</v>
      </c>
      <c r="H80">
        <v>392.22901615597601</v>
      </c>
      <c r="I80">
        <v>401.77637560244</v>
      </c>
      <c r="J80">
        <v>411.41657957593299</v>
      </c>
      <c r="K80">
        <v>422.57216227155101</v>
      </c>
      <c r="L80">
        <v>435.36930570993098</v>
      </c>
      <c r="M80">
        <v>448.79286843821501</v>
      </c>
      <c r="N80">
        <v>462.80890720448298</v>
      </c>
      <c r="O80">
        <v>479.15652772611901</v>
      </c>
      <c r="P80">
        <v>495.95402959651199</v>
      </c>
      <c r="Q80">
        <v>512.19591525756096</v>
      </c>
      <c r="R80">
        <v>532.24551014879603</v>
      </c>
      <c r="S80">
        <v>553.01236026190304</v>
      </c>
      <c r="T80">
        <v>574.74180670299404</v>
      </c>
      <c r="U80">
        <v>599.18726401415699</v>
      </c>
      <c r="V80">
        <v>623.81457565687106</v>
      </c>
      <c r="W80">
        <v>650.26629519808102</v>
      </c>
      <c r="X80">
        <v>678.41753221398301</v>
      </c>
      <c r="Y80">
        <v>703.57423857465301</v>
      </c>
      <c r="Z80">
        <v>729.28616630088095</v>
      </c>
      <c r="AA80">
        <v>755.02550680232605</v>
      </c>
      <c r="AB80">
        <v>783.12040332524805</v>
      </c>
      <c r="AC80">
        <v>809.10507804060705</v>
      </c>
      <c r="AD80">
        <v>836.55754232611901</v>
      </c>
      <c r="AE80">
        <v>864.69622302009998</v>
      </c>
      <c r="AF80">
        <v>894.76190356664597</v>
      </c>
      <c r="AG80">
        <v>924.03131330963595</v>
      </c>
      <c r="AH80">
        <v>923.33722009062399</v>
      </c>
      <c r="AI80">
        <v>916.74317619837598</v>
      </c>
      <c r="AJ80">
        <v>910.41905399730797</v>
      </c>
      <c r="AK80">
        <v>903.15437275380305</v>
      </c>
    </row>
    <row r="81" spans="4:37" x14ac:dyDescent="0.3">
      <c r="D81" t="s">
        <v>419</v>
      </c>
      <c r="E81" t="s">
        <v>275</v>
      </c>
      <c r="F81">
        <v>367.47747877216102</v>
      </c>
      <c r="G81">
        <v>310.31192511068099</v>
      </c>
      <c r="H81">
        <v>328.99060249790801</v>
      </c>
      <c r="I81">
        <v>340.35835217929201</v>
      </c>
      <c r="J81">
        <v>350.76278186575701</v>
      </c>
      <c r="K81">
        <v>361.45225557325602</v>
      </c>
      <c r="L81">
        <v>372.56053343330302</v>
      </c>
      <c r="M81">
        <v>384.189627557611</v>
      </c>
      <c r="N81">
        <v>395.960450979825</v>
      </c>
      <c r="O81">
        <v>408.66491967415902</v>
      </c>
      <c r="P81">
        <v>422.66580124908597</v>
      </c>
      <c r="Q81">
        <v>436.70500375240999</v>
      </c>
      <c r="R81">
        <v>453.83993139136601</v>
      </c>
      <c r="S81">
        <v>471.23448354945202</v>
      </c>
      <c r="T81">
        <v>489.11354855104298</v>
      </c>
      <c r="U81">
        <v>508.53826862255897</v>
      </c>
      <c r="V81">
        <v>529.43208234454698</v>
      </c>
      <c r="W81">
        <v>550.83361907092296</v>
      </c>
      <c r="X81">
        <v>572.71403967667197</v>
      </c>
      <c r="Y81">
        <v>592.46516617606699</v>
      </c>
      <c r="Z81">
        <v>612.83256904141899</v>
      </c>
      <c r="AA81">
        <v>632.94813804273394</v>
      </c>
      <c r="AB81">
        <v>651.46972575972995</v>
      </c>
      <c r="AC81">
        <v>668.85475036960599</v>
      </c>
      <c r="AD81">
        <v>689.10473808976201</v>
      </c>
      <c r="AE81">
        <v>710.82902898370298</v>
      </c>
      <c r="AF81">
        <v>734.54628094349505</v>
      </c>
      <c r="AG81">
        <v>756.97427246889004</v>
      </c>
      <c r="AH81">
        <v>759.80300646215198</v>
      </c>
      <c r="AI81">
        <v>757.51233330258503</v>
      </c>
      <c r="AJ81">
        <v>754.77383418138402</v>
      </c>
      <c r="AK81">
        <v>750.99775609985704</v>
      </c>
    </row>
    <row r="82" spans="4:37" x14ac:dyDescent="0.3">
      <c r="D82" t="s">
        <v>419</v>
      </c>
      <c r="E82" t="s">
        <v>276</v>
      </c>
      <c r="F82">
        <v>789.43519992016695</v>
      </c>
      <c r="G82">
        <v>824.06911355352997</v>
      </c>
      <c r="H82">
        <v>840.699471532281</v>
      </c>
      <c r="I82">
        <v>859.13778500233695</v>
      </c>
      <c r="J82">
        <v>876.471121347348</v>
      </c>
      <c r="K82">
        <v>898.73528064458003</v>
      </c>
      <c r="L82">
        <v>923.82174431452495</v>
      </c>
      <c r="M82">
        <v>949.75496248530499</v>
      </c>
      <c r="N82">
        <v>975.04082250834495</v>
      </c>
      <c r="O82">
        <v>993.18318665614299</v>
      </c>
      <c r="P82">
        <v>1019.28695136415</v>
      </c>
      <c r="Q82">
        <v>1046.23940747606</v>
      </c>
      <c r="R82">
        <v>1076.5079496226001</v>
      </c>
      <c r="S82">
        <v>1105.9643476971801</v>
      </c>
      <c r="T82">
        <v>1135.6110416230999</v>
      </c>
      <c r="U82">
        <v>1167.88259376729</v>
      </c>
      <c r="V82">
        <v>1201.8298218001501</v>
      </c>
      <c r="W82">
        <v>1235.4431326705101</v>
      </c>
      <c r="X82">
        <v>1268.53522484113</v>
      </c>
      <c r="Y82">
        <v>1298.22279277187</v>
      </c>
      <c r="Z82">
        <v>1329.03579165886</v>
      </c>
      <c r="AA82">
        <v>1360.70701187333</v>
      </c>
      <c r="AB82">
        <v>1387.40453192777</v>
      </c>
      <c r="AC82">
        <v>1416.5047438378499</v>
      </c>
      <c r="AD82">
        <v>1451.73577904697</v>
      </c>
      <c r="AE82">
        <v>1488.96877326135</v>
      </c>
      <c r="AF82">
        <v>1528.10474112119</v>
      </c>
      <c r="AG82">
        <v>1563.4376080121799</v>
      </c>
      <c r="AH82">
        <v>1564.7218842477</v>
      </c>
      <c r="AI82">
        <v>1570.6213636615701</v>
      </c>
      <c r="AJ82">
        <v>1586.53570518727</v>
      </c>
      <c r="AK82">
        <v>1605.7935884446399</v>
      </c>
    </row>
    <row r="83" spans="4:37" x14ac:dyDescent="0.3">
      <c r="D83" t="s">
        <v>419</v>
      </c>
      <c r="E83" t="s">
        <v>277</v>
      </c>
      <c r="F83">
        <v>475.07820917543302</v>
      </c>
      <c r="G83">
        <v>487.37342258050501</v>
      </c>
      <c r="H83">
        <v>499.80998957185398</v>
      </c>
      <c r="I83">
        <v>506.78907809205202</v>
      </c>
      <c r="J83">
        <v>515.40175169316001</v>
      </c>
      <c r="K83">
        <v>525.84994389710505</v>
      </c>
      <c r="L83">
        <v>538.424753279284</v>
      </c>
      <c r="M83">
        <v>553.08062371186395</v>
      </c>
      <c r="N83">
        <v>569.18249556135902</v>
      </c>
      <c r="O83">
        <v>587.74251638593796</v>
      </c>
      <c r="P83">
        <v>607.63069758024994</v>
      </c>
      <c r="Q83">
        <v>627.450859175348</v>
      </c>
      <c r="R83">
        <v>651.29675628060102</v>
      </c>
      <c r="S83">
        <v>675.76927714230203</v>
      </c>
      <c r="T83">
        <v>701.30323474988302</v>
      </c>
      <c r="U83">
        <v>729.59129450738703</v>
      </c>
      <c r="V83">
        <v>759.08135742244997</v>
      </c>
      <c r="W83">
        <v>789.83858248811305</v>
      </c>
      <c r="X83">
        <v>821.78256224927998</v>
      </c>
      <c r="Y83">
        <v>851.10016541348602</v>
      </c>
      <c r="Z83">
        <v>880.86731761615795</v>
      </c>
      <c r="AA83">
        <v>910.33475985322002</v>
      </c>
      <c r="AB83">
        <v>938.23935146700001</v>
      </c>
      <c r="AC83">
        <v>965.02998716875902</v>
      </c>
      <c r="AD83">
        <v>994.57210542805899</v>
      </c>
      <c r="AE83">
        <v>1025.3139505711999</v>
      </c>
      <c r="AF83">
        <v>1058.1589280978801</v>
      </c>
      <c r="AG83">
        <v>1089.6549748638499</v>
      </c>
      <c r="AH83">
        <v>1092.4965693433801</v>
      </c>
      <c r="AI83">
        <v>1088.4357126336199</v>
      </c>
      <c r="AJ83">
        <v>1082.9002275220901</v>
      </c>
      <c r="AK83">
        <v>1075.36440515909</v>
      </c>
    </row>
    <row r="84" spans="4:37" x14ac:dyDescent="0.3">
      <c r="D84" t="s">
        <v>419</v>
      </c>
      <c r="E84" t="s">
        <v>417</v>
      </c>
      <c r="F84">
        <v>4444.8669705644197</v>
      </c>
      <c r="G84">
        <v>4265.6842363043797</v>
      </c>
      <c r="H84">
        <v>4394.3956234564603</v>
      </c>
      <c r="I84">
        <v>4494.47679467532</v>
      </c>
      <c r="J84">
        <v>4581.1499614927297</v>
      </c>
      <c r="K84">
        <v>4683.3939675155798</v>
      </c>
      <c r="L84">
        <v>4798.7614713716603</v>
      </c>
      <c r="M84">
        <v>4916.4904351863497</v>
      </c>
      <c r="N84">
        <v>5043.0575859848796</v>
      </c>
      <c r="O84">
        <v>5181.0104847419298</v>
      </c>
      <c r="P84">
        <v>5332.5692698081502</v>
      </c>
      <c r="Q84">
        <v>5482.3851440260496</v>
      </c>
      <c r="R84">
        <v>5658.7245116694803</v>
      </c>
      <c r="S84">
        <v>5837.26434799463</v>
      </c>
      <c r="T84">
        <v>6023.4045074703199</v>
      </c>
      <c r="U84">
        <v>6234.5743028280203</v>
      </c>
      <c r="V84">
        <v>6441.2564837599102</v>
      </c>
      <c r="W84">
        <v>6654.2095921891696</v>
      </c>
      <c r="X84">
        <v>6875.2483657968596</v>
      </c>
      <c r="Y84">
        <v>7082.6986186446702</v>
      </c>
      <c r="Z84">
        <v>7301.8168625142298</v>
      </c>
      <c r="AA84">
        <v>7515.9591234277204</v>
      </c>
      <c r="AB84">
        <v>7748.7796899345303</v>
      </c>
      <c r="AC84">
        <v>7969.0312864081698</v>
      </c>
      <c r="AD84">
        <v>8195.2321865700105</v>
      </c>
      <c r="AE84">
        <v>8430.3115610593504</v>
      </c>
      <c r="AF84">
        <v>8674.2505247121808</v>
      </c>
      <c r="AG84">
        <v>8913.5986117317007</v>
      </c>
      <c r="AH84">
        <v>8956.6116329433407</v>
      </c>
      <c r="AI84">
        <v>8973.9384397065696</v>
      </c>
      <c r="AJ84">
        <v>8994.2729472201609</v>
      </c>
      <c r="AK84">
        <v>9001.7741707144596</v>
      </c>
    </row>
    <row r="85" spans="4:37" x14ac:dyDescent="0.3">
      <c r="D85" t="s">
        <v>25</v>
      </c>
      <c r="E85" t="s">
        <v>13</v>
      </c>
      <c r="F85">
        <v>0.44004459069582003</v>
      </c>
      <c r="G85">
        <v>0.44004459069582003</v>
      </c>
      <c r="H85">
        <v>0.44004459069582003</v>
      </c>
      <c r="I85">
        <v>0.44004459069582003</v>
      </c>
      <c r="J85">
        <v>0.44004459069582003</v>
      </c>
      <c r="K85">
        <v>0.44004459069582003</v>
      </c>
      <c r="L85">
        <v>0.44004459069582003</v>
      </c>
      <c r="M85">
        <v>0.44004459069582003</v>
      </c>
      <c r="N85">
        <v>0.44004459069582003</v>
      </c>
      <c r="O85">
        <v>0.44004459069582003</v>
      </c>
      <c r="P85">
        <v>0.44004459069582003</v>
      </c>
      <c r="Q85">
        <v>0.44004459069582003</v>
      </c>
      <c r="R85">
        <v>0.44004459069582003</v>
      </c>
      <c r="S85">
        <v>0.44004459069582003</v>
      </c>
      <c r="T85">
        <v>0.44004459069582003</v>
      </c>
      <c r="U85">
        <v>0.44004459069582003</v>
      </c>
      <c r="V85">
        <v>0.44004459069582003</v>
      </c>
      <c r="W85">
        <v>0.44004459069582003</v>
      </c>
      <c r="X85">
        <v>0.44004459069582003</v>
      </c>
      <c r="Y85">
        <v>0.44004459069582003</v>
      </c>
      <c r="Z85">
        <v>0.44004459069582003</v>
      </c>
      <c r="AA85">
        <v>0.44004459069582003</v>
      </c>
      <c r="AB85">
        <v>0.44004459069582003</v>
      </c>
      <c r="AC85">
        <v>0.44004459069582003</v>
      </c>
      <c r="AD85">
        <v>0.44004459069582003</v>
      </c>
      <c r="AE85">
        <v>0.44004459069582003</v>
      </c>
      <c r="AF85">
        <v>0.44004459069582003</v>
      </c>
      <c r="AG85">
        <v>0.44004459069582003</v>
      </c>
      <c r="AH85">
        <v>0.44004459069582003</v>
      </c>
      <c r="AI85">
        <v>0.44004459069582003</v>
      </c>
      <c r="AJ85">
        <v>0.44004459069582003</v>
      </c>
      <c r="AK85">
        <v>0.44004459069582003</v>
      </c>
    </row>
    <row r="86" spans="4:37" x14ac:dyDescent="0.3">
      <c r="D86" t="s">
        <v>25</v>
      </c>
      <c r="E86" t="s">
        <v>14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</row>
    <row r="87" spans="4:37" x14ac:dyDescent="0.3">
      <c r="D87" t="s">
        <v>25</v>
      </c>
      <c r="E87" t="s">
        <v>15</v>
      </c>
      <c r="F87">
        <v>6.9894215266289896E-4</v>
      </c>
      <c r="G87" s="8">
        <v>-5.3057847337101299E-5</v>
      </c>
      <c r="H87">
        <v>1.4599421526629E-3</v>
      </c>
      <c r="I87">
        <v>2.1929421526628999E-3</v>
      </c>
      <c r="J87">
        <v>2.0399421526629E-3</v>
      </c>
      <c r="K87">
        <v>1.9299421526628999E-3</v>
      </c>
      <c r="L87">
        <v>2.1659421526628998E-3</v>
      </c>
      <c r="M87">
        <v>3.2289421526629E-3</v>
      </c>
      <c r="N87">
        <v>4.4689421526628997E-3</v>
      </c>
      <c r="O87">
        <v>3.8649421526628998E-3</v>
      </c>
      <c r="P87">
        <v>4.3729421526629E-3</v>
      </c>
      <c r="Q87">
        <v>4.8089421526628998E-3</v>
      </c>
      <c r="R87">
        <v>5.0979421526629E-3</v>
      </c>
      <c r="S87">
        <v>5.6819421526629003E-3</v>
      </c>
      <c r="T87">
        <v>6.2349421526628999E-3</v>
      </c>
      <c r="U87">
        <v>6.9499421526629003E-3</v>
      </c>
      <c r="V87">
        <v>8.3699421526628997E-3</v>
      </c>
      <c r="W87">
        <v>9.1649421526629003E-3</v>
      </c>
      <c r="X87">
        <v>9.2299421526628993E-3</v>
      </c>
      <c r="Y87">
        <v>9.2039421526628994E-3</v>
      </c>
      <c r="Z87">
        <v>8.8829421526628993E-3</v>
      </c>
      <c r="AA87">
        <v>8.6979421526628999E-3</v>
      </c>
      <c r="AB87">
        <v>8.1809421526628998E-3</v>
      </c>
      <c r="AC87">
        <v>7.7619421526628997E-3</v>
      </c>
      <c r="AD87">
        <v>7.7059421526629E-3</v>
      </c>
      <c r="AE87">
        <v>7.8459421526628995E-3</v>
      </c>
      <c r="AF87">
        <v>8.1369421526629009E-3</v>
      </c>
      <c r="AG87">
        <v>5.6219421526629001E-3</v>
      </c>
      <c r="AH87">
        <v>1.1259421526628999E-3</v>
      </c>
      <c r="AI87">
        <v>-4.3780578473371001E-3</v>
      </c>
      <c r="AJ87">
        <v>-9.5490578473370995E-3</v>
      </c>
      <c r="AK87">
        <v>-1.4308057847337101E-2</v>
      </c>
    </row>
    <row r="88" spans="4:37" x14ac:dyDescent="0.3">
      <c r="D88" t="s">
        <v>25</v>
      </c>
      <c r="E88" t="s">
        <v>16</v>
      </c>
      <c r="F88">
        <v>8.0498864401150902E-4</v>
      </c>
      <c r="G88" s="8">
        <v>5.2988644011509101E-5</v>
      </c>
      <c r="H88">
        <v>1.5659886440115101E-3</v>
      </c>
      <c r="I88">
        <v>2.29898864401151E-3</v>
      </c>
      <c r="J88">
        <v>2.1459886440115101E-3</v>
      </c>
      <c r="K88">
        <v>2.0359886440115102E-3</v>
      </c>
      <c r="L88">
        <v>2.2719886440115099E-3</v>
      </c>
      <c r="M88">
        <v>3.33498864401151E-3</v>
      </c>
      <c r="N88">
        <v>4.5749886440115102E-3</v>
      </c>
      <c r="O88">
        <v>3.9709886440115099E-3</v>
      </c>
      <c r="P88">
        <v>4.4789886440115096E-3</v>
      </c>
      <c r="Q88">
        <v>4.9149886440115103E-3</v>
      </c>
      <c r="R88">
        <v>5.2039886440115096E-3</v>
      </c>
      <c r="S88">
        <v>5.7879886440115099E-3</v>
      </c>
      <c r="T88">
        <v>6.3409886440115096E-3</v>
      </c>
      <c r="U88">
        <v>7.0559886440115099E-3</v>
      </c>
      <c r="V88">
        <v>8.4759886440115093E-3</v>
      </c>
      <c r="W88">
        <v>9.2709886440115099E-3</v>
      </c>
      <c r="X88">
        <v>9.3359886440115107E-3</v>
      </c>
      <c r="Y88">
        <v>9.3099886440115107E-3</v>
      </c>
      <c r="Z88">
        <v>8.9889886440115106E-3</v>
      </c>
      <c r="AA88">
        <v>8.8039886440115095E-3</v>
      </c>
      <c r="AB88">
        <v>8.2869886440115094E-3</v>
      </c>
      <c r="AC88">
        <v>7.8679886440115102E-3</v>
      </c>
      <c r="AD88">
        <v>7.8119886440115097E-3</v>
      </c>
      <c r="AE88">
        <v>7.9519886440115092E-3</v>
      </c>
      <c r="AF88">
        <v>8.2429886440115105E-3</v>
      </c>
      <c r="AG88">
        <v>5.7279886440115097E-3</v>
      </c>
      <c r="AH88">
        <v>1.23198864401151E-3</v>
      </c>
      <c r="AI88">
        <v>-4.2720113559884896E-3</v>
      </c>
      <c r="AJ88">
        <v>-9.4430113559884898E-3</v>
      </c>
      <c r="AK88">
        <v>-1.42020113559885E-2</v>
      </c>
    </row>
    <row r="89" spans="4:37" x14ac:dyDescent="0.3">
      <c r="D89" t="s">
        <v>25</v>
      </c>
      <c r="E89" t="s">
        <v>17</v>
      </c>
      <c r="F89">
        <v>1.1656083306156001E-3</v>
      </c>
      <c r="G89">
        <v>4.1360833061559901E-4</v>
      </c>
      <c r="H89">
        <v>1.9266083306156E-3</v>
      </c>
      <c r="I89">
        <v>2.6596083306155999E-3</v>
      </c>
      <c r="J89">
        <v>2.5066083306156E-3</v>
      </c>
      <c r="K89">
        <v>2.3966083306156002E-3</v>
      </c>
      <c r="L89">
        <v>2.6326083306155998E-3</v>
      </c>
      <c r="M89">
        <v>3.6956083306156E-3</v>
      </c>
      <c r="N89">
        <v>4.9356083306156002E-3</v>
      </c>
      <c r="O89">
        <v>4.3316083306155998E-3</v>
      </c>
      <c r="P89">
        <v>4.8396083306155996E-3</v>
      </c>
      <c r="Q89">
        <v>5.2756083306156002E-3</v>
      </c>
      <c r="R89">
        <v>5.5646083306156004E-3</v>
      </c>
      <c r="S89">
        <v>6.1486083306155999E-3</v>
      </c>
      <c r="T89">
        <v>6.7016083306156004E-3</v>
      </c>
      <c r="U89">
        <v>7.4166083306155999E-3</v>
      </c>
      <c r="V89">
        <v>8.8366083306156001E-3</v>
      </c>
      <c r="W89">
        <v>9.6316083306156007E-3</v>
      </c>
      <c r="X89">
        <v>9.6966083306155998E-3</v>
      </c>
      <c r="Y89">
        <v>9.6706083306155998E-3</v>
      </c>
      <c r="Z89">
        <v>9.3496083306155997E-3</v>
      </c>
      <c r="AA89">
        <v>9.1646083306156003E-3</v>
      </c>
      <c r="AB89">
        <v>8.6476083306156002E-3</v>
      </c>
      <c r="AC89">
        <v>8.2286083306155992E-3</v>
      </c>
      <c r="AD89">
        <v>8.1726083306156005E-3</v>
      </c>
      <c r="AE89">
        <v>8.3126083306156E-3</v>
      </c>
      <c r="AF89">
        <v>8.6036083306155996E-3</v>
      </c>
      <c r="AG89">
        <v>6.0886083306155997E-3</v>
      </c>
      <c r="AH89">
        <v>1.5926083306155999E-3</v>
      </c>
      <c r="AI89">
        <v>-3.9113916693843996E-3</v>
      </c>
      <c r="AJ89">
        <v>-9.0823916693844008E-3</v>
      </c>
      <c r="AK89">
        <v>-1.38413916693844E-2</v>
      </c>
    </row>
    <row r="90" spans="4:37" x14ac:dyDescent="0.3">
      <c r="D90" t="s">
        <v>25</v>
      </c>
      <c r="E90" t="s">
        <v>18</v>
      </c>
      <c r="F90">
        <v>1.88977787526476E-3</v>
      </c>
      <c r="G90">
        <v>1.1377778752647599E-3</v>
      </c>
      <c r="H90">
        <v>2.65077787526476E-3</v>
      </c>
      <c r="I90">
        <v>3.3837778752647601E-3</v>
      </c>
      <c r="J90">
        <v>3.2307778752647602E-3</v>
      </c>
      <c r="K90">
        <v>3.1207778752647599E-3</v>
      </c>
      <c r="L90">
        <v>3.35677787526476E-3</v>
      </c>
      <c r="M90">
        <v>4.4197778752647597E-3</v>
      </c>
      <c r="N90">
        <v>5.6597778752647604E-3</v>
      </c>
      <c r="O90">
        <v>5.05577787526476E-3</v>
      </c>
      <c r="P90">
        <v>5.5637778752647598E-3</v>
      </c>
      <c r="Q90">
        <v>5.9997778752647604E-3</v>
      </c>
      <c r="R90">
        <v>6.2887778752647597E-3</v>
      </c>
      <c r="S90">
        <v>6.87277787526476E-3</v>
      </c>
      <c r="T90">
        <v>7.4257778752647597E-3</v>
      </c>
      <c r="U90">
        <v>8.1407778752647601E-3</v>
      </c>
      <c r="V90">
        <v>9.5607778752647594E-3</v>
      </c>
      <c r="W90">
        <v>1.03557778752648E-2</v>
      </c>
      <c r="X90">
        <v>1.0420777875264801E-2</v>
      </c>
      <c r="Y90">
        <v>1.0394777875264801E-2</v>
      </c>
      <c r="Z90">
        <v>1.0073777875264801E-2</v>
      </c>
      <c r="AA90">
        <v>9.8887778752647596E-3</v>
      </c>
      <c r="AB90">
        <v>9.3717778752647595E-3</v>
      </c>
      <c r="AC90">
        <v>8.9527778752647603E-3</v>
      </c>
      <c r="AD90">
        <v>8.8967778752647598E-3</v>
      </c>
      <c r="AE90">
        <v>9.0367778752647593E-3</v>
      </c>
      <c r="AF90">
        <v>9.3277778752647606E-3</v>
      </c>
      <c r="AG90">
        <v>6.8127778752647599E-3</v>
      </c>
      <c r="AH90">
        <v>2.3167778752647599E-3</v>
      </c>
      <c r="AI90">
        <v>-3.1872221247352399E-3</v>
      </c>
      <c r="AJ90">
        <v>-8.3582221247352397E-3</v>
      </c>
      <c r="AK90">
        <v>-1.3117222124735199E-2</v>
      </c>
    </row>
    <row r="91" spans="4:37" x14ac:dyDescent="0.3">
      <c r="D91" t="s">
        <v>25</v>
      </c>
      <c r="E91" t="s">
        <v>19</v>
      </c>
      <c r="F91">
        <v>2.53191070802098E-3</v>
      </c>
      <c r="G91">
        <v>1.77991070802098E-3</v>
      </c>
      <c r="H91">
        <v>3.29291070802098E-3</v>
      </c>
      <c r="I91">
        <v>4.0259107080209801E-3</v>
      </c>
      <c r="J91">
        <v>3.8729107080209802E-3</v>
      </c>
      <c r="K91">
        <v>3.7629107080209799E-3</v>
      </c>
      <c r="L91">
        <v>3.99891070802098E-3</v>
      </c>
      <c r="M91">
        <v>5.0619107080209797E-3</v>
      </c>
      <c r="N91">
        <v>6.3019107080209804E-3</v>
      </c>
      <c r="O91">
        <v>5.69791070802098E-3</v>
      </c>
      <c r="P91">
        <v>6.2059107080209798E-3</v>
      </c>
      <c r="Q91">
        <v>6.6419107080209804E-3</v>
      </c>
      <c r="R91">
        <v>6.9309107080209797E-3</v>
      </c>
      <c r="S91">
        <v>7.51491070802098E-3</v>
      </c>
      <c r="T91">
        <v>8.0679107080209797E-3</v>
      </c>
      <c r="U91">
        <v>8.7829107080209801E-3</v>
      </c>
      <c r="V91">
        <v>1.0202910708021E-2</v>
      </c>
      <c r="W91">
        <v>1.0997910708021001E-2</v>
      </c>
      <c r="X91">
        <v>1.1062910708021E-2</v>
      </c>
      <c r="Y91">
        <v>1.1036910708021E-2</v>
      </c>
      <c r="Z91">
        <v>1.0715910708021E-2</v>
      </c>
      <c r="AA91">
        <v>1.0530910708021E-2</v>
      </c>
      <c r="AB91">
        <v>1.0013910708021E-2</v>
      </c>
      <c r="AC91">
        <v>9.5949107080209803E-3</v>
      </c>
      <c r="AD91">
        <v>9.5389107080209798E-3</v>
      </c>
      <c r="AE91">
        <v>9.6789107080209793E-3</v>
      </c>
      <c r="AF91">
        <v>9.9699107080209806E-3</v>
      </c>
      <c r="AG91">
        <v>7.4549107080209799E-3</v>
      </c>
      <c r="AH91">
        <v>2.9589107080209799E-3</v>
      </c>
      <c r="AI91">
        <v>-2.5450892919790199E-3</v>
      </c>
      <c r="AJ91">
        <v>-7.7160892919790197E-3</v>
      </c>
      <c r="AK91">
        <v>-1.2475089291979E-2</v>
      </c>
    </row>
    <row r="92" spans="4:37" x14ac:dyDescent="0.3">
      <c r="D92" t="s">
        <v>25</v>
      </c>
      <c r="E92" t="s">
        <v>20</v>
      </c>
      <c r="F92">
        <v>2.8866718719526602E-3</v>
      </c>
      <c r="G92">
        <v>2.1346718719526601E-3</v>
      </c>
      <c r="H92">
        <v>3.6476718719526601E-3</v>
      </c>
      <c r="I92">
        <v>4.3806718719526603E-3</v>
      </c>
      <c r="J92">
        <v>4.2276718719526599E-3</v>
      </c>
      <c r="K92">
        <v>4.1176718719526601E-3</v>
      </c>
      <c r="L92">
        <v>4.3536718719526602E-3</v>
      </c>
      <c r="M92">
        <v>5.4166718719526599E-3</v>
      </c>
      <c r="N92">
        <v>6.6566718719526597E-3</v>
      </c>
      <c r="O92">
        <v>6.0526718719526602E-3</v>
      </c>
      <c r="P92">
        <v>6.5606718719526599E-3</v>
      </c>
      <c r="Q92">
        <v>6.9966718719526597E-3</v>
      </c>
      <c r="R92">
        <v>7.2856718719526599E-3</v>
      </c>
      <c r="S92">
        <v>7.8696718719526593E-3</v>
      </c>
      <c r="T92">
        <v>8.4226718719526607E-3</v>
      </c>
      <c r="U92">
        <v>9.1376718719526594E-3</v>
      </c>
      <c r="V92">
        <v>1.05576718719527E-2</v>
      </c>
      <c r="W92">
        <v>1.1352671871952699E-2</v>
      </c>
      <c r="X92">
        <v>1.14176718719527E-2</v>
      </c>
      <c r="Y92">
        <v>1.13916718719527E-2</v>
      </c>
      <c r="Z92">
        <v>1.10706718719527E-2</v>
      </c>
      <c r="AA92">
        <v>1.0885671871952701E-2</v>
      </c>
      <c r="AB92">
        <v>1.03686718719527E-2</v>
      </c>
      <c r="AC92">
        <v>9.9496718719526596E-3</v>
      </c>
      <c r="AD92">
        <v>9.8936718719526608E-3</v>
      </c>
      <c r="AE92">
        <v>1.00336718719527E-2</v>
      </c>
      <c r="AF92">
        <v>1.03246718719527E-2</v>
      </c>
      <c r="AG92">
        <v>7.80967187195266E-3</v>
      </c>
      <c r="AH92">
        <v>3.3136718719526601E-3</v>
      </c>
      <c r="AI92">
        <v>-2.1903281280473402E-3</v>
      </c>
      <c r="AJ92">
        <v>-7.3613281280473404E-3</v>
      </c>
      <c r="AK92">
        <v>-1.21203281280473E-2</v>
      </c>
    </row>
    <row r="93" spans="4:37" x14ac:dyDescent="0.3">
      <c r="D93" t="s">
        <v>25</v>
      </c>
      <c r="E93" t="s">
        <v>21</v>
      </c>
      <c r="F93">
        <v>3.3037895410356799E-3</v>
      </c>
      <c r="G93">
        <v>2.5517895410356799E-3</v>
      </c>
      <c r="H93">
        <v>4.0647895410356799E-3</v>
      </c>
      <c r="I93">
        <v>4.79778954103568E-3</v>
      </c>
      <c r="J93">
        <v>4.6447895410356797E-3</v>
      </c>
      <c r="K93">
        <v>4.5347895410356798E-3</v>
      </c>
      <c r="L93">
        <v>4.7707895410356799E-3</v>
      </c>
      <c r="M93">
        <v>5.8337895410356796E-3</v>
      </c>
      <c r="N93">
        <v>7.0737895410356803E-3</v>
      </c>
      <c r="O93">
        <v>6.4697895410356799E-3</v>
      </c>
      <c r="P93">
        <v>6.9777895410356797E-3</v>
      </c>
      <c r="Q93">
        <v>7.4137895410356803E-3</v>
      </c>
      <c r="R93">
        <v>7.7027895410356796E-3</v>
      </c>
      <c r="S93">
        <v>8.2867895410356808E-3</v>
      </c>
      <c r="T93">
        <v>8.8397895410356805E-3</v>
      </c>
      <c r="U93">
        <v>9.5547895410356808E-3</v>
      </c>
      <c r="V93">
        <v>1.0974789541035699E-2</v>
      </c>
      <c r="W93">
        <v>1.17697895410357E-2</v>
      </c>
      <c r="X93">
        <v>1.1834789541035701E-2</v>
      </c>
      <c r="Y93">
        <v>1.1808789541035701E-2</v>
      </c>
      <c r="Z93">
        <v>1.1487789541035701E-2</v>
      </c>
      <c r="AA93">
        <v>1.1302789541035699E-2</v>
      </c>
      <c r="AB93">
        <v>1.0785789541035699E-2</v>
      </c>
      <c r="AC93">
        <v>1.03667895410357E-2</v>
      </c>
      <c r="AD93">
        <v>1.03107895410357E-2</v>
      </c>
      <c r="AE93">
        <v>1.0450789541035699E-2</v>
      </c>
      <c r="AF93">
        <v>1.07417895410357E-2</v>
      </c>
      <c r="AG93">
        <v>8.2267895410356798E-3</v>
      </c>
      <c r="AH93">
        <v>3.7307895410356802E-3</v>
      </c>
      <c r="AI93">
        <v>-1.77321045896432E-3</v>
      </c>
      <c r="AJ93">
        <v>-6.9442104589643198E-3</v>
      </c>
      <c r="AK93">
        <v>-1.1703210458964299E-2</v>
      </c>
    </row>
    <row r="94" spans="4:37" x14ac:dyDescent="0.3">
      <c r="D94" t="s">
        <v>25</v>
      </c>
      <c r="E94" t="s">
        <v>22</v>
      </c>
      <c r="F94">
        <v>4.3306609416268096E-3</v>
      </c>
      <c r="G94">
        <v>3.5786609416268099E-3</v>
      </c>
      <c r="H94">
        <v>5.09166094162681E-3</v>
      </c>
      <c r="I94">
        <v>5.8246609416268101E-3</v>
      </c>
      <c r="J94">
        <v>5.6716609416268098E-3</v>
      </c>
      <c r="K94">
        <v>5.5616609416268099E-3</v>
      </c>
      <c r="L94">
        <v>5.79766094162681E-3</v>
      </c>
      <c r="M94">
        <v>6.8606609416268097E-3</v>
      </c>
      <c r="N94">
        <v>8.1006609416268104E-3</v>
      </c>
      <c r="O94">
        <v>7.49666094162681E-3</v>
      </c>
      <c r="P94">
        <v>8.0046609416268098E-3</v>
      </c>
      <c r="Q94">
        <v>8.4406609416268104E-3</v>
      </c>
      <c r="R94">
        <v>8.7296609416268097E-3</v>
      </c>
      <c r="S94">
        <v>9.3136609416268092E-3</v>
      </c>
      <c r="T94">
        <v>9.8666609416268106E-3</v>
      </c>
      <c r="U94">
        <v>1.0581660941626801E-2</v>
      </c>
      <c r="V94">
        <v>1.20016609416268E-2</v>
      </c>
      <c r="W94">
        <v>1.27966609416268E-2</v>
      </c>
      <c r="X94">
        <v>1.28616609416268E-2</v>
      </c>
      <c r="Y94">
        <v>1.28356609416268E-2</v>
      </c>
      <c r="Z94">
        <v>1.2514660941626799E-2</v>
      </c>
      <c r="AA94">
        <v>1.23296609416268E-2</v>
      </c>
      <c r="AB94">
        <v>1.18126609416268E-2</v>
      </c>
      <c r="AC94">
        <v>1.1393660941626801E-2</v>
      </c>
      <c r="AD94">
        <v>1.13376609416268E-2</v>
      </c>
      <c r="AE94">
        <v>1.14776609416268E-2</v>
      </c>
      <c r="AF94">
        <v>1.1768660941626799E-2</v>
      </c>
      <c r="AG94">
        <v>9.2536609416268099E-3</v>
      </c>
      <c r="AH94">
        <v>4.7576609416268099E-3</v>
      </c>
      <c r="AI94">
        <v>-7.4633905837318698E-4</v>
      </c>
      <c r="AJ94">
        <v>-5.9173390583731897E-3</v>
      </c>
      <c r="AK94">
        <v>-1.06763390583732E-2</v>
      </c>
    </row>
    <row r="95" spans="4:37" x14ac:dyDescent="0.3">
      <c r="D95" t="s">
        <v>25</v>
      </c>
      <c r="E95" t="s">
        <v>23</v>
      </c>
      <c r="F95">
        <v>5.9559431619537204E-3</v>
      </c>
      <c r="G95">
        <v>5.2039431619537203E-3</v>
      </c>
      <c r="H95">
        <v>6.7169431619537199E-3</v>
      </c>
      <c r="I95">
        <v>7.4499431619537201E-3</v>
      </c>
      <c r="J95">
        <v>7.2969431619537197E-3</v>
      </c>
      <c r="K95">
        <v>7.1869431619537199E-3</v>
      </c>
      <c r="L95">
        <v>7.42294316195372E-3</v>
      </c>
      <c r="M95">
        <v>8.4859431619537205E-3</v>
      </c>
      <c r="N95">
        <v>9.7259431619537203E-3</v>
      </c>
      <c r="O95">
        <v>9.1219431619537199E-3</v>
      </c>
      <c r="P95">
        <v>9.6299431619537197E-3</v>
      </c>
      <c r="Q95">
        <v>1.00659431619537E-2</v>
      </c>
      <c r="R95">
        <v>1.0354943161953701E-2</v>
      </c>
      <c r="S95">
        <v>1.09389431619537E-2</v>
      </c>
      <c r="T95">
        <v>1.14919431619537E-2</v>
      </c>
      <c r="U95">
        <v>1.22069431619537E-2</v>
      </c>
      <c r="V95">
        <v>1.3626943161953699E-2</v>
      </c>
      <c r="W95">
        <v>1.44219431619537E-2</v>
      </c>
      <c r="X95">
        <v>1.4486943161953701E-2</v>
      </c>
      <c r="Y95">
        <v>1.4460943161953701E-2</v>
      </c>
      <c r="Z95">
        <v>1.4139943161953701E-2</v>
      </c>
      <c r="AA95">
        <v>1.39549431619537E-2</v>
      </c>
      <c r="AB95">
        <v>1.34379431619537E-2</v>
      </c>
      <c r="AC95">
        <v>1.30189431619537E-2</v>
      </c>
      <c r="AD95">
        <v>1.29629431619537E-2</v>
      </c>
      <c r="AE95">
        <v>1.3102943161953699E-2</v>
      </c>
      <c r="AF95">
        <v>1.3393943161953701E-2</v>
      </c>
      <c r="AG95">
        <v>1.0878943161953701E-2</v>
      </c>
      <c r="AH95">
        <v>6.3829431619537198E-3</v>
      </c>
      <c r="AI95">
        <v>8.7894316195372395E-4</v>
      </c>
      <c r="AJ95">
        <v>-4.2920568380462798E-3</v>
      </c>
      <c r="AK95">
        <v>-9.05105683804628E-3</v>
      </c>
    </row>
    <row r="96" spans="4:37" x14ac:dyDescent="0.3">
      <c r="D96" t="s">
        <v>25</v>
      </c>
      <c r="E96" t="s">
        <v>24</v>
      </c>
      <c r="F96">
        <v>4.3467195644003899E-2</v>
      </c>
      <c r="G96">
        <v>4.2715195644003903E-2</v>
      </c>
      <c r="H96">
        <v>4.4228195644003897E-2</v>
      </c>
      <c r="I96">
        <v>4.4961195644003901E-2</v>
      </c>
      <c r="J96">
        <v>4.4808195644003901E-2</v>
      </c>
      <c r="K96">
        <v>4.4698195644003902E-2</v>
      </c>
      <c r="L96">
        <v>4.4934195644003902E-2</v>
      </c>
      <c r="M96">
        <v>4.5997195644003903E-2</v>
      </c>
      <c r="N96">
        <v>4.7237195644003901E-2</v>
      </c>
      <c r="O96">
        <v>4.6633195644003901E-2</v>
      </c>
      <c r="P96">
        <v>4.7141195644003903E-2</v>
      </c>
      <c r="Q96">
        <v>4.7577195644003901E-2</v>
      </c>
      <c r="R96">
        <v>4.7866195644003899E-2</v>
      </c>
      <c r="S96">
        <v>4.84501956440039E-2</v>
      </c>
      <c r="T96">
        <v>4.9003195644003898E-2</v>
      </c>
      <c r="U96">
        <v>4.9718195644003899E-2</v>
      </c>
      <c r="V96">
        <v>5.1138195644003903E-2</v>
      </c>
      <c r="W96">
        <v>5.19331956440039E-2</v>
      </c>
      <c r="X96">
        <v>5.1998195644003903E-2</v>
      </c>
      <c r="Y96">
        <v>5.1972195644003898E-2</v>
      </c>
      <c r="Z96">
        <v>5.1651195644003903E-2</v>
      </c>
      <c r="AA96">
        <v>5.1466195644003898E-2</v>
      </c>
      <c r="AB96">
        <v>5.0949195644003901E-2</v>
      </c>
      <c r="AC96">
        <v>5.0530195644003899E-2</v>
      </c>
      <c r="AD96">
        <v>5.0474195644003898E-2</v>
      </c>
      <c r="AE96">
        <v>5.06141956440039E-2</v>
      </c>
      <c r="AF96">
        <v>5.0905195644003899E-2</v>
      </c>
      <c r="AG96">
        <v>4.8390195644003903E-2</v>
      </c>
      <c r="AH96">
        <v>4.3894195644003903E-2</v>
      </c>
      <c r="AI96">
        <v>3.8390195644003901E-2</v>
      </c>
      <c r="AJ96">
        <v>3.3219195644003899E-2</v>
      </c>
      <c r="AK96">
        <v>2.8460195644003899E-2</v>
      </c>
    </row>
    <row r="97" spans="4:37" x14ac:dyDescent="0.3">
      <c r="D97" t="s">
        <v>420</v>
      </c>
      <c r="E97" t="s">
        <v>13</v>
      </c>
      <c r="F97">
        <v>0.142864130737414</v>
      </c>
      <c r="G97">
        <v>0.17023329600551201</v>
      </c>
      <c r="H97">
        <v>0.162072824665771</v>
      </c>
      <c r="I97">
        <v>0.16099191397415999</v>
      </c>
      <c r="J97">
        <v>0.16079266483178101</v>
      </c>
      <c r="K97">
        <v>0.160407383112501</v>
      </c>
      <c r="L97">
        <v>0.159947612653282</v>
      </c>
      <c r="M97">
        <v>0.159668885925875</v>
      </c>
      <c r="N97">
        <v>0.15869338549964701</v>
      </c>
      <c r="O97">
        <v>0.15582767459708</v>
      </c>
      <c r="P97">
        <v>0.15389810198941301</v>
      </c>
      <c r="Q97">
        <v>0.15253752519996699</v>
      </c>
      <c r="R97">
        <v>0.150239115738763</v>
      </c>
      <c r="S97">
        <v>0.148002505025778</v>
      </c>
      <c r="T97">
        <v>0.14556792302881699</v>
      </c>
      <c r="U97">
        <v>0.14248488390203201</v>
      </c>
      <c r="V97">
        <v>0.140335309750936</v>
      </c>
      <c r="W97">
        <v>0.13794365910369999</v>
      </c>
      <c r="X97">
        <v>0.13545323543898899</v>
      </c>
      <c r="Y97">
        <v>0.13338041579455501</v>
      </c>
      <c r="Z97">
        <v>0.13094041852542701</v>
      </c>
      <c r="AA97">
        <v>0.12919093181157501</v>
      </c>
      <c r="AB97">
        <v>0.12600446598916401</v>
      </c>
      <c r="AC97">
        <v>0.124104424305006</v>
      </c>
      <c r="AD97">
        <v>0.12281783607463199</v>
      </c>
      <c r="AE97">
        <v>0.121577081229635</v>
      </c>
      <c r="AF97">
        <v>0.12033704788126399</v>
      </c>
      <c r="AG97">
        <v>0.119170740473759</v>
      </c>
      <c r="AH97">
        <v>0.121219995055347</v>
      </c>
      <c r="AI97">
        <v>0.12369192497345</v>
      </c>
      <c r="AJ97">
        <v>0.12714317161779201</v>
      </c>
      <c r="AK97">
        <v>0.131509474644741</v>
      </c>
    </row>
    <row r="98" spans="4:37" x14ac:dyDescent="0.3">
      <c r="D98" t="s">
        <v>420</v>
      </c>
      <c r="E98" t="s">
        <v>14</v>
      </c>
      <c r="F98">
        <v>0.11192563891369001</v>
      </c>
      <c r="G98">
        <v>0.115810297972709</v>
      </c>
      <c r="H98">
        <v>0.11977090963162799</v>
      </c>
      <c r="I98">
        <v>0.120991935485995</v>
      </c>
      <c r="J98">
        <v>0.120853177425605</v>
      </c>
      <c r="K98">
        <v>0.12100129518883</v>
      </c>
      <c r="L98">
        <v>0.12101264166206301</v>
      </c>
      <c r="M98">
        <v>0.120922724892209</v>
      </c>
      <c r="N98">
        <v>0.120458567744997</v>
      </c>
      <c r="O98">
        <v>0.12042848101735</v>
      </c>
      <c r="P98">
        <v>0.119803067134844</v>
      </c>
      <c r="Q98">
        <v>0.11907759582018899</v>
      </c>
      <c r="R98">
        <v>0.118615550923496</v>
      </c>
      <c r="S98">
        <v>0.118325353542843</v>
      </c>
      <c r="T98">
        <v>0.11795493088490799</v>
      </c>
      <c r="U98">
        <v>0.11749248278682101</v>
      </c>
      <c r="V98">
        <v>0.11702135528532499</v>
      </c>
      <c r="W98">
        <v>0.116722818143975</v>
      </c>
      <c r="X98">
        <v>0.116494488124576</v>
      </c>
      <c r="Y98">
        <v>0.11577843869420699</v>
      </c>
      <c r="Z98">
        <v>0.115036534236289</v>
      </c>
      <c r="AA98">
        <v>0.114461638458198</v>
      </c>
      <c r="AB98">
        <v>0.114008466508819</v>
      </c>
      <c r="AC98">
        <v>0.113495051314319</v>
      </c>
      <c r="AD98">
        <v>0.113063123726746</v>
      </c>
      <c r="AE98">
        <v>0.112649964858459</v>
      </c>
      <c r="AF98">
        <v>0.11231687071879599</v>
      </c>
      <c r="AG98">
        <v>0.111995329566337</v>
      </c>
      <c r="AH98">
        <v>0.11180590079672301</v>
      </c>
      <c r="AI98">
        <v>0.111400949035511</v>
      </c>
      <c r="AJ98">
        <v>0.111163977653906</v>
      </c>
      <c r="AK98">
        <v>0.110976047072324</v>
      </c>
    </row>
    <row r="99" spans="4:37" x14ac:dyDescent="0.3">
      <c r="D99" t="s">
        <v>420</v>
      </c>
      <c r="E99" t="s">
        <v>15</v>
      </c>
      <c r="F99">
        <v>6.0836643334161297E-4</v>
      </c>
      <c r="G99">
        <v>7.2491410259983402E-4</v>
      </c>
      <c r="H99">
        <v>6.9016390440975904E-4</v>
      </c>
      <c r="I99">
        <v>6.8556100126387996E-4</v>
      </c>
      <c r="J99">
        <v>6.8471252724455799E-4</v>
      </c>
      <c r="K99">
        <v>6.83071860560606E-4</v>
      </c>
      <c r="L99">
        <v>6.8111399365903701E-4</v>
      </c>
      <c r="M99">
        <v>6.7992707583474103E-4</v>
      </c>
      <c r="N99">
        <v>6.75773046874357E-4</v>
      </c>
      <c r="O99">
        <v>6.6356982786017302E-4</v>
      </c>
      <c r="P99">
        <v>6.55353018905921E-4</v>
      </c>
      <c r="Q99">
        <v>6.4955919780328598E-4</v>
      </c>
      <c r="R99">
        <v>6.3977175039428796E-4</v>
      </c>
      <c r="S99">
        <v>6.30247464169569E-4</v>
      </c>
      <c r="T99">
        <v>6.1988015440054601E-4</v>
      </c>
      <c r="U99">
        <v>6.0675146507167496E-4</v>
      </c>
      <c r="V99">
        <v>5.97597812055417E-4</v>
      </c>
      <c r="W99">
        <v>5.8741330985546405E-4</v>
      </c>
      <c r="X99">
        <v>5.7680819742632805E-4</v>
      </c>
      <c r="Y99">
        <v>5.6798139193579703E-4</v>
      </c>
      <c r="Z99">
        <v>5.5759101313596299E-4</v>
      </c>
      <c r="AA99">
        <v>5.5014107464203905E-4</v>
      </c>
      <c r="AB99">
        <v>5.3657196640780795E-4</v>
      </c>
      <c r="AC99">
        <v>5.28480911105669E-4</v>
      </c>
      <c r="AD99">
        <v>5.2300215946486498E-4</v>
      </c>
      <c r="AE99">
        <v>5.17718583141619E-4</v>
      </c>
      <c r="AF99">
        <v>5.1243807840079404E-4</v>
      </c>
      <c r="AG99">
        <v>5.0747152646384204E-4</v>
      </c>
      <c r="AH99">
        <v>5.1619798307714999E-4</v>
      </c>
      <c r="AI99">
        <v>5.2672434182720804E-4</v>
      </c>
      <c r="AJ99">
        <v>5.4142098119194901E-4</v>
      </c>
      <c r="AK99">
        <v>5.60014257156475E-4</v>
      </c>
    </row>
    <row r="100" spans="4:37" x14ac:dyDescent="0.3">
      <c r="D100" t="s">
        <v>420</v>
      </c>
      <c r="E100" t="s">
        <v>16</v>
      </c>
      <c r="F100">
        <v>2.9886761076487302E-3</v>
      </c>
      <c r="G100">
        <v>3.56123109329089E-3</v>
      </c>
      <c r="H100">
        <v>3.3905164036610301E-3</v>
      </c>
      <c r="I100">
        <v>3.3679040662608802E-3</v>
      </c>
      <c r="J100">
        <v>3.3637358319848899E-3</v>
      </c>
      <c r="K100">
        <v>3.3556758506324801E-3</v>
      </c>
      <c r="L100">
        <v>3.3460575859585E-3</v>
      </c>
      <c r="M100">
        <v>3.3402267038255599E-3</v>
      </c>
      <c r="N100">
        <v>3.3198195181961599E-3</v>
      </c>
      <c r="O100">
        <v>3.2598696790763701E-3</v>
      </c>
      <c r="P100">
        <v>3.2195035801517902E-3</v>
      </c>
      <c r="Q100">
        <v>3.1910407093214601E-3</v>
      </c>
      <c r="R100">
        <v>3.14295865116805E-3</v>
      </c>
      <c r="S100">
        <v>3.0961694049246999E-3</v>
      </c>
      <c r="T100">
        <v>3.0452386641970802E-3</v>
      </c>
      <c r="U100">
        <v>2.9807423740840799E-3</v>
      </c>
      <c r="V100">
        <v>2.9357739081352502E-3</v>
      </c>
      <c r="W100">
        <v>2.8857412706867801E-3</v>
      </c>
      <c r="X100">
        <v>2.8336423311381099E-3</v>
      </c>
      <c r="Y100">
        <v>2.79027954641369E-3</v>
      </c>
      <c r="Z100">
        <v>2.7392355124583202E-3</v>
      </c>
      <c r="AA100">
        <v>2.70263675873184E-3</v>
      </c>
      <c r="AB100">
        <v>2.6359768194790401E-3</v>
      </c>
      <c r="AC100">
        <v>2.5962284994768599E-3</v>
      </c>
      <c r="AD100">
        <v>2.5693134475176399E-3</v>
      </c>
      <c r="AE100">
        <v>2.5433572179923199E-3</v>
      </c>
      <c r="AF100">
        <v>2.5174160793228202E-3</v>
      </c>
      <c r="AG100">
        <v>2.4930172688153898E-3</v>
      </c>
      <c r="AH100">
        <v>2.5358870766381998E-3</v>
      </c>
      <c r="AI100">
        <v>2.5875991333767102E-3</v>
      </c>
      <c r="AJ100">
        <v>2.6597982103947699E-3</v>
      </c>
      <c r="AK100">
        <v>2.7511400012119902E-3</v>
      </c>
    </row>
    <row r="101" spans="4:37" x14ac:dyDescent="0.3">
      <c r="D101" t="s">
        <v>420</v>
      </c>
      <c r="E101" t="s">
        <v>17</v>
      </c>
      <c r="F101">
        <v>6.7879160890469302E-3</v>
      </c>
      <c r="G101">
        <v>8.0883096609556393E-3</v>
      </c>
      <c r="H101">
        <v>7.7005804637375599E-3</v>
      </c>
      <c r="I101">
        <v>7.6492230585630304E-3</v>
      </c>
      <c r="J101">
        <v>7.6397561163727796E-3</v>
      </c>
      <c r="K101">
        <v>7.6214501921178599E-3</v>
      </c>
      <c r="L101">
        <v>7.5996050774823597E-3</v>
      </c>
      <c r="M101">
        <v>7.5863619098086796E-3</v>
      </c>
      <c r="N101">
        <v>7.54001287156391E-3</v>
      </c>
      <c r="O101">
        <v>7.4038540965059999E-3</v>
      </c>
      <c r="P101">
        <v>7.3121741414234904E-3</v>
      </c>
      <c r="Q101">
        <v>7.2475289363673296E-3</v>
      </c>
      <c r="R101">
        <v>7.1383244041995503E-3</v>
      </c>
      <c r="S101">
        <v>7.0320561214849003E-3</v>
      </c>
      <c r="T101">
        <v>6.9163816193641998E-3</v>
      </c>
      <c r="U101">
        <v>6.7698969006196701E-3</v>
      </c>
      <c r="V101">
        <v>6.6677639954645703E-3</v>
      </c>
      <c r="W101">
        <v>6.5541292847997997E-3</v>
      </c>
      <c r="X101">
        <v>6.4358015647683602E-3</v>
      </c>
      <c r="Y101">
        <v>6.3373155015342903E-3</v>
      </c>
      <c r="Z101">
        <v>6.2213836953197103E-3</v>
      </c>
      <c r="AA101">
        <v>6.1382601782528998E-3</v>
      </c>
      <c r="AB101">
        <v>5.9868613455662904E-3</v>
      </c>
      <c r="AC101">
        <v>5.8965844968465403E-3</v>
      </c>
      <c r="AD101">
        <v>5.8354547164244704E-3</v>
      </c>
      <c r="AE101">
        <v>5.7765026240015503E-3</v>
      </c>
      <c r="AF101">
        <v>5.7175848074410996E-3</v>
      </c>
      <c r="AG101">
        <v>5.6621699256126897E-3</v>
      </c>
      <c r="AH101">
        <v>5.7595363556366E-3</v>
      </c>
      <c r="AI101">
        <v>5.8769853797058296E-3</v>
      </c>
      <c r="AJ101">
        <v>6.0409647668919703E-3</v>
      </c>
      <c r="AK101">
        <v>6.24842130916726E-3</v>
      </c>
    </row>
    <row r="102" spans="4:37" x14ac:dyDescent="0.3">
      <c r="D102" t="s">
        <v>420</v>
      </c>
      <c r="E102" t="s">
        <v>18</v>
      </c>
      <c r="F102">
        <v>9.7949774025556605E-3</v>
      </c>
      <c r="G102">
        <v>1.1671448101984099E-2</v>
      </c>
      <c r="H102">
        <v>1.11119540430083E-2</v>
      </c>
      <c r="I102">
        <v>1.10378451976712E-2</v>
      </c>
      <c r="J102">
        <v>1.1024184379897099E-2</v>
      </c>
      <c r="K102">
        <v>1.0997768892012001E-2</v>
      </c>
      <c r="L102">
        <v>1.09662463450563E-2</v>
      </c>
      <c r="M102">
        <v>1.0947136425847499E-2</v>
      </c>
      <c r="N102">
        <v>1.0880254664820101E-2</v>
      </c>
      <c r="O102">
        <v>1.0683777262017099E-2</v>
      </c>
      <c r="P102">
        <v>1.0551482891105E-2</v>
      </c>
      <c r="Q102">
        <v>1.0458199722097401E-2</v>
      </c>
      <c r="R102">
        <v>1.03006173491254E-2</v>
      </c>
      <c r="S102">
        <v>1.01472719903478E-2</v>
      </c>
      <c r="T102">
        <v>9.9803534324686503E-3</v>
      </c>
      <c r="U102">
        <v>9.7689756751858804E-3</v>
      </c>
      <c r="V102">
        <v>9.6215976754770102E-3</v>
      </c>
      <c r="W102">
        <v>9.4576225450966906E-3</v>
      </c>
      <c r="X102">
        <v>9.2868753925799408E-3</v>
      </c>
      <c r="Y102">
        <v>9.1447597931526205E-3</v>
      </c>
      <c r="Z102">
        <v>8.9774699493704105E-3</v>
      </c>
      <c r="AA102">
        <v>8.8575225368387692E-3</v>
      </c>
      <c r="AB102">
        <v>8.6390536981854008E-3</v>
      </c>
      <c r="AC102">
        <v>8.5087840128254006E-3</v>
      </c>
      <c r="AD102">
        <v>8.42057360921478E-3</v>
      </c>
      <c r="AE102">
        <v>8.3355056139394808E-3</v>
      </c>
      <c r="AF102">
        <v>8.2504870789780992E-3</v>
      </c>
      <c r="AG102">
        <v>8.1705233075537106E-3</v>
      </c>
      <c r="AH102">
        <v>8.3110232529029805E-3</v>
      </c>
      <c r="AI102">
        <v>8.4805024449663997E-3</v>
      </c>
      <c r="AJ102">
        <v>8.7171250506165691E-3</v>
      </c>
      <c r="AK102">
        <v>9.0164852838234399E-3</v>
      </c>
    </row>
    <row r="103" spans="4:37" x14ac:dyDescent="0.3">
      <c r="D103" t="s">
        <v>420</v>
      </c>
      <c r="E103" t="s">
        <v>19</v>
      </c>
      <c r="F103">
        <v>1.9419697097842002E-2</v>
      </c>
      <c r="G103">
        <v>2.31400214128685E-2</v>
      </c>
      <c r="H103">
        <v>2.2030758501288699E-2</v>
      </c>
      <c r="I103">
        <v>2.1883828981112199E-2</v>
      </c>
      <c r="J103">
        <v>2.18567447999009E-2</v>
      </c>
      <c r="K103">
        <v>2.1804372981766001E-2</v>
      </c>
      <c r="L103">
        <v>2.1741875817436401E-2</v>
      </c>
      <c r="M103">
        <v>2.1703988150359399E-2</v>
      </c>
      <c r="N103">
        <v>2.1571387176842E-2</v>
      </c>
      <c r="O103">
        <v>2.11818475687813E-2</v>
      </c>
      <c r="P103">
        <v>2.0919558387902701E-2</v>
      </c>
      <c r="Q103">
        <v>2.0734613511089701E-2</v>
      </c>
      <c r="R103">
        <v>2.0422187884636699E-2</v>
      </c>
      <c r="S103">
        <v>2.0118162638142999E-2</v>
      </c>
      <c r="T103">
        <v>1.97872269186396E-2</v>
      </c>
      <c r="U103">
        <v>1.9368145608840301E-2</v>
      </c>
      <c r="V103">
        <v>1.9075951352804401E-2</v>
      </c>
      <c r="W103">
        <v>1.87508513336022E-2</v>
      </c>
      <c r="X103">
        <v>1.8412324980177901E-2</v>
      </c>
      <c r="Y103">
        <v>1.8130564055126901E-2</v>
      </c>
      <c r="Z103">
        <v>1.7798892223705402E-2</v>
      </c>
      <c r="AA103">
        <v>1.7561082341813899E-2</v>
      </c>
      <c r="AB103">
        <v>1.7127942121333999E-2</v>
      </c>
      <c r="AC103">
        <v>1.6869667117041499E-2</v>
      </c>
      <c r="AD103">
        <v>1.6694779595688599E-2</v>
      </c>
      <c r="AE103">
        <v>1.6526122266863199E-2</v>
      </c>
      <c r="AF103">
        <v>1.6357563003767499E-2</v>
      </c>
      <c r="AG103">
        <v>1.61990254044658E-2</v>
      </c>
      <c r="AH103">
        <v>1.64775831025658E-2</v>
      </c>
      <c r="AI103">
        <v>1.68135955754764E-2</v>
      </c>
      <c r="AJ103">
        <v>1.7282727778713501E-2</v>
      </c>
      <c r="AK103">
        <v>1.7876244722383101E-2</v>
      </c>
    </row>
    <row r="104" spans="4:37" x14ac:dyDescent="0.3">
      <c r="D104" t="s">
        <v>420</v>
      </c>
      <c r="E104" t="s">
        <v>20</v>
      </c>
      <c r="F104">
        <v>3.8796839737101602E-2</v>
      </c>
      <c r="G104">
        <v>4.6229336005857997E-2</v>
      </c>
      <c r="H104">
        <v>4.4013240915214198E-2</v>
      </c>
      <c r="I104">
        <v>4.3719703841670197E-2</v>
      </c>
      <c r="J104">
        <v>4.36655948290115E-2</v>
      </c>
      <c r="K104">
        <v>4.3560965955130398E-2</v>
      </c>
      <c r="L104">
        <v>4.34361085769134E-2</v>
      </c>
      <c r="M104">
        <v>4.3360416266144203E-2</v>
      </c>
      <c r="N104">
        <v>4.3095504888298802E-2</v>
      </c>
      <c r="O104">
        <v>4.2317279270722999E-2</v>
      </c>
      <c r="P104">
        <v>4.17932756661685E-2</v>
      </c>
      <c r="Q104">
        <v>4.1423791182091302E-2</v>
      </c>
      <c r="R104">
        <v>4.0799624548686499E-2</v>
      </c>
      <c r="S104">
        <v>4.0192240267356898E-2</v>
      </c>
      <c r="T104">
        <v>3.9531094002717398E-2</v>
      </c>
      <c r="U104">
        <v>3.8693849724036597E-2</v>
      </c>
      <c r="V104">
        <v>3.8110101493730203E-2</v>
      </c>
      <c r="W104">
        <v>3.7460613852973702E-2</v>
      </c>
      <c r="X104">
        <v>3.6784302960253701E-2</v>
      </c>
      <c r="Y104">
        <v>3.6221398533972E-2</v>
      </c>
      <c r="Z104">
        <v>3.55587816649282E-2</v>
      </c>
      <c r="AA104">
        <v>3.5083683014847503E-2</v>
      </c>
      <c r="AB104">
        <v>3.4218351715772401E-2</v>
      </c>
      <c r="AC104">
        <v>3.3702367666216801E-2</v>
      </c>
      <c r="AD104">
        <v>3.33529758551738E-2</v>
      </c>
      <c r="AE104">
        <v>3.3016030772791999E-2</v>
      </c>
      <c r="AF104">
        <v>3.2679281615339603E-2</v>
      </c>
      <c r="AG104">
        <v>3.2362553830617098E-2</v>
      </c>
      <c r="AH104">
        <v>3.2919058809764298E-2</v>
      </c>
      <c r="AI104">
        <v>3.35903474527465E-2</v>
      </c>
      <c r="AJ104">
        <v>3.4527583848106197E-2</v>
      </c>
      <c r="AK104">
        <v>3.5713317159344601E-2</v>
      </c>
    </row>
    <row r="105" spans="4:37" x14ac:dyDescent="0.3">
      <c r="D105" t="s">
        <v>420</v>
      </c>
      <c r="E105" t="s">
        <v>21</v>
      </c>
      <c r="F105">
        <v>5.1928687272677798E-2</v>
      </c>
      <c r="G105">
        <v>6.1876914422387998E-2</v>
      </c>
      <c r="H105">
        <v>5.8910721564797902E-2</v>
      </c>
      <c r="I105">
        <v>5.8517828870287399E-2</v>
      </c>
      <c r="J105">
        <v>5.8445405188074402E-2</v>
      </c>
      <c r="K105">
        <v>5.8305361820722601E-2</v>
      </c>
      <c r="L105">
        <v>5.8138243060816198E-2</v>
      </c>
      <c r="M105">
        <v>5.80369306250949E-2</v>
      </c>
      <c r="N105">
        <v>5.76823527733532E-2</v>
      </c>
      <c r="O105">
        <v>5.6640715489510801E-2</v>
      </c>
      <c r="P105">
        <v>5.5939348588175501E-2</v>
      </c>
      <c r="Q105">
        <v>5.5444802012736299E-2</v>
      </c>
      <c r="R105">
        <v>5.4609369175121103E-2</v>
      </c>
      <c r="S105">
        <v>5.3796399133824897E-2</v>
      </c>
      <c r="T105">
        <v>5.2911469890161399E-2</v>
      </c>
      <c r="U105">
        <v>5.1790837483428998E-2</v>
      </c>
      <c r="V105">
        <v>5.1009503758971703E-2</v>
      </c>
      <c r="W105">
        <v>5.0140179328926997E-2</v>
      </c>
      <c r="X105">
        <v>4.92349525866108E-2</v>
      </c>
      <c r="Y105">
        <v>4.8481517819375201E-2</v>
      </c>
      <c r="Z105">
        <v>4.7594620216171703E-2</v>
      </c>
      <c r="AA105">
        <v>4.6958711482591599E-2</v>
      </c>
      <c r="AB105">
        <v>4.5800485227036301E-2</v>
      </c>
      <c r="AC105">
        <v>4.5109852316505002E-2</v>
      </c>
      <c r="AD105">
        <v>4.4642199326780298E-2</v>
      </c>
      <c r="AE105">
        <v>4.4191206001052398E-2</v>
      </c>
      <c r="AF105">
        <v>4.3740474914854402E-2</v>
      </c>
      <c r="AG105">
        <v>4.3316541967319197E-2</v>
      </c>
      <c r="AH105">
        <v>4.4061411229913403E-2</v>
      </c>
      <c r="AI105">
        <v>4.4959915809516401E-2</v>
      </c>
      <c r="AJ105">
        <v>4.6214385400435598E-2</v>
      </c>
      <c r="AK105">
        <v>4.7801462459361697E-2</v>
      </c>
    </row>
    <row r="106" spans="4:37" x14ac:dyDescent="0.3">
      <c r="D106" t="s">
        <v>420</v>
      </c>
      <c r="E106" t="s">
        <v>22</v>
      </c>
      <c r="F106">
        <v>8.3778850459242493E-2</v>
      </c>
      <c r="G106">
        <v>9.9828765804368794E-2</v>
      </c>
      <c r="H106">
        <v>9.5043275530990595E-2</v>
      </c>
      <c r="I106">
        <v>9.4409404350574405E-2</v>
      </c>
      <c r="J106">
        <v>9.4292560017319199E-2</v>
      </c>
      <c r="K106">
        <v>9.4066621852219201E-2</v>
      </c>
      <c r="L106">
        <v>9.3797001757050094E-2</v>
      </c>
      <c r="M106">
        <v>9.3633549918608297E-2</v>
      </c>
      <c r="N106">
        <v>9.3061493770472598E-2</v>
      </c>
      <c r="O106">
        <v>9.1380974216993899E-2</v>
      </c>
      <c r="P106">
        <v>9.0249427942265106E-2</v>
      </c>
      <c r="Q106">
        <v>8.9451554054809701E-2</v>
      </c>
      <c r="R106">
        <v>8.8103713266849404E-2</v>
      </c>
      <c r="S106">
        <v>8.6792112702863106E-2</v>
      </c>
      <c r="T106">
        <v>8.5364417173322396E-2</v>
      </c>
      <c r="U106">
        <v>8.3556451290575498E-2</v>
      </c>
      <c r="V106">
        <v>8.2295890991499407E-2</v>
      </c>
      <c r="W106">
        <v>8.0893371402579406E-2</v>
      </c>
      <c r="X106">
        <v>7.9432929017864001E-2</v>
      </c>
      <c r="Y106">
        <v>7.8217379347533603E-2</v>
      </c>
      <c r="Z106">
        <v>7.6786508174513005E-2</v>
      </c>
      <c r="AA106">
        <v>7.5760568458053498E-2</v>
      </c>
      <c r="AB106">
        <v>7.3891950756387506E-2</v>
      </c>
      <c r="AC106">
        <v>7.2777722102196907E-2</v>
      </c>
      <c r="AD106">
        <v>7.2023236827237005E-2</v>
      </c>
      <c r="AE106">
        <v>7.12956293211051E-2</v>
      </c>
      <c r="AF106">
        <v>7.0568444907213895E-2</v>
      </c>
      <c r="AG106">
        <v>6.9884495107215394E-2</v>
      </c>
      <c r="AH106">
        <v>7.1086225674653197E-2</v>
      </c>
      <c r="AI106">
        <v>7.2535822896341098E-2</v>
      </c>
      <c r="AJ106">
        <v>7.4559714232675295E-2</v>
      </c>
      <c r="AK106">
        <v>7.7120215923888694E-2</v>
      </c>
    </row>
    <row r="107" spans="4:37" x14ac:dyDescent="0.3">
      <c r="D107" t="s">
        <v>420</v>
      </c>
      <c r="E107" t="s">
        <v>23</v>
      </c>
      <c r="F107">
        <v>0.15143222811367199</v>
      </c>
      <c r="G107">
        <v>0.180442824802756</v>
      </c>
      <c r="H107">
        <v>0.17179293941148299</v>
      </c>
      <c r="I107">
        <v>0.17064720245419501</v>
      </c>
      <c r="J107">
        <v>0.17043600359392999</v>
      </c>
      <c r="K107">
        <v>0.17002761508582501</v>
      </c>
      <c r="L107">
        <v>0.16954027046914599</v>
      </c>
      <c r="M107">
        <v>0.16924482745517</v>
      </c>
      <c r="N107">
        <v>0.16821082261220999</v>
      </c>
      <c r="O107">
        <v>0.16517324428508301</v>
      </c>
      <c r="P107">
        <v>0.16312794797768901</v>
      </c>
      <c r="Q107">
        <v>0.16168577229810699</v>
      </c>
      <c r="R107">
        <v>0.15924951860705699</v>
      </c>
      <c r="S107">
        <v>0.15687876996671099</v>
      </c>
      <c r="T107">
        <v>0.15429817696536699</v>
      </c>
      <c r="U107">
        <v>0.15103023642413099</v>
      </c>
      <c r="V107">
        <v>0.148751744252165</v>
      </c>
      <c r="W107">
        <v>0.14621665735410799</v>
      </c>
      <c r="X107">
        <v>0.14357687364810501</v>
      </c>
      <c r="Y107">
        <v>0.141379739240649</v>
      </c>
      <c r="Z107">
        <v>0.138793406190171</v>
      </c>
      <c r="AA107">
        <v>0.13693899620099201</v>
      </c>
      <c r="AB107">
        <v>0.13356142608030799</v>
      </c>
      <c r="AC107">
        <v>0.13154743177497899</v>
      </c>
      <c r="AD107">
        <v>0.130183682026243</v>
      </c>
      <c r="AE107">
        <v>0.128868514464198</v>
      </c>
      <c r="AF107">
        <v>0.12755411166697</v>
      </c>
      <c r="AG107">
        <v>0.126317856449712</v>
      </c>
      <c r="AH107">
        <v>0.12849001249373301</v>
      </c>
      <c r="AI107">
        <v>0.13111019331265</v>
      </c>
      <c r="AJ107">
        <v>0.13476842415336199</v>
      </c>
      <c r="AK107">
        <v>0.139396590738326</v>
      </c>
    </row>
    <row r="108" spans="4:37" x14ac:dyDescent="0.3">
      <c r="D108" t="s">
        <v>420</v>
      </c>
      <c r="E108" t="s">
        <v>24</v>
      </c>
      <c r="F108">
        <v>0.20109641679363599</v>
      </c>
      <c r="G108">
        <v>0.23962141979920801</v>
      </c>
      <c r="H108">
        <v>0.22813469085402999</v>
      </c>
      <c r="I108">
        <v>0.226613194409577</v>
      </c>
      <c r="J108">
        <v>0.226332730108462</v>
      </c>
      <c r="K108">
        <v>0.225790405223948</v>
      </c>
      <c r="L108">
        <v>0.22514322953737601</v>
      </c>
      <c r="M108">
        <v>0.22475089210560301</v>
      </c>
      <c r="N108">
        <v>0.22337777178993901</v>
      </c>
      <c r="O108">
        <v>0.21934397974502201</v>
      </c>
      <c r="P108">
        <v>0.21662790164100701</v>
      </c>
      <c r="Q108">
        <v>0.21471274550126801</v>
      </c>
      <c r="R108">
        <v>0.211477490405486</v>
      </c>
      <c r="S108">
        <v>0.208329223602462</v>
      </c>
      <c r="T108">
        <v>0.204902291219559</v>
      </c>
      <c r="U108">
        <v>0.20056258664829499</v>
      </c>
      <c r="V108">
        <v>0.197536833037599</v>
      </c>
      <c r="W108">
        <v>0.19417033108291701</v>
      </c>
      <c r="X108">
        <v>0.190664795629852</v>
      </c>
      <c r="Y108">
        <v>0.18774708212819399</v>
      </c>
      <c r="Z108">
        <v>0.18431252717534899</v>
      </c>
      <c r="AA108">
        <v>0.18184993906756</v>
      </c>
      <c r="AB108">
        <v>0.177364650452322</v>
      </c>
      <c r="AC108">
        <v>0.17469014025532301</v>
      </c>
      <c r="AD108">
        <v>0.17287913086002099</v>
      </c>
      <c r="AE108">
        <v>0.171132636815923</v>
      </c>
      <c r="AF108">
        <v>0.16938715835484899</v>
      </c>
      <c r="AG108">
        <v>0.16774545697523499</v>
      </c>
      <c r="AH108">
        <v>0.17063000015152499</v>
      </c>
      <c r="AI108">
        <v>0.17410950369471501</v>
      </c>
      <c r="AJ108">
        <v>0.17896749940060599</v>
      </c>
      <c r="AK108">
        <v>0.18511353401981001</v>
      </c>
    </row>
    <row r="109" spans="4:37" x14ac:dyDescent="0.3">
      <c r="D109" t="s">
        <v>421</v>
      </c>
      <c r="E109" t="s">
        <v>13</v>
      </c>
      <c r="F109">
        <v>1681.67535303255</v>
      </c>
      <c r="G109">
        <v>1549.84602639473</v>
      </c>
      <c r="H109">
        <v>1608.15148360031</v>
      </c>
      <c r="I109">
        <v>1644.52834385699</v>
      </c>
      <c r="J109">
        <v>1675.3666551828201</v>
      </c>
      <c r="K109">
        <v>1709.1226638426499</v>
      </c>
      <c r="L109">
        <v>1745.44186963523</v>
      </c>
      <c r="M109">
        <v>1782.9905806048901</v>
      </c>
      <c r="N109">
        <v>1826.63960835635</v>
      </c>
      <c r="O109">
        <v>1882.54962434446</v>
      </c>
      <c r="P109">
        <v>1935.9070500191301</v>
      </c>
      <c r="Q109">
        <v>1986.87759434799</v>
      </c>
      <c r="R109">
        <v>2045.22600986455</v>
      </c>
      <c r="S109">
        <v>2106.3618846693298</v>
      </c>
      <c r="T109">
        <v>2170.9123679069598</v>
      </c>
      <c r="U109">
        <v>2244.8934645607601</v>
      </c>
      <c r="V109">
        <v>2316.89369449692</v>
      </c>
      <c r="W109">
        <v>2390.6289731760098</v>
      </c>
      <c r="X109">
        <v>2464.74124635309</v>
      </c>
      <c r="Y109">
        <v>2537.5664344541101</v>
      </c>
      <c r="Z109">
        <v>2618.2637248630499</v>
      </c>
      <c r="AA109">
        <v>2693.24858223814</v>
      </c>
      <c r="AB109">
        <v>2788.4333273863099</v>
      </c>
      <c r="AC109">
        <v>2872.6543607079202</v>
      </c>
      <c r="AD109">
        <v>2951.2152272478702</v>
      </c>
      <c r="AE109">
        <v>3031.71193947345</v>
      </c>
      <c r="AF109">
        <v>3114.0632335708701</v>
      </c>
      <c r="AG109">
        <v>3184.3832186464301</v>
      </c>
      <c r="AH109">
        <v>3208.05082128599</v>
      </c>
      <c r="AI109">
        <v>3214.8683791180601</v>
      </c>
      <c r="AJ109">
        <v>3210.6957914631398</v>
      </c>
      <c r="AK109">
        <v>3197.6934237325199</v>
      </c>
    </row>
    <row r="110" spans="4:37" x14ac:dyDescent="0.3">
      <c r="D110" t="s">
        <v>421</v>
      </c>
      <c r="E110" t="s">
        <v>14</v>
      </c>
      <c r="F110">
        <v>67.674501211460495</v>
      </c>
      <c r="G110">
        <v>74.8257869800549</v>
      </c>
      <c r="H110">
        <v>62.993688063790501</v>
      </c>
      <c r="I110">
        <v>64.430157120415302</v>
      </c>
      <c r="J110">
        <v>67.175798412390705</v>
      </c>
      <c r="K110">
        <v>71.129800526366694</v>
      </c>
      <c r="L110">
        <v>75.071062209694801</v>
      </c>
      <c r="M110">
        <v>74.650343968121604</v>
      </c>
      <c r="N110">
        <v>72.603513166151799</v>
      </c>
      <c r="O110">
        <v>71.2937760652853</v>
      </c>
      <c r="P110">
        <v>73.111449664896099</v>
      </c>
      <c r="Q110">
        <v>77.012653506181707</v>
      </c>
      <c r="R110">
        <v>84.060501709330197</v>
      </c>
      <c r="S110">
        <v>89.249194188695398</v>
      </c>
      <c r="T110">
        <v>94.594355563129895</v>
      </c>
      <c r="U110">
        <v>99.731512674959404</v>
      </c>
      <c r="V110">
        <v>100.313283591322</v>
      </c>
      <c r="W110">
        <v>104.726659237691</v>
      </c>
      <c r="X110">
        <v>115.038900585595</v>
      </c>
      <c r="Y110">
        <v>124.68678499541301</v>
      </c>
      <c r="Z110">
        <v>135.26765516730401</v>
      </c>
      <c r="AA110">
        <v>145.75295405045799</v>
      </c>
      <c r="AB110">
        <v>152.91815603864899</v>
      </c>
      <c r="AC110">
        <v>162.31068385609399</v>
      </c>
      <c r="AD110">
        <v>172.50941186491801</v>
      </c>
      <c r="AE110">
        <v>182.39141597423199</v>
      </c>
      <c r="AF110">
        <v>192.26172206970401</v>
      </c>
      <c r="AG110">
        <v>231.16312080742301</v>
      </c>
      <c r="AH110">
        <v>266.66152800771698</v>
      </c>
      <c r="AI110">
        <v>309.89694297754102</v>
      </c>
      <c r="AJ110">
        <v>353.35315278582902</v>
      </c>
      <c r="AK110">
        <v>393.34512388115002</v>
      </c>
    </row>
    <row r="111" spans="4:37" x14ac:dyDescent="0.3">
      <c r="D111" t="s">
        <v>421</v>
      </c>
      <c r="E111" t="s">
        <v>15</v>
      </c>
      <c r="F111">
        <v>80.825437201427704</v>
      </c>
      <c r="G111">
        <v>80.771550795938893</v>
      </c>
      <c r="H111">
        <v>79.859050909210794</v>
      </c>
      <c r="I111">
        <v>82.189218130707999</v>
      </c>
      <c r="J111">
        <v>84.166065994269402</v>
      </c>
      <c r="K111">
        <v>86.144001592403995</v>
      </c>
      <c r="L111">
        <v>88.439941807486306</v>
      </c>
      <c r="M111">
        <v>90.938245456884999</v>
      </c>
      <c r="N111">
        <v>93.543042265701501</v>
      </c>
      <c r="O111">
        <v>96.382418038372705</v>
      </c>
      <c r="P111">
        <v>99.415486785150094</v>
      </c>
      <c r="Q111">
        <v>102.580599709186</v>
      </c>
      <c r="R111">
        <v>105.951588824654</v>
      </c>
      <c r="S111">
        <v>109.65448548615601</v>
      </c>
      <c r="T111">
        <v>113.458566233859</v>
      </c>
      <c r="U111">
        <v>117.570128684531</v>
      </c>
      <c r="V111">
        <v>122.001984865841</v>
      </c>
      <c r="W111">
        <v>126.421699369897</v>
      </c>
      <c r="X111">
        <v>130.99169363228199</v>
      </c>
      <c r="Y111">
        <v>135.565909181807</v>
      </c>
      <c r="Z111">
        <v>140.03170890455701</v>
      </c>
      <c r="AA111">
        <v>144.67384161812001</v>
      </c>
      <c r="AB111">
        <v>149.44399633768401</v>
      </c>
      <c r="AC111">
        <v>154.36296470874601</v>
      </c>
      <c r="AD111">
        <v>159.241914795105</v>
      </c>
      <c r="AE111">
        <v>164.29853212059399</v>
      </c>
      <c r="AF111">
        <v>169.57216986219601</v>
      </c>
      <c r="AG111">
        <v>174.820092158683</v>
      </c>
      <c r="AH111">
        <v>178.33755837662699</v>
      </c>
      <c r="AI111">
        <v>179.21457158068699</v>
      </c>
      <c r="AJ111">
        <v>179.91884571951601</v>
      </c>
      <c r="AK111">
        <v>180.63219706175599</v>
      </c>
    </row>
    <row r="112" spans="4:37" x14ac:dyDescent="0.3">
      <c r="D112" t="s">
        <v>421</v>
      </c>
      <c r="E112" t="s">
        <v>16</v>
      </c>
      <c r="F112">
        <v>111.120030553734</v>
      </c>
      <c r="G112">
        <v>110.700661663321</v>
      </c>
      <c r="H112">
        <v>109.823991268131</v>
      </c>
      <c r="I112">
        <v>112.96252404342999</v>
      </c>
      <c r="J112">
        <v>115.625476116969</v>
      </c>
      <c r="K112">
        <v>118.32443433009099</v>
      </c>
      <c r="L112">
        <v>121.45634278059001</v>
      </c>
      <c r="M112">
        <v>124.858684940176</v>
      </c>
      <c r="N112">
        <v>128.41713355139601</v>
      </c>
      <c r="O112">
        <v>132.28853881228099</v>
      </c>
      <c r="P112">
        <v>136.43186160079901</v>
      </c>
      <c r="Q112">
        <v>140.73316496754001</v>
      </c>
      <c r="R112">
        <v>145.346212378096</v>
      </c>
      <c r="S112">
        <v>150.386691907494</v>
      </c>
      <c r="T112">
        <v>155.57107630719801</v>
      </c>
      <c r="U112">
        <v>161.19967703027899</v>
      </c>
      <c r="V112">
        <v>167.23569811227901</v>
      </c>
      <c r="W112">
        <v>173.25844149928</v>
      </c>
      <c r="X112">
        <v>179.47109145709601</v>
      </c>
      <c r="Y112">
        <v>185.66191053485699</v>
      </c>
      <c r="Z112">
        <v>191.73420904783501</v>
      </c>
      <c r="AA112">
        <v>198.02239672721001</v>
      </c>
      <c r="AB112">
        <v>204.50900255238199</v>
      </c>
      <c r="AC112">
        <v>211.159993140561</v>
      </c>
      <c r="AD112">
        <v>217.77931505815801</v>
      </c>
      <c r="AE112">
        <v>224.644268405286</v>
      </c>
      <c r="AF112">
        <v>231.80250766728199</v>
      </c>
      <c r="AG112">
        <v>238.858406618907</v>
      </c>
      <c r="AH112">
        <v>243.28126351874101</v>
      </c>
      <c r="AI112">
        <v>244.30818736372299</v>
      </c>
      <c r="AJ112">
        <v>245.13282511248499</v>
      </c>
      <c r="AK112">
        <v>245.95046326010899</v>
      </c>
    </row>
    <row r="113" spans="4:37" x14ac:dyDescent="0.3">
      <c r="D113" t="s">
        <v>421</v>
      </c>
      <c r="E113" t="s">
        <v>17</v>
      </c>
      <c r="F113">
        <v>130.16702572780201</v>
      </c>
      <c r="G113">
        <v>129.05588036547999</v>
      </c>
      <c r="H113">
        <v>128.42811417317699</v>
      </c>
      <c r="I113">
        <v>132.04079885501099</v>
      </c>
      <c r="J113">
        <v>135.09428078025701</v>
      </c>
      <c r="K113">
        <v>138.22404179507001</v>
      </c>
      <c r="L113">
        <v>141.85568493387899</v>
      </c>
      <c r="M113">
        <v>145.80083292942899</v>
      </c>
      <c r="N113">
        <v>149.939385524709</v>
      </c>
      <c r="O113">
        <v>154.41627614352799</v>
      </c>
      <c r="P113">
        <v>159.233362060475</v>
      </c>
      <c r="Q113">
        <v>164.21102080794799</v>
      </c>
      <c r="R113">
        <v>169.57977901691001</v>
      </c>
      <c r="S113">
        <v>175.42943990144801</v>
      </c>
      <c r="T113">
        <v>181.453583737733</v>
      </c>
      <c r="U113">
        <v>188.02226356716699</v>
      </c>
      <c r="V113">
        <v>195.042914702893</v>
      </c>
      <c r="W113">
        <v>202.04674977951899</v>
      </c>
      <c r="X113">
        <v>209.24023169558899</v>
      </c>
      <c r="Y113">
        <v>216.38314463761699</v>
      </c>
      <c r="Z113">
        <v>223.41976236920399</v>
      </c>
      <c r="AA113">
        <v>230.68005941002201</v>
      </c>
      <c r="AB113">
        <v>238.177929277191</v>
      </c>
      <c r="AC113">
        <v>245.841123177984</v>
      </c>
      <c r="AD113">
        <v>253.494148765445</v>
      </c>
      <c r="AE113">
        <v>261.43755036305498</v>
      </c>
      <c r="AF113">
        <v>269.71986359331601</v>
      </c>
      <c r="AG113">
        <v>277.79614648488399</v>
      </c>
      <c r="AH113">
        <v>282.51628446672601</v>
      </c>
      <c r="AI113">
        <v>283.48828353047003</v>
      </c>
      <c r="AJ113">
        <v>284.24477881511802</v>
      </c>
      <c r="AK113">
        <v>284.96820881373401</v>
      </c>
    </row>
    <row r="114" spans="4:37" x14ac:dyDescent="0.3">
      <c r="D114" t="s">
        <v>421</v>
      </c>
      <c r="E114" t="s">
        <v>18</v>
      </c>
      <c r="F114">
        <v>160.163764869359</v>
      </c>
      <c r="G114">
        <v>158.23171278802499</v>
      </c>
      <c r="H114">
        <v>158.225368499919</v>
      </c>
      <c r="I114">
        <v>162.52135762045299</v>
      </c>
      <c r="J114">
        <v>166.15863936814799</v>
      </c>
      <c r="K114">
        <v>169.965786085741</v>
      </c>
      <c r="L114">
        <v>174.385404803542</v>
      </c>
      <c r="M114">
        <v>179.17302719781799</v>
      </c>
      <c r="N114">
        <v>184.21738348271001</v>
      </c>
      <c r="O114">
        <v>189.66897328428001</v>
      </c>
      <c r="P114">
        <v>195.54067552725201</v>
      </c>
      <c r="Q114">
        <v>201.557994909234</v>
      </c>
      <c r="R114">
        <v>208.121216799976</v>
      </c>
      <c r="S114">
        <v>215.21213241823801</v>
      </c>
      <c r="T114">
        <v>222.52760241165899</v>
      </c>
      <c r="U114">
        <v>230.559068846055</v>
      </c>
      <c r="V114">
        <v>239.07646810808299</v>
      </c>
      <c r="W114">
        <v>247.58044911138401</v>
      </c>
      <c r="X114">
        <v>256.28729857223999</v>
      </c>
      <c r="Y114">
        <v>264.87023878651797</v>
      </c>
      <c r="Z114">
        <v>273.380310545876</v>
      </c>
      <c r="AA114">
        <v>282.11532406021098</v>
      </c>
      <c r="AB114">
        <v>291.191786274648</v>
      </c>
      <c r="AC114">
        <v>300.38473590611</v>
      </c>
      <c r="AD114">
        <v>309.61875050500402</v>
      </c>
      <c r="AE114">
        <v>319.21345907419902</v>
      </c>
      <c r="AF114">
        <v>329.215760600598</v>
      </c>
      <c r="AG114">
        <v>338.8341580458</v>
      </c>
      <c r="AH114">
        <v>343.75688118838298</v>
      </c>
      <c r="AI114">
        <v>344.564870920408</v>
      </c>
      <c r="AJ114">
        <v>345.19690081066301</v>
      </c>
      <c r="AK114">
        <v>345.75059031214403</v>
      </c>
    </row>
    <row r="115" spans="4:37" x14ac:dyDescent="0.3">
      <c r="D115" t="s">
        <v>421</v>
      </c>
      <c r="E115" t="s">
        <v>19</v>
      </c>
      <c r="F115">
        <v>173.02105662451601</v>
      </c>
      <c r="G115">
        <v>170.19834903499799</v>
      </c>
      <c r="H115">
        <v>171.18527677570199</v>
      </c>
      <c r="I115">
        <v>175.643653661543</v>
      </c>
      <c r="J115">
        <v>179.425482531987</v>
      </c>
      <c r="K115">
        <v>183.48828913013099</v>
      </c>
      <c r="L115">
        <v>188.20614955837999</v>
      </c>
      <c r="M115">
        <v>193.29866556638001</v>
      </c>
      <c r="N115">
        <v>198.69121135043801</v>
      </c>
      <c r="O115">
        <v>204.49772206587599</v>
      </c>
      <c r="P115">
        <v>210.771289107776</v>
      </c>
      <c r="Q115">
        <v>217.13769680022401</v>
      </c>
      <c r="R115">
        <v>224.179044813524</v>
      </c>
      <c r="S115">
        <v>231.70895493724601</v>
      </c>
      <c r="T115">
        <v>239.49317406131399</v>
      </c>
      <c r="U115">
        <v>248.10924746282399</v>
      </c>
      <c r="V115">
        <v>257.161655402934</v>
      </c>
      <c r="W115">
        <v>266.20971023474902</v>
      </c>
      <c r="X115">
        <v>275.43955473286599</v>
      </c>
      <c r="Y115">
        <v>284.45208516594897</v>
      </c>
      <c r="Z115">
        <v>293.45983332606801</v>
      </c>
      <c r="AA115">
        <v>302.645824099121</v>
      </c>
      <c r="AB115">
        <v>312.26023975047201</v>
      </c>
      <c r="AC115">
        <v>321.88671341420797</v>
      </c>
      <c r="AD115">
        <v>331.62844440966899</v>
      </c>
      <c r="AE115">
        <v>341.76459346647499</v>
      </c>
      <c r="AF115">
        <v>352.33119424276401</v>
      </c>
      <c r="AG115">
        <v>362.313420717572</v>
      </c>
      <c r="AH115">
        <v>366.48664164712301</v>
      </c>
      <c r="AI115">
        <v>366.85147415787401</v>
      </c>
      <c r="AJ115">
        <v>367.14241662919602</v>
      </c>
      <c r="AK115">
        <v>367.30210685424402</v>
      </c>
    </row>
    <row r="116" spans="4:37" x14ac:dyDescent="0.3">
      <c r="D116" t="s">
        <v>421</v>
      </c>
      <c r="E116" t="s">
        <v>20</v>
      </c>
      <c r="F116">
        <v>238.851551034008</v>
      </c>
      <c r="G116">
        <v>234.01239378856201</v>
      </c>
      <c r="H116">
        <v>237.20999391119699</v>
      </c>
      <c r="I116">
        <v>243.01034913453299</v>
      </c>
      <c r="J116">
        <v>247.941990398613</v>
      </c>
      <c r="K116">
        <v>253.46019453994401</v>
      </c>
      <c r="L116">
        <v>259.88217494946002</v>
      </c>
      <c r="M116">
        <v>266.78060131722401</v>
      </c>
      <c r="N116">
        <v>274.11854601195802</v>
      </c>
      <c r="O116">
        <v>281.91273330566099</v>
      </c>
      <c r="P116">
        <v>290.433273372825</v>
      </c>
      <c r="Q116">
        <v>298.97431575441902</v>
      </c>
      <c r="R116">
        <v>308.61786369184898</v>
      </c>
      <c r="S116">
        <v>318.76333703313099</v>
      </c>
      <c r="T116">
        <v>329.27619199869298</v>
      </c>
      <c r="U116">
        <v>341.04291336857602</v>
      </c>
      <c r="V116">
        <v>353.24560335329897</v>
      </c>
      <c r="W116">
        <v>365.46369489111203</v>
      </c>
      <c r="X116">
        <v>377.878986062737</v>
      </c>
      <c r="Y116">
        <v>389.811063881476</v>
      </c>
      <c r="Z116">
        <v>401.85233817480702</v>
      </c>
      <c r="AA116">
        <v>414.04171632135899</v>
      </c>
      <c r="AB116">
        <v>426.84070125540097</v>
      </c>
      <c r="AC116">
        <v>439.48190612841103</v>
      </c>
      <c r="AD116">
        <v>452.46935082612299</v>
      </c>
      <c r="AE116">
        <v>466.01956205828202</v>
      </c>
      <c r="AF116">
        <v>480.15272562890698</v>
      </c>
      <c r="AG116">
        <v>493.19363846453899</v>
      </c>
      <c r="AH116">
        <v>496.675046484002</v>
      </c>
      <c r="AI116">
        <v>496.15608947080398</v>
      </c>
      <c r="AJ116">
        <v>495.83941031923803</v>
      </c>
      <c r="AK116">
        <v>495.28921228155201</v>
      </c>
    </row>
    <row r="117" spans="4:37" x14ac:dyDescent="0.3">
      <c r="D117" t="s">
        <v>421</v>
      </c>
      <c r="E117" t="s">
        <v>21</v>
      </c>
      <c r="F117">
        <v>288.750817049847</v>
      </c>
      <c r="G117">
        <v>280.120693233407</v>
      </c>
      <c r="H117">
        <v>286.48867141015501</v>
      </c>
      <c r="I117">
        <v>293.15859944872699</v>
      </c>
      <c r="J117">
        <v>298.794581315578</v>
      </c>
      <c r="K117">
        <v>305.33672564969601</v>
      </c>
      <c r="L117">
        <v>312.92711548935802</v>
      </c>
      <c r="M117">
        <v>321.04317516033302</v>
      </c>
      <c r="N117">
        <v>329.75007494577102</v>
      </c>
      <c r="O117">
        <v>338.88814791041898</v>
      </c>
      <c r="P117">
        <v>349.00522184242197</v>
      </c>
      <c r="Q117">
        <v>359.023132687246</v>
      </c>
      <c r="R117">
        <v>370.54536249316902</v>
      </c>
      <c r="S117">
        <v>382.48905232667897</v>
      </c>
      <c r="T117">
        <v>394.90473792328999</v>
      </c>
      <c r="U117">
        <v>408.96157326644999</v>
      </c>
      <c r="V117">
        <v>423.32144568714602</v>
      </c>
      <c r="W117">
        <v>437.73833768530699</v>
      </c>
      <c r="X117">
        <v>452.30557998137198</v>
      </c>
      <c r="Y117">
        <v>466.11346307192798</v>
      </c>
      <c r="Z117">
        <v>480.26728008386903</v>
      </c>
      <c r="AA117">
        <v>494.41528113318202</v>
      </c>
      <c r="AB117">
        <v>509.393648854628</v>
      </c>
      <c r="AC117">
        <v>523.94529884162796</v>
      </c>
      <c r="AD117">
        <v>539.05555649445</v>
      </c>
      <c r="AE117">
        <v>554.85530858765003</v>
      </c>
      <c r="AF117">
        <v>571.32555819506399</v>
      </c>
      <c r="AG117">
        <v>586.07187243874398</v>
      </c>
      <c r="AH117">
        <v>587.76833407506604</v>
      </c>
      <c r="AI117">
        <v>586.08744613911801</v>
      </c>
      <c r="AJ117">
        <v>584.83054073162498</v>
      </c>
      <c r="AK117">
        <v>583.16368062649599</v>
      </c>
    </row>
    <row r="118" spans="4:37" x14ac:dyDescent="0.3">
      <c r="D118" t="s">
        <v>421</v>
      </c>
      <c r="E118" t="s">
        <v>22</v>
      </c>
      <c r="F118">
        <v>412.50994654849802</v>
      </c>
      <c r="G118">
        <v>397.49296414404398</v>
      </c>
      <c r="H118">
        <v>409.31977945461699</v>
      </c>
      <c r="I118">
        <v>418.53282252823601</v>
      </c>
      <c r="J118">
        <v>426.28266944126898</v>
      </c>
      <c r="K118">
        <v>435.52917577738202</v>
      </c>
      <c r="L118">
        <v>446.22558407793599</v>
      </c>
      <c r="M118">
        <v>457.592700425543</v>
      </c>
      <c r="N118">
        <v>469.85225968528198</v>
      </c>
      <c r="O118">
        <v>482.56711199304101</v>
      </c>
      <c r="P118">
        <v>496.81930795544298</v>
      </c>
      <c r="Q118">
        <v>510.81417453224702</v>
      </c>
      <c r="R118">
        <v>527.19447326140903</v>
      </c>
      <c r="S118">
        <v>543.95880640012399</v>
      </c>
      <c r="T118">
        <v>561.41815840235597</v>
      </c>
      <c r="U118">
        <v>581.34804819832698</v>
      </c>
      <c r="V118">
        <v>601.43591727393095</v>
      </c>
      <c r="W118">
        <v>621.68876207108599</v>
      </c>
      <c r="X118">
        <v>642.155775471482</v>
      </c>
      <c r="Y118">
        <v>661.28380032828295</v>
      </c>
      <c r="Z118">
        <v>681.12305697832005</v>
      </c>
      <c r="AA118">
        <v>700.75588507577402</v>
      </c>
      <c r="AB118">
        <v>721.71909956418597</v>
      </c>
      <c r="AC118">
        <v>741.72767202516604</v>
      </c>
      <c r="AD118">
        <v>762.67611617922103</v>
      </c>
      <c r="AE118">
        <v>784.61634587048502</v>
      </c>
      <c r="AF118">
        <v>807.50386366321402</v>
      </c>
      <c r="AG118">
        <v>827.60517592454005</v>
      </c>
      <c r="AH118">
        <v>827.33486963347605</v>
      </c>
      <c r="AI118">
        <v>823.75569990705299</v>
      </c>
      <c r="AJ118">
        <v>820.99492501458201</v>
      </c>
      <c r="AK118">
        <v>817.51087881823003</v>
      </c>
    </row>
    <row r="119" spans="4:37" x14ac:dyDescent="0.3">
      <c r="D119" t="s">
        <v>421</v>
      </c>
      <c r="E119" t="s">
        <v>23</v>
      </c>
      <c r="F119">
        <v>748.00666053083205</v>
      </c>
      <c r="G119">
        <v>714.15045978581202</v>
      </c>
      <c r="H119">
        <v>741.70332654317804</v>
      </c>
      <c r="I119">
        <v>757.981608207769</v>
      </c>
      <c r="J119">
        <v>771.47574385731502</v>
      </c>
      <c r="K119">
        <v>788.05254243254205</v>
      </c>
      <c r="L119">
        <v>807.11627274914497</v>
      </c>
      <c r="M119">
        <v>827.21237889494898</v>
      </c>
      <c r="N119">
        <v>848.97612669712396</v>
      </c>
      <c r="O119">
        <v>870.93633167997302</v>
      </c>
      <c r="P119">
        <v>896.25888837748903</v>
      </c>
      <c r="Q119">
        <v>920.97517802959806</v>
      </c>
      <c r="R119">
        <v>950.52136489386805</v>
      </c>
      <c r="S119">
        <v>980.24779651202402</v>
      </c>
      <c r="T119">
        <v>1011.25142615614</v>
      </c>
      <c r="U119">
        <v>1046.94290921673</v>
      </c>
      <c r="V119">
        <v>1082.27129306295</v>
      </c>
      <c r="W119">
        <v>1118.15623976095</v>
      </c>
      <c r="X119">
        <v>1154.56689415344</v>
      </c>
      <c r="Y119">
        <v>1187.92537189114</v>
      </c>
      <c r="Z119">
        <v>1223.0463109949101</v>
      </c>
      <c r="AA119">
        <v>1257.3712032626099</v>
      </c>
      <c r="AB119">
        <v>1294.09401578191</v>
      </c>
      <c r="AC119">
        <v>1328.4423190893001</v>
      </c>
      <c r="AD119">
        <v>1364.86386604166</v>
      </c>
      <c r="AE119">
        <v>1403.1123249712</v>
      </c>
      <c r="AF119">
        <v>1443.07575820388</v>
      </c>
      <c r="AG119">
        <v>1477.4697905371499</v>
      </c>
      <c r="AH119">
        <v>1471.35337926283</v>
      </c>
      <c r="AI119">
        <v>1462.4580074037001</v>
      </c>
      <c r="AJ119">
        <v>1455.5367383743101</v>
      </c>
      <c r="AK119">
        <v>1447.0762269035899</v>
      </c>
    </row>
    <row r="120" spans="4:37" x14ac:dyDescent="0.3">
      <c r="D120" t="s">
        <v>421</v>
      </c>
      <c r="E120" t="s">
        <v>24</v>
      </c>
      <c r="F120">
        <v>1780.40441736312</v>
      </c>
      <c r="G120">
        <v>1676.65441430192</v>
      </c>
      <c r="H120">
        <v>1753.16424866022</v>
      </c>
      <c r="I120">
        <v>1791.94777945446</v>
      </c>
      <c r="J120">
        <v>1823.7862581561501</v>
      </c>
      <c r="K120">
        <v>1862.8810362249999</v>
      </c>
      <c r="L120">
        <v>1907.1770164869799</v>
      </c>
      <c r="M120">
        <v>1953.4132357854601</v>
      </c>
      <c r="N120">
        <v>2004.17399483484</v>
      </c>
      <c r="O120">
        <v>2056.4158125932199</v>
      </c>
      <c r="P120">
        <v>2116.04397622138</v>
      </c>
      <c r="Q120">
        <v>2173.86706433584</v>
      </c>
      <c r="R120">
        <v>2243.7222154082601</v>
      </c>
      <c r="S120">
        <v>2313.5351821433501</v>
      </c>
      <c r="T120">
        <v>2386.54608028444</v>
      </c>
      <c r="U120">
        <v>2471.0144911141801</v>
      </c>
      <c r="V120">
        <v>2553.1502087635999</v>
      </c>
      <c r="W120">
        <v>2637.31956814962</v>
      </c>
      <c r="X120">
        <v>2723.18198145522</v>
      </c>
      <c r="Y120">
        <v>2801.43226349726</v>
      </c>
      <c r="Z120">
        <v>2885.4359503003602</v>
      </c>
      <c r="AA120">
        <v>2966.04515899836</v>
      </c>
      <c r="AB120">
        <v>3055.3263040808702</v>
      </c>
      <c r="AC120">
        <v>3136.4260247172101</v>
      </c>
      <c r="AD120">
        <v>3221.1544423925102</v>
      </c>
      <c r="AE120">
        <v>3309.9407207618001</v>
      </c>
      <c r="AF120">
        <v>3402.5828764100402</v>
      </c>
      <c r="AG120">
        <v>3481.2497472352102</v>
      </c>
      <c r="AH120">
        <v>3463.87556856745</v>
      </c>
      <c r="AI120">
        <v>3442.7468416407601</v>
      </c>
      <c r="AJ120">
        <v>3424.2641796006901</v>
      </c>
      <c r="AK120">
        <v>3400.6520089988899</v>
      </c>
    </row>
    <row r="121" spans="4:37" x14ac:dyDescent="0.3">
      <c r="D121" t="s">
        <v>422</v>
      </c>
      <c r="E121" t="s">
        <v>13</v>
      </c>
      <c r="F121">
        <v>634.29095094814102</v>
      </c>
      <c r="G121">
        <v>565.90202087780301</v>
      </c>
      <c r="H121">
        <v>592.96617185092703</v>
      </c>
      <c r="I121">
        <v>607.161459425001</v>
      </c>
      <c r="J121">
        <v>618.69388752118402</v>
      </c>
      <c r="K121">
        <v>631.449364930397</v>
      </c>
      <c r="L121">
        <v>645.22092987729502</v>
      </c>
      <c r="M121">
        <v>659.319893181971</v>
      </c>
      <c r="N121">
        <v>676.24467869554906</v>
      </c>
      <c r="O121">
        <v>699.31723275902198</v>
      </c>
      <c r="P121">
        <v>720.78187536149801</v>
      </c>
      <c r="Q121">
        <v>740.948931422638</v>
      </c>
      <c r="R121">
        <v>764.77684410526501</v>
      </c>
      <c r="S121">
        <v>789.71064480265295</v>
      </c>
      <c r="T121">
        <v>816.23746306579005</v>
      </c>
      <c r="U121">
        <v>847.09907358250996</v>
      </c>
      <c r="V121">
        <v>876.45956169088504</v>
      </c>
      <c r="W121">
        <v>906.86891566658801</v>
      </c>
      <c r="X121">
        <v>937.68400840983497</v>
      </c>
      <c r="Y121">
        <v>967.70415767273903</v>
      </c>
      <c r="Z121">
        <v>1001.2894207257</v>
      </c>
      <c r="AA121">
        <v>1032.0389056460999</v>
      </c>
      <c r="AB121">
        <v>1072.4231120259999</v>
      </c>
      <c r="AC121">
        <v>1107.21610448706</v>
      </c>
      <c r="AD121">
        <v>1139.16691238218</v>
      </c>
      <c r="AE121">
        <v>1171.89386093501</v>
      </c>
      <c r="AF121">
        <v>1205.42561359101</v>
      </c>
      <c r="AG121">
        <v>1234.2801538619999</v>
      </c>
      <c r="AH121">
        <v>1240.56091209346</v>
      </c>
      <c r="AI121">
        <v>1239.70027472073</v>
      </c>
      <c r="AJ121">
        <v>1233.2151724247999</v>
      </c>
      <c r="AK121">
        <v>1222.0770700451401</v>
      </c>
    </row>
    <row r="122" spans="4:37" x14ac:dyDescent="0.3">
      <c r="D122" t="s">
        <v>422</v>
      </c>
      <c r="E122" t="s">
        <v>14</v>
      </c>
      <c r="F122">
        <v>60.099989425202502</v>
      </c>
      <c r="G122">
        <v>66.160190293852295</v>
      </c>
      <c r="H122">
        <v>55.448876743339298</v>
      </c>
      <c r="I122">
        <v>56.634627706749498</v>
      </c>
      <c r="J122">
        <v>59.057389728151399</v>
      </c>
      <c r="K122">
        <v>62.5230025361533</v>
      </c>
      <c r="L122">
        <v>65.986514659322594</v>
      </c>
      <c r="M122">
        <v>65.623420961355606</v>
      </c>
      <c r="N122">
        <v>63.857797956902203</v>
      </c>
      <c r="O122">
        <v>62.707974907751797</v>
      </c>
      <c r="P122">
        <v>64.352473752366706</v>
      </c>
      <c r="Q122">
        <v>67.842171878932305</v>
      </c>
      <c r="R122">
        <v>74.089618988172504</v>
      </c>
      <c r="S122">
        <v>78.688751732904194</v>
      </c>
      <c r="T122">
        <v>83.436484890578498</v>
      </c>
      <c r="U122">
        <v>88.013809638693203</v>
      </c>
      <c r="V122">
        <v>88.574487192343895</v>
      </c>
      <c r="W122">
        <v>92.502668436664393</v>
      </c>
      <c r="X122">
        <v>101.63750274746199</v>
      </c>
      <c r="Y122">
        <v>110.25074370284401</v>
      </c>
      <c r="Z122">
        <v>119.706932922588</v>
      </c>
      <c r="AA122">
        <v>129.06983211971999</v>
      </c>
      <c r="AB122">
        <v>135.48419156732601</v>
      </c>
      <c r="AC122">
        <v>143.889224462985</v>
      </c>
      <c r="AD122">
        <v>153.00495888720701</v>
      </c>
      <c r="AE122">
        <v>161.84502937425</v>
      </c>
      <c r="AF122">
        <v>170.66748708782799</v>
      </c>
      <c r="AG122">
        <v>205.27393090901299</v>
      </c>
      <c r="AH122">
        <v>236.847195660983</v>
      </c>
      <c r="AI122">
        <v>275.374129426639</v>
      </c>
      <c r="AJ122">
        <v>314.07301080560802</v>
      </c>
      <c r="AK122">
        <v>349.69323689764599</v>
      </c>
    </row>
    <row r="123" spans="4:37" x14ac:dyDescent="0.3">
      <c r="D123" t="s">
        <v>422</v>
      </c>
      <c r="E123" t="s">
        <v>15</v>
      </c>
      <c r="F123">
        <v>5.6457937045340599E-2</v>
      </c>
      <c r="G123">
        <v>-4.2824579450875099E-3</v>
      </c>
      <c r="H123">
        <v>0.11650912876412201</v>
      </c>
      <c r="I123">
        <v>0.18011263802286001</v>
      </c>
      <c r="J123">
        <v>0.171576344877334</v>
      </c>
      <c r="K123">
        <v>0.166139377167278</v>
      </c>
      <c r="L123">
        <v>0.191425326605345</v>
      </c>
      <c r="M123">
        <v>0.29343468411082901</v>
      </c>
      <c r="N123">
        <v>0.417755945556056</v>
      </c>
      <c r="O123">
        <v>0.37226528221632199</v>
      </c>
      <c r="P123">
        <v>0.43445326581631299</v>
      </c>
      <c r="Q123">
        <v>0.492983739726015</v>
      </c>
      <c r="R123">
        <v>0.539789507651111</v>
      </c>
      <c r="S123">
        <v>0.62265776735040201</v>
      </c>
      <c r="T123">
        <v>0.70696908926161095</v>
      </c>
      <c r="U123">
        <v>0.81660981322280601</v>
      </c>
      <c r="V123">
        <v>1.02053931909679</v>
      </c>
      <c r="W123">
        <v>1.15796695656735</v>
      </c>
      <c r="X123">
        <v>1.20834836720293</v>
      </c>
      <c r="Y123">
        <v>1.2470320924341001</v>
      </c>
      <c r="Z123">
        <v>1.24319998586193</v>
      </c>
      <c r="AA123">
        <v>1.2576724272866</v>
      </c>
      <c r="AB123">
        <v>1.22193668013806</v>
      </c>
      <c r="AC123">
        <v>1.19752319979555</v>
      </c>
      <c r="AD123">
        <v>1.2264672030419901</v>
      </c>
      <c r="AE123">
        <v>1.28840939978213</v>
      </c>
      <c r="AF123">
        <v>1.3790918753544299</v>
      </c>
      <c r="AG123">
        <v>0.98232968778795304</v>
      </c>
      <c r="AH123">
        <v>0.200694122973084</v>
      </c>
      <c r="AI123">
        <v>-0.78419848735233599</v>
      </c>
      <c r="AJ123">
        <v>-1.71712527432585</v>
      </c>
      <c r="AK123">
        <v>-2.5830485700858401</v>
      </c>
    </row>
    <row r="124" spans="4:37" x14ac:dyDescent="0.3">
      <c r="D124" t="s">
        <v>422</v>
      </c>
      <c r="E124" t="s">
        <v>16</v>
      </c>
      <c r="F124">
        <v>8.9183024556091894E-2</v>
      </c>
      <c r="G124">
        <v>5.8449882057615404E-3</v>
      </c>
      <c r="H124">
        <v>0.17140001156566501</v>
      </c>
      <c r="I124">
        <v>0.25882491677067798</v>
      </c>
      <c r="J124">
        <v>0.24729631170861799</v>
      </c>
      <c r="K124">
        <v>0.24009879811641299</v>
      </c>
      <c r="L124">
        <v>0.27502409554403801</v>
      </c>
      <c r="M124">
        <v>0.41501141831179</v>
      </c>
      <c r="N124">
        <v>0.58555651072851</v>
      </c>
      <c r="O124">
        <v>0.52360382272588402</v>
      </c>
      <c r="P124">
        <v>0.60910939497865302</v>
      </c>
      <c r="Q124">
        <v>0.68949465870522697</v>
      </c>
      <c r="R124">
        <v>0.75400276747960104</v>
      </c>
      <c r="S124">
        <v>0.86774144621925997</v>
      </c>
      <c r="T124">
        <v>0.98347037813059301</v>
      </c>
      <c r="U124">
        <v>1.1340327253407301</v>
      </c>
      <c r="V124">
        <v>1.41332645414547</v>
      </c>
      <c r="W124">
        <v>1.60164174366203</v>
      </c>
      <c r="X124">
        <v>1.6707921904969001</v>
      </c>
      <c r="Y124">
        <v>1.72368725182856</v>
      </c>
      <c r="Z124">
        <v>1.7187755646310401</v>
      </c>
      <c r="AA124">
        <v>1.7386751904390501</v>
      </c>
      <c r="AB124">
        <v>1.6902964237065199</v>
      </c>
      <c r="AC124">
        <v>1.6570910425740899</v>
      </c>
      <c r="AD124">
        <v>1.69691839005162</v>
      </c>
      <c r="AE124">
        <v>1.78182529764696</v>
      </c>
      <c r="AF124">
        <v>1.90593529706479</v>
      </c>
      <c r="AG124">
        <v>1.3647673486590499</v>
      </c>
      <c r="AH124">
        <v>0.29895969850519</v>
      </c>
      <c r="AI124">
        <v>-1.0409867062944</v>
      </c>
      <c r="AJ124">
        <v>-2.3086351715073499</v>
      </c>
      <c r="AK124">
        <v>-3.4833815642177801</v>
      </c>
    </row>
    <row r="125" spans="4:37" x14ac:dyDescent="0.3">
      <c r="D125" t="s">
        <v>422</v>
      </c>
      <c r="E125" t="s">
        <v>17</v>
      </c>
      <c r="F125">
        <v>0.15069388134329501</v>
      </c>
      <c r="G125">
        <v>5.2946844691279103E-2</v>
      </c>
      <c r="H125">
        <v>0.24552531483194501</v>
      </c>
      <c r="I125">
        <v>0.34849057887382801</v>
      </c>
      <c r="J125">
        <v>0.33604141085313499</v>
      </c>
      <c r="K125">
        <v>0.32874414071165298</v>
      </c>
      <c r="L125">
        <v>0.370612381906051</v>
      </c>
      <c r="M125">
        <v>0.53473506822510097</v>
      </c>
      <c r="N125">
        <v>0.73446215347230503</v>
      </c>
      <c r="O125">
        <v>0.66391860610509201</v>
      </c>
      <c r="P125">
        <v>0.76499214594599596</v>
      </c>
      <c r="Q125">
        <v>0.86003440060511105</v>
      </c>
      <c r="R125">
        <v>0.93690900652484199</v>
      </c>
      <c r="S125">
        <v>1.0710618099674101</v>
      </c>
      <c r="T125">
        <v>1.2076203149884099</v>
      </c>
      <c r="U125">
        <v>1.38504694980191</v>
      </c>
      <c r="V125">
        <v>1.7120258346594299</v>
      </c>
      <c r="W125">
        <v>1.9332805923296199</v>
      </c>
      <c r="X125">
        <v>2.0158628435559902</v>
      </c>
      <c r="Y125">
        <v>2.0792954494976201</v>
      </c>
      <c r="Z125">
        <v>2.0758915022591702</v>
      </c>
      <c r="AA125">
        <v>2.1011155450196699</v>
      </c>
      <c r="AB125">
        <v>2.0473384899989799</v>
      </c>
      <c r="AC125">
        <v>2.0110019346614001</v>
      </c>
      <c r="AD125">
        <v>2.05961903145585</v>
      </c>
      <c r="AE125">
        <v>2.1606743020754702</v>
      </c>
      <c r="AF125">
        <v>2.30729604349925</v>
      </c>
      <c r="AG125">
        <v>1.6818149831726801</v>
      </c>
      <c r="AH125">
        <v>0.44734635512749799</v>
      </c>
      <c r="AI125">
        <v>-1.1023171110636201</v>
      </c>
      <c r="AJ125">
        <v>-2.5660269211491098</v>
      </c>
      <c r="AK125">
        <v>-3.9197105897364501</v>
      </c>
    </row>
    <row r="126" spans="4:37" x14ac:dyDescent="0.3">
      <c r="D126" t="s">
        <v>422</v>
      </c>
      <c r="E126" t="s">
        <v>18</v>
      </c>
      <c r="F126">
        <v>0.29970925487373701</v>
      </c>
      <c r="G126">
        <v>0.17793130150512901</v>
      </c>
      <c r="H126">
        <v>0.41475972695883301</v>
      </c>
      <c r="I126">
        <v>0.54386606381494695</v>
      </c>
      <c r="J126">
        <v>0.53090363494144699</v>
      </c>
      <c r="K126">
        <v>0.52459196809240405</v>
      </c>
      <c r="L126">
        <v>0.57895372333944195</v>
      </c>
      <c r="M126">
        <v>0.78323588958485202</v>
      </c>
      <c r="N126">
        <v>1.03128539710609</v>
      </c>
      <c r="O126">
        <v>0.94867926620419096</v>
      </c>
      <c r="P126">
        <v>1.0764654523806101</v>
      </c>
      <c r="Q126">
        <v>1.1966560640652999</v>
      </c>
      <c r="R126">
        <v>1.2953463661140601</v>
      </c>
      <c r="S126">
        <v>1.4640962995867799</v>
      </c>
      <c r="T126">
        <v>1.6359486059427599</v>
      </c>
      <c r="U126">
        <v>1.8585944814620401</v>
      </c>
      <c r="V126">
        <v>2.2637643724810301</v>
      </c>
      <c r="W126">
        <v>2.5396398510057701</v>
      </c>
      <c r="X126">
        <v>2.64591043173351</v>
      </c>
      <c r="Y126">
        <v>2.7280893298680602</v>
      </c>
      <c r="Z126">
        <v>2.7292488183352699</v>
      </c>
      <c r="AA126">
        <v>2.7650652730413898</v>
      </c>
      <c r="AB126">
        <v>2.7054088943566001</v>
      </c>
      <c r="AC126">
        <v>2.6663953335862902</v>
      </c>
      <c r="AD126">
        <v>2.7314138593120201</v>
      </c>
      <c r="AE126">
        <v>2.8606160154513001</v>
      </c>
      <c r="AF126">
        <v>3.0455154673961902</v>
      </c>
      <c r="AG126">
        <v>2.2895410041563098</v>
      </c>
      <c r="AH126">
        <v>0.78978936860125204</v>
      </c>
      <c r="AI126">
        <v>-1.0888914516821699</v>
      </c>
      <c r="AJ126">
        <v>-2.8600814423436902</v>
      </c>
      <c r="AK126">
        <v>-4.4943949417485296</v>
      </c>
    </row>
    <row r="127" spans="4:37" x14ac:dyDescent="0.3">
      <c r="D127" t="s">
        <v>422</v>
      </c>
      <c r="E127" t="s">
        <v>19</v>
      </c>
      <c r="F127">
        <v>0.42956660419689002</v>
      </c>
      <c r="G127">
        <v>0.29592787527666398</v>
      </c>
      <c r="H127">
        <v>0.55127914016887802</v>
      </c>
      <c r="I127">
        <v>0.69165104892745999</v>
      </c>
      <c r="J127">
        <v>0.679710645270026</v>
      </c>
      <c r="K127">
        <v>0.67539521759313104</v>
      </c>
      <c r="L127">
        <v>0.73625622519076495</v>
      </c>
      <c r="M127">
        <v>0.95722408813252602</v>
      </c>
      <c r="N127">
        <v>1.22512399921167</v>
      </c>
      <c r="O127">
        <v>1.14052846479619</v>
      </c>
      <c r="P127">
        <v>1.28066443608187</v>
      </c>
      <c r="Q127">
        <v>1.4123055432632099</v>
      </c>
      <c r="R127">
        <v>1.52203366263355</v>
      </c>
      <c r="S127">
        <v>1.7062409111643799</v>
      </c>
      <c r="T127">
        <v>1.8939764748154699</v>
      </c>
      <c r="U127">
        <v>2.13691582637842</v>
      </c>
      <c r="V127">
        <v>2.57374597589595</v>
      </c>
      <c r="W127">
        <v>2.8728528061004899</v>
      </c>
      <c r="X127">
        <v>2.9910578403705301</v>
      </c>
      <c r="Y127">
        <v>3.0825518616927599</v>
      </c>
      <c r="Z127">
        <v>3.0887173831336399</v>
      </c>
      <c r="AA127">
        <v>3.13116658938306</v>
      </c>
      <c r="AB127">
        <v>3.07338800570668</v>
      </c>
      <c r="AC127">
        <v>3.0363727404174199</v>
      </c>
      <c r="AD127">
        <v>3.1105622857605799</v>
      </c>
      <c r="AE127">
        <v>3.2532420750190201</v>
      </c>
      <c r="AF127">
        <v>3.4552511621764599</v>
      </c>
      <c r="AG127">
        <v>2.6572604021272901</v>
      </c>
      <c r="AH127">
        <v>1.06653293663066</v>
      </c>
      <c r="AI127">
        <v>-0.91797141290333395</v>
      </c>
      <c r="AJ127">
        <v>-2.78394336663911</v>
      </c>
      <c r="AK127">
        <v>-4.5002153640432203</v>
      </c>
    </row>
    <row r="128" spans="4:37" x14ac:dyDescent="0.3">
      <c r="D128" t="s">
        <v>422</v>
      </c>
      <c r="E128" t="s">
        <v>20</v>
      </c>
      <c r="F128">
        <v>0.66273617400637597</v>
      </c>
      <c r="G128">
        <v>0.476446287238386</v>
      </c>
      <c r="H128">
        <v>0.82718113985414699</v>
      </c>
      <c r="I128">
        <v>1.0180068514842</v>
      </c>
      <c r="J128">
        <v>1.00244634333382</v>
      </c>
      <c r="K128">
        <v>0.99820281838083103</v>
      </c>
      <c r="L128">
        <v>1.08229628991384</v>
      </c>
      <c r="M128">
        <v>1.38240444683143</v>
      </c>
      <c r="N128">
        <v>1.74608010516739</v>
      </c>
      <c r="O128">
        <v>1.6341182281953699</v>
      </c>
      <c r="P128">
        <v>1.82580293646847</v>
      </c>
      <c r="Q128">
        <v>2.0051738558026702</v>
      </c>
      <c r="R128">
        <v>2.1567510025415699</v>
      </c>
      <c r="S128">
        <v>2.4077381057727298</v>
      </c>
      <c r="T128">
        <v>2.6637503646425702</v>
      </c>
      <c r="U128">
        <v>2.9957551131999001</v>
      </c>
      <c r="V128">
        <v>3.5873214077936901</v>
      </c>
      <c r="W128">
        <v>3.9935657190717202</v>
      </c>
      <c r="X128">
        <v>4.1557924586790698</v>
      </c>
      <c r="Y128">
        <v>4.2797549991793797</v>
      </c>
      <c r="Z128">
        <v>4.2905823446063804</v>
      </c>
      <c r="AA128">
        <v>4.34899581631388</v>
      </c>
      <c r="AB128">
        <v>4.2743285783032201</v>
      </c>
      <c r="AC128">
        <v>4.2253303909423297</v>
      </c>
      <c r="AD128">
        <v>4.3272759148311</v>
      </c>
      <c r="AE128">
        <v>4.5215081302528999</v>
      </c>
      <c r="AF128">
        <v>4.7954144378272696</v>
      </c>
      <c r="AG128">
        <v>3.7270302686843202</v>
      </c>
      <c r="AH128">
        <v>1.5916393471891099</v>
      </c>
      <c r="AI128">
        <v>-1.0502405086645401</v>
      </c>
      <c r="AJ128">
        <v>-3.5240096534851899</v>
      </c>
      <c r="AK128">
        <v>-5.7886783078949398</v>
      </c>
    </row>
    <row r="129" spans="4:37" x14ac:dyDescent="0.3">
      <c r="D129" t="s">
        <v>422</v>
      </c>
      <c r="E129" t="s">
        <v>21</v>
      </c>
      <c r="F129">
        <v>0.90443341934945398</v>
      </c>
      <c r="G129">
        <v>0.67057887648243597</v>
      </c>
      <c r="H129">
        <v>1.0959136681980901</v>
      </c>
      <c r="I129">
        <v>1.3242071599127201</v>
      </c>
      <c r="J129">
        <v>1.30672519511094</v>
      </c>
      <c r="K129">
        <v>1.30390598263546</v>
      </c>
      <c r="L129">
        <v>1.40611427955516</v>
      </c>
      <c r="M129">
        <v>1.7642010477523</v>
      </c>
      <c r="N129">
        <v>2.1980337770950702</v>
      </c>
      <c r="O129">
        <v>2.0683482440830598</v>
      </c>
      <c r="P129">
        <v>2.2990567309541499</v>
      </c>
      <c r="Q129">
        <v>2.5141432997917299</v>
      </c>
      <c r="R129">
        <v>2.6983650822124199</v>
      </c>
      <c r="S129">
        <v>2.99909287393249</v>
      </c>
      <c r="T129">
        <v>3.30616745661075</v>
      </c>
      <c r="U129">
        <v>3.70516690252806</v>
      </c>
      <c r="V129">
        <v>4.4088805689480699</v>
      </c>
      <c r="W129">
        <v>4.8937614869152997</v>
      </c>
      <c r="X129">
        <v>5.0893895338816204</v>
      </c>
      <c r="Y129">
        <v>5.2373820822382404</v>
      </c>
      <c r="Z129">
        <v>5.2546199492396903</v>
      </c>
      <c r="AA129">
        <v>5.3258538221602096</v>
      </c>
      <c r="AB129">
        <v>5.2425750829397604</v>
      </c>
      <c r="AC129">
        <v>5.18661058791277</v>
      </c>
      <c r="AD129">
        <v>5.3099631039819997</v>
      </c>
      <c r="AE129">
        <v>5.5424255676617804</v>
      </c>
      <c r="AF129">
        <v>5.8686210344370897</v>
      </c>
      <c r="AG129">
        <v>4.6126396786895301</v>
      </c>
      <c r="AH129">
        <v>2.0962203303746398</v>
      </c>
      <c r="AI129">
        <v>-0.99253150959137204</v>
      </c>
      <c r="AJ129">
        <v>-3.8735011261539398</v>
      </c>
      <c r="AK129">
        <v>-6.4986476929860997</v>
      </c>
    </row>
    <row r="130" spans="4:37" x14ac:dyDescent="0.3">
      <c r="D130" t="s">
        <v>422</v>
      </c>
      <c r="E130" t="s">
        <v>22</v>
      </c>
      <c r="F130">
        <v>1.6367747641553201</v>
      </c>
      <c r="G130">
        <v>1.2804868701851799</v>
      </c>
      <c r="H130">
        <v>1.88603617669144</v>
      </c>
      <c r="I130">
        <v>2.2076594257068298</v>
      </c>
      <c r="J130">
        <v>2.18975674296951</v>
      </c>
      <c r="K130">
        <v>2.1944112630879098</v>
      </c>
      <c r="L130">
        <v>2.3444057333830202</v>
      </c>
      <c r="M130">
        <v>2.84543628960926</v>
      </c>
      <c r="N130">
        <v>3.4519112081780898</v>
      </c>
      <c r="O130">
        <v>3.2870583680184202</v>
      </c>
      <c r="P130">
        <v>3.6179598570596099</v>
      </c>
      <c r="Q130">
        <v>3.92592910338852</v>
      </c>
      <c r="R130">
        <v>4.1967555375023604</v>
      </c>
      <c r="S130">
        <v>4.6265375312580703</v>
      </c>
      <c r="T130">
        <v>5.0664615688275196</v>
      </c>
      <c r="U130">
        <v>5.6376197351933497</v>
      </c>
      <c r="V130">
        <v>6.6241992915256001</v>
      </c>
      <c r="W130">
        <v>7.3119898232923299</v>
      </c>
      <c r="X130">
        <v>7.6031382142590997</v>
      </c>
      <c r="Y130">
        <v>7.82410438563649</v>
      </c>
      <c r="Z130">
        <v>7.8694940700215801</v>
      </c>
      <c r="AA130">
        <v>7.9855049066978596</v>
      </c>
      <c r="AB130">
        <v>7.8954628804061802</v>
      </c>
      <c r="AC130">
        <v>7.8359495419264098</v>
      </c>
      <c r="AD130">
        <v>8.0241809341532608</v>
      </c>
      <c r="AE130">
        <v>8.3635032919678594</v>
      </c>
      <c r="AF130">
        <v>8.8326103699564005</v>
      </c>
      <c r="AG130">
        <v>7.12317583322739</v>
      </c>
      <c r="AH130">
        <v>3.6563707007909798</v>
      </c>
      <c r="AI130">
        <v>-0.57020595307240096</v>
      </c>
      <c r="AJ130">
        <v>-4.49588639091216</v>
      </c>
      <c r="AK130">
        <v>-8.0549162826689304</v>
      </c>
    </row>
    <row r="131" spans="4:37" x14ac:dyDescent="0.3">
      <c r="D131" t="s">
        <v>422</v>
      </c>
      <c r="E131" t="s">
        <v>23</v>
      </c>
      <c r="F131">
        <v>3.7804416834441499</v>
      </c>
      <c r="G131">
        <v>3.0458009760937101</v>
      </c>
      <c r="H131">
        <v>4.1261102559076699</v>
      </c>
      <c r="I131">
        <v>4.6832888157147101</v>
      </c>
      <c r="J131">
        <v>4.6699597175940699</v>
      </c>
      <c r="K131">
        <v>4.7007053265563599</v>
      </c>
      <c r="L131">
        <v>4.9754322422463098</v>
      </c>
      <c r="M131">
        <v>5.8316331685564604</v>
      </c>
      <c r="N131">
        <v>6.86816105498872</v>
      </c>
      <c r="O131">
        <v>6.6323911202046801</v>
      </c>
      <c r="P131">
        <v>7.2229775334201403</v>
      </c>
      <c r="Q131">
        <v>7.7715784635448601</v>
      </c>
      <c r="R131">
        <v>8.2751662386533003</v>
      </c>
      <c r="S131">
        <v>9.0406835010441693</v>
      </c>
      <c r="T131">
        <v>9.8281071621656508</v>
      </c>
      <c r="U131">
        <v>10.8498103053681</v>
      </c>
      <c r="V131">
        <v>12.554251324353899</v>
      </c>
      <c r="W131">
        <v>13.768098005156</v>
      </c>
      <c r="X131">
        <v>14.3246573689702</v>
      </c>
      <c r="Y131">
        <v>14.7498264239508</v>
      </c>
      <c r="Z131">
        <v>14.8935391752882</v>
      </c>
      <c r="AA131">
        <v>15.1437375973548</v>
      </c>
      <c r="AB131">
        <v>15.0673337287646</v>
      </c>
      <c r="AC131">
        <v>15.0198133890691</v>
      </c>
      <c r="AD131">
        <v>15.3893580434921</v>
      </c>
      <c r="AE131">
        <v>16.015666157831301</v>
      </c>
      <c r="AF131">
        <v>16.8630482656095</v>
      </c>
      <c r="AG131">
        <v>14.042963825326</v>
      </c>
      <c r="AH131">
        <v>8.1848426879560208</v>
      </c>
      <c r="AI131">
        <v>1.1168861328953099</v>
      </c>
      <c r="AJ131">
        <v>-5.4053148568632503</v>
      </c>
      <c r="AK131">
        <v>-11.2718126882212</v>
      </c>
    </row>
    <row r="132" spans="4:37" x14ac:dyDescent="0.3">
      <c r="D132" t="s">
        <v>422</v>
      </c>
      <c r="E132" t="s">
        <v>24</v>
      </c>
      <c r="F132">
        <v>61.826498903556796</v>
      </c>
      <c r="G132">
        <v>54.457265606104997</v>
      </c>
      <c r="H132">
        <v>59.8498891164732</v>
      </c>
      <c r="I132">
        <v>62.310316857097398</v>
      </c>
      <c r="J132">
        <v>63.224531421861002</v>
      </c>
      <c r="K132">
        <v>64.4664362849268</v>
      </c>
      <c r="L132">
        <v>66.403261111301603</v>
      </c>
      <c r="M132">
        <v>69.657319080149307</v>
      </c>
      <c r="N132">
        <v>73.524037175304997</v>
      </c>
      <c r="O132">
        <v>74.862758445420894</v>
      </c>
      <c r="P132">
        <v>78.143593996443101</v>
      </c>
      <c r="Q132">
        <v>81.219511146828594</v>
      </c>
      <c r="R132">
        <v>84.686092587171103</v>
      </c>
      <c r="S132">
        <v>88.7393528264016</v>
      </c>
      <c r="T132">
        <v>92.985392550081897</v>
      </c>
      <c r="U132">
        <v>98.214389291760597</v>
      </c>
      <c r="V132">
        <v>104.77239559452001</v>
      </c>
      <c r="W132">
        <v>110.370003785218</v>
      </c>
      <c r="X132">
        <v>114.602309624751</v>
      </c>
      <c r="Y132">
        <v>118.261251552299</v>
      </c>
      <c r="Z132">
        <v>121.566975030503</v>
      </c>
      <c r="AA132">
        <v>124.891474401992</v>
      </c>
      <c r="AB132">
        <v>128.056697874039</v>
      </c>
      <c r="AC132">
        <v>130.798589917969</v>
      </c>
      <c r="AD132">
        <v>134.477594997892</v>
      </c>
      <c r="AE132">
        <v>138.86013875358901</v>
      </c>
      <c r="AF132">
        <v>143.869741804044</v>
      </c>
      <c r="AG132">
        <v>140.20023238639399</v>
      </c>
      <c r="AH132">
        <v>126.100758708212</v>
      </c>
      <c r="AI132">
        <v>109.156067833392</v>
      </c>
      <c r="AJ132">
        <v>93.393515696712797</v>
      </c>
      <c r="AK132">
        <v>78.867337328839795</v>
      </c>
    </row>
    <row r="133" spans="4:37" x14ac:dyDescent="0.3">
      <c r="D133" t="s">
        <v>422</v>
      </c>
      <c r="E133" t="s">
        <v>417</v>
      </c>
      <c r="F133">
        <v>764.22743601987099</v>
      </c>
      <c r="G133">
        <v>692.52115833949404</v>
      </c>
      <c r="H133">
        <v>717.69965227368004</v>
      </c>
      <c r="I133">
        <v>737.36251148807605</v>
      </c>
      <c r="J133">
        <v>752.11022501785601</v>
      </c>
      <c r="K133">
        <v>769.57099864381803</v>
      </c>
      <c r="L133">
        <v>789.57122594560303</v>
      </c>
      <c r="M133">
        <v>809.40794932459005</v>
      </c>
      <c r="N133">
        <v>831.88488397926005</v>
      </c>
      <c r="O133">
        <v>854.15887751474395</v>
      </c>
      <c r="P133">
        <v>882.40942486341396</v>
      </c>
      <c r="Q133">
        <v>910.87891357729097</v>
      </c>
      <c r="R133">
        <v>945.92767485192098</v>
      </c>
      <c r="S133">
        <v>981.94459960825395</v>
      </c>
      <c r="T133">
        <v>1019.95181192184</v>
      </c>
      <c r="U133">
        <v>1063.84682436546</v>
      </c>
      <c r="V133">
        <v>1105.9644990266499</v>
      </c>
      <c r="W133">
        <v>1149.8143848725699</v>
      </c>
      <c r="X133">
        <v>1195.6287700312</v>
      </c>
      <c r="Y133">
        <v>1239.16787680421</v>
      </c>
      <c r="Z133">
        <v>1285.72739747217</v>
      </c>
      <c r="AA133">
        <v>1329.7979993355</v>
      </c>
      <c r="AB133">
        <v>1379.18207023169</v>
      </c>
      <c r="AC133">
        <v>1424.7400070289</v>
      </c>
      <c r="AD133">
        <v>1470.5252250333599</v>
      </c>
      <c r="AE133">
        <v>1518.3868993005401</v>
      </c>
      <c r="AF133">
        <v>1568.4156264362</v>
      </c>
      <c r="AG133">
        <v>1618.23584018924</v>
      </c>
      <c r="AH133">
        <v>1621.8412620108099</v>
      </c>
      <c r="AI133">
        <v>1617.8000149730301</v>
      </c>
      <c r="AJ133">
        <v>1611.1471747237499</v>
      </c>
      <c r="AK133">
        <v>1600.04283827002</v>
      </c>
    </row>
    <row r="134" spans="4:37" x14ac:dyDescent="0.3">
      <c r="D134" t="s">
        <v>37</v>
      </c>
      <c r="E134" t="s">
        <v>417</v>
      </c>
      <c r="F134">
        <v>163.83725331636401</v>
      </c>
      <c r="G134">
        <v>166.622486622742</v>
      </c>
      <c r="H134">
        <v>169.455068895328</v>
      </c>
      <c r="I134">
        <v>172.335805066549</v>
      </c>
      <c r="J134">
        <v>175.26551375267999</v>
      </c>
      <c r="K134">
        <v>178.245027486476</v>
      </c>
      <c r="L134">
        <v>181.275192953746</v>
      </c>
      <c r="M134">
        <v>184.35687123395999</v>
      </c>
      <c r="N134">
        <v>187.490938044937</v>
      </c>
      <c r="O134">
        <v>190.67828399170099</v>
      </c>
      <c r="P134">
        <v>193.91981481956</v>
      </c>
      <c r="Q134">
        <v>197.216451671492</v>
      </c>
      <c r="R134">
        <v>200.56913134990799</v>
      </c>
      <c r="S134">
        <v>203.97880658285601</v>
      </c>
      <c r="T134">
        <v>207.446446294765</v>
      </c>
      <c r="U134">
        <v>210.97303588177601</v>
      </c>
      <c r="V134">
        <v>214.55957749176599</v>
      </c>
      <c r="W134">
        <v>218.20709030912599</v>
      </c>
      <c r="X134">
        <v>221.91661084438101</v>
      </c>
      <c r="Y134">
        <v>225.68919322873501</v>
      </c>
      <c r="Z134">
        <v>229.52590951362399</v>
      </c>
      <c r="AA134">
        <v>233.427849975355</v>
      </c>
      <c r="AB134">
        <v>237.39612342493601</v>
      </c>
      <c r="AC134">
        <v>241.43185752316001</v>
      </c>
      <c r="AD134">
        <v>245.536199101054</v>
      </c>
      <c r="AE134">
        <v>249.71031448577199</v>
      </c>
      <c r="AF134">
        <v>253.95538983202999</v>
      </c>
      <c r="AG134">
        <v>258.27263145917402</v>
      </c>
      <c r="AH134">
        <v>262.66326619398001</v>
      </c>
      <c r="AI134">
        <v>267.12854171927802</v>
      </c>
      <c r="AJ134">
        <v>271.66972692850601</v>
      </c>
      <c r="AK134">
        <v>276.28811228629002</v>
      </c>
    </row>
    <row r="135" spans="4:37" x14ac:dyDescent="0.3">
      <c r="D135" t="s">
        <v>39</v>
      </c>
      <c r="E135" t="s">
        <v>417</v>
      </c>
      <c r="F135">
        <v>-11.965313536297</v>
      </c>
      <c r="G135">
        <v>0.77383204089733204</v>
      </c>
      <c r="H135">
        <v>-2.2608661869389799</v>
      </c>
      <c r="I135">
        <v>-3.9511303896733798</v>
      </c>
      <c r="J135">
        <v>-4.5087810194995699</v>
      </c>
      <c r="K135">
        <v>-5.2240368741736303</v>
      </c>
      <c r="L135">
        <v>-5.7886510447956399</v>
      </c>
      <c r="M135">
        <v>-6.2211860648169504</v>
      </c>
      <c r="N135">
        <v>-6.90913580742449</v>
      </c>
      <c r="O135">
        <v>-8.7799952029247397</v>
      </c>
      <c r="P135">
        <v>-9.9648592419964608</v>
      </c>
      <c r="Q135">
        <v>-10.7113064930393</v>
      </c>
      <c r="R135">
        <v>-11.8054748718673</v>
      </c>
      <c r="S135">
        <v>-13.219409634039501</v>
      </c>
      <c r="T135">
        <v>-14.8866404569771</v>
      </c>
      <c r="U135">
        <v>-16.7605516316485</v>
      </c>
      <c r="V135">
        <v>-17.775692508899301</v>
      </c>
      <c r="W135">
        <v>-19.270002158758899</v>
      </c>
      <c r="X135">
        <v>-20.990627397907701</v>
      </c>
      <c r="Y135">
        <v>-22.557671731404799</v>
      </c>
      <c r="Z135">
        <v>-24.096537377737601</v>
      </c>
      <c r="AA135">
        <v>-25.207602217041298</v>
      </c>
      <c r="AB135">
        <v>-27.575830261324398</v>
      </c>
      <c r="AC135">
        <v>-28.930408347561301</v>
      </c>
      <c r="AD135">
        <v>-29.5713327951221</v>
      </c>
      <c r="AE135">
        <v>-30.167371632756399</v>
      </c>
      <c r="AF135">
        <v>-31.0932231162415</v>
      </c>
      <c r="AG135">
        <v>-32.119303471089601</v>
      </c>
      <c r="AH135">
        <v>-30.213927649999299</v>
      </c>
      <c r="AI135">
        <v>-26.942299975269201</v>
      </c>
      <c r="AJ135">
        <v>-23.218143819196499</v>
      </c>
      <c r="AK135">
        <v>-19.531456438156098</v>
      </c>
    </row>
    <row r="136" spans="4:37" x14ac:dyDescent="0.3">
      <c r="D136" t="s">
        <v>423</v>
      </c>
      <c r="E136" t="s">
        <v>417</v>
      </c>
      <c r="F136">
        <v>-2.69193962733548E-3</v>
      </c>
      <c r="G136">
        <v>1.8140865521910999E-4</v>
      </c>
      <c r="H136">
        <v>-5.1448853964602102E-4</v>
      </c>
      <c r="I136">
        <v>-8.7910797411488496E-4</v>
      </c>
      <c r="J136">
        <v>-9.8420288735329197E-4</v>
      </c>
      <c r="K136">
        <v>-1.11543827198993E-3</v>
      </c>
      <c r="L136">
        <v>-1.2062802202879701E-3</v>
      </c>
      <c r="M136">
        <v>-1.26537133486382E-3</v>
      </c>
      <c r="N136">
        <v>-1.3700291320538601E-3</v>
      </c>
      <c r="O136">
        <v>-1.6946491864438099E-3</v>
      </c>
      <c r="P136">
        <v>-1.8686788183728501E-3</v>
      </c>
      <c r="Q136">
        <v>-1.9537676050926499E-3</v>
      </c>
      <c r="R136">
        <v>-2.0862430831403698E-3</v>
      </c>
      <c r="S136">
        <v>-2.2646583820691599E-3</v>
      </c>
      <c r="T136">
        <v>-2.4714661680972101E-3</v>
      </c>
      <c r="U136">
        <v>-2.68832334294995E-3</v>
      </c>
      <c r="V136">
        <v>-2.7596622729923002E-3</v>
      </c>
      <c r="W136">
        <v>-2.8959115116209098E-3</v>
      </c>
      <c r="X136">
        <v>-3.0530718718951798E-3</v>
      </c>
      <c r="Y136">
        <v>-3.1848978681689802E-3</v>
      </c>
      <c r="Z136">
        <v>-3.3000741913212601E-3</v>
      </c>
      <c r="AA136">
        <v>-3.35387697073386E-3</v>
      </c>
      <c r="AB136">
        <v>-3.5587320022977E-3</v>
      </c>
      <c r="AC136">
        <v>-3.6303544694201999E-3</v>
      </c>
      <c r="AD136">
        <v>-3.6083581431142799E-3</v>
      </c>
      <c r="AE136">
        <v>-3.5784408932290502E-3</v>
      </c>
      <c r="AF136">
        <v>-3.5845428982780201E-3</v>
      </c>
      <c r="AG136">
        <v>-3.60340473810605E-3</v>
      </c>
      <c r="AH136">
        <v>-3.3733658316577402E-3</v>
      </c>
      <c r="AI136">
        <v>-3.0022826829364901E-3</v>
      </c>
      <c r="AJ136">
        <v>-2.5814364268734401E-3</v>
      </c>
      <c r="AK136">
        <v>-2.1697341066051101E-3</v>
      </c>
    </row>
    <row r="137" spans="4:37" x14ac:dyDescent="0.3">
      <c r="D137" t="s">
        <v>424</v>
      </c>
      <c r="E137" t="s">
        <v>417</v>
      </c>
      <c r="F137">
        <v>916.099375799938</v>
      </c>
      <c r="G137">
        <v>859.91747700313294</v>
      </c>
      <c r="H137">
        <v>884.89385498207002</v>
      </c>
      <c r="I137">
        <v>905.74718616495204</v>
      </c>
      <c r="J137">
        <v>922.86695775103601</v>
      </c>
      <c r="K137">
        <v>942.591989256121</v>
      </c>
      <c r="L137">
        <v>965.05776785455305</v>
      </c>
      <c r="M137">
        <v>987.54363449373295</v>
      </c>
      <c r="N137">
        <v>1012.46668621677</v>
      </c>
      <c r="O137">
        <v>1036.05716630352</v>
      </c>
      <c r="P137">
        <v>1066.3643804409801</v>
      </c>
      <c r="Q137">
        <v>1097.3840587557399</v>
      </c>
      <c r="R137">
        <v>1134.6913313299599</v>
      </c>
      <c r="S137">
        <v>1172.70399655707</v>
      </c>
      <c r="T137">
        <v>1212.5116177596201</v>
      </c>
      <c r="U137">
        <v>1258.05930861559</v>
      </c>
      <c r="V137">
        <v>1302.7483840095199</v>
      </c>
      <c r="W137">
        <v>1348.75147302294</v>
      </c>
      <c r="X137">
        <v>1396.5547534776699</v>
      </c>
      <c r="Y137">
        <v>1442.2993983015399</v>
      </c>
      <c r="Z137">
        <v>1491.1567696080599</v>
      </c>
      <c r="AA137">
        <v>1538.01824709382</v>
      </c>
      <c r="AB137">
        <v>1589.0023633953001</v>
      </c>
      <c r="AC137">
        <v>1637.2414562045001</v>
      </c>
      <c r="AD137">
        <v>1686.4900913392901</v>
      </c>
      <c r="AE137">
        <v>1737.92984215355</v>
      </c>
      <c r="AF137">
        <v>1791.27779315199</v>
      </c>
      <c r="AG137">
        <v>1844.38916817732</v>
      </c>
      <c r="AH137">
        <v>1854.29060055479</v>
      </c>
      <c r="AI137">
        <v>1857.9862567170401</v>
      </c>
      <c r="AJ137">
        <v>1859.5987578330601</v>
      </c>
      <c r="AK137">
        <v>1856.7994941181601</v>
      </c>
    </row>
    <row r="138" spans="4:37" x14ac:dyDescent="0.3">
      <c r="D138" t="s">
        <v>425</v>
      </c>
      <c r="E138" t="s">
        <v>45</v>
      </c>
      <c r="F138">
        <v>2.3692309801762498E-2</v>
      </c>
      <c r="G138">
        <v>2.1592316082631499E-2</v>
      </c>
      <c r="H138">
        <v>2.22257982128309E-2</v>
      </c>
      <c r="I138">
        <v>2.26663899298481E-2</v>
      </c>
      <c r="J138">
        <v>2.3073102294170499E-2</v>
      </c>
      <c r="K138">
        <v>2.3536867396927001E-2</v>
      </c>
      <c r="L138">
        <v>2.4097146334267901E-2</v>
      </c>
      <c r="M138">
        <v>2.47336709721705E-2</v>
      </c>
      <c r="N138">
        <v>2.5403045542868301E-2</v>
      </c>
      <c r="O138">
        <v>2.6243601204866299E-2</v>
      </c>
      <c r="P138">
        <v>2.70153458655772E-2</v>
      </c>
      <c r="Q138">
        <v>2.7748247082077598E-2</v>
      </c>
      <c r="R138">
        <v>2.8600194990964199E-2</v>
      </c>
      <c r="S138">
        <v>2.94865026484987E-2</v>
      </c>
      <c r="T138">
        <v>3.04258368688601E-2</v>
      </c>
      <c r="U138">
        <v>3.1512629770835902E-2</v>
      </c>
      <c r="V138">
        <v>3.2639867436866102E-2</v>
      </c>
      <c r="W138">
        <v>3.37512977884383E-2</v>
      </c>
      <c r="X138">
        <v>3.47726653367968E-2</v>
      </c>
      <c r="Y138">
        <v>3.5814232391184697E-2</v>
      </c>
      <c r="Z138">
        <v>3.6916901235611699E-2</v>
      </c>
      <c r="AA138">
        <v>3.79871776671988E-2</v>
      </c>
      <c r="AB138">
        <v>3.89228288519195E-2</v>
      </c>
      <c r="AC138">
        <v>3.9873532443171801E-2</v>
      </c>
      <c r="AD138">
        <v>4.0992809261978597E-2</v>
      </c>
      <c r="AE138">
        <v>4.2207181603508101E-2</v>
      </c>
      <c r="AF138">
        <v>4.3485721118777701E-2</v>
      </c>
      <c r="AG138">
        <v>4.4740812736334797E-2</v>
      </c>
      <c r="AH138">
        <v>4.4581206899905398E-2</v>
      </c>
      <c r="AI138">
        <v>4.4257831795452902E-2</v>
      </c>
      <c r="AJ138">
        <v>4.40826016525478E-2</v>
      </c>
      <c r="AK138">
        <v>4.3828380689348898E-2</v>
      </c>
    </row>
    <row r="139" spans="4:37" x14ac:dyDescent="0.3">
      <c r="D139" t="s">
        <v>425</v>
      </c>
      <c r="E139" t="s">
        <v>46</v>
      </c>
      <c r="F139" s="8">
        <v>3.4546835070606202E-5</v>
      </c>
      <c r="G139" s="8">
        <v>3.1484738665859197E-5</v>
      </c>
      <c r="H139" s="8">
        <v>3.2408447787312098E-5</v>
      </c>
      <c r="I139" s="8">
        <v>3.3050894619580697E-5</v>
      </c>
      <c r="J139" s="8">
        <v>3.3643940425962001E-5</v>
      </c>
      <c r="K139" s="8">
        <v>3.43201774265114E-5</v>
      </c>
      <c r="L139" s="8">
        <v>3.5137145641252997E-5</v>
      </c>
      <c r="M139" s="8">
        <v>3.6065291181641103E-5</v>
      </c>
      <c r="N139" s="8">
        <v>3.7041336703915901E-5</v>
      </c>
      <c r="O139" s="8">
        <v>3.8266989165228299E-5</v>
      </c>
      <c r="P139" s="8">
        <v>3.9392305174232102E-5</v>
      </c>
      <c r="Q139" s="8">
        <v>4.0460981789612298E-5</v>
      </c>
      <c r="R139" s="8">
        <v>4.1703245804531701E-5</v>
      </c>
      <c r="S139" s="8">
        <v>4.29956113325387E-5</v>
      </c>
      <c r="T139" s="8">
        <v>4.4365297304844798E-5</v>
      </c>
      <c r="U139" s="8">
        <v>4.59499994911073E-5</v>
      </c>
      <c r="V139" s="8">
        <v>4.7593676028327898E-5</v>
      </c>
      <c r="W139" s="8">
        <v>4.9214303201005501E-5</v>
      </c>
      <c r="X139" s="8">
        <v>5.0703605701894903E-5</v>
      </c>
      <c r="Y139" s="8">
        <v>5.2222362021729898E-5</v>
      </c>
      <c r="Z139" s="8">
        <v>5.3830213642135502E-5</v>
      </c>
      <c r="AA139" s="8">
        <v>5.5390832411321299E-5</v>
      </c>
      <c r="AB139" s="8">
        <v>5.6755147981758399E-5</v>
      </c>
      <c r="AC139" s="8">
        <v>5.8141412151138099E-5</v>
      </c>
      <c r="AD139" s="8">
        <v>5.9773480614753797E-5</v>
      </c>
      <c r="AE139" s="8">
        <v>6.1544212187494103E-5</v>
      </c>
      <c r="AF139" s="8">
        <v>6.3408508836273599E-5</v>
      </c>
      <c r="AG139" s="8">
        <v>6.5238615038372094E-5</v>
      </c>
      <c r="AH139" s="8">
        <v>6.5005886505208196E-5</v>
      </c>
      <c r="AI139" s="8">
        <v>6.4534358549811006E-5</v>
      </c>
      <c r="AJ139" s="8">
        <v>6.4278847504370905E-5</v>
      </c>
      <c r="AK139" s="8">
        <v>6.3908156349282505E-5</v>
      </c>
    </row>
    <row r="140" spans="4:37" x14ac:dyDescent="0.3">
      <c r="D140" t="s">
        <v>425</v>
      </c>
      <c r="E140" t="s">
        <v>47</v>
      </c>
      <c r="F140">
        <v>1.1876043386783101E-3</v>
      </c>
      <c r="G140">
        <v>1.0823397328672E-3</v>
      </c>
      <c r="H140">
        <v>1.1140937548513299E-3</v>
      </c>
      <c r="I140">
        <v>1.1361789225320499E-3</v>
      </c>
      <c r="J140">
        <v>1.15656584860658E-3</v>
      </c>
      <c r="K140">
        <v>1.1798126089591801E-3</v>
      </c>
      <c r="L140">
        <v>1.2078972365207601E-3</v>
      </c>
      <c r="M140">
        <v>1.23980376771058E-3</v>
      </c>
      <c r="N140">
        <v>1.27335693964752E-3</v>
      </c>
      <c r="O140">
        <v>1.31549076110443E-3</v>
      </c>
      <c r="P140">
        <v>1.35417535180415E-3</v>
      </c>
      <c r="Q140">
        <v>1.39091287008841E-3</v>
      </c>
      <c r="R140">
        <v>1.4336177410523301E-3</v>
      </c>
      <c r="S140">
        <v>1.47804493402334E-3</v>
      </c>
      <c r="T140">
        <v>1.52513014457918E-3</v>
      </c>
      <c r="U140">
        <v>1.5796068915249499E-3</v>
      </c>
      <c r="V140">
        <v>1.6361109788891701E-3</v>
      </c>
      <c r="W140">
        <v>1.6918227063952699E-3</v>
      </c>
      <c r="X140">
        <v>1.74301993207588E-3</v>
      </c>
      <c r="Y140">
        <v>1.7952296812799699E-3</v>
      </c>
      <c r="Z140">
        <v>1.8505022281411201E-3</v>
      </c>
      <c r="AA140">
        <v>1.9041510679702999E-3</v>
      </c>
      <c r="AB140">
        <v>1.9510516621192499E-3</v>
      </c>
      <c r="AC140">
        <v>1.9987067754963501E-3</v>
      </c>
      <c r="AD140">
        <v>2.0548118162171201E-3</v>
      </c>
      <c r="AE140">
        <v>2.1156836296299299E-3</v>
      </c>
      <c r="AF140">
        <v>2.1797718965912601E-3</v>
      </c>
      <c r="AG140">
        <v>2.2426848106516101E-3</v>
      </c>
      <c r="AH140">
        <v>2.2346843841247002E-3</v>
      </c>
      <c r="AI140">
        <v>2.2184748342630898E-3</v>
      </c>
      <c r="AJ140">
        <v>2.2096912213641099E-3</v>
      </c>
      <c r="AK140">
        <v>2.19694810254606E-3</v>
      </c>
    </row>
    <row r="141" spans="4:37" x14ac:dyDescent="0.3">
      <c r="D141" t="s">
        <v>425</v>
      </c>
      <c r="E141" t="s">
        <v>48</v>
      </c>
      <c r="F141">
        <v>4.4626661802094399E-3</v>
      </c>
      <c r="G141">
        <v>4.0671128961509498E-3</v>
      </c>
      <c r="H141">
        <v>4.1864351277890698E-3</v>
      </c>
      <c r="I141">
        <v>4.2694246619993199E-3</v>
      </c>
      <c r="J141">
        <v>4.3460327060659797E-3</v>
      </c>
      <c r="K141">
        <v>4.4333871622988198E-3</v>
      </c>
      <c r="L141">
        <v>4.5389208939643098E-3</v>
      </c>
      <c r="M141">
        <v>4.6588162101325404E-3</v>
      </c>
      <c r="N141">
        <v>4.7848991156634896E-3</v>
      </c>
      <c r="O141">
        <v>4.9432255665991702E-3</v>
      </c>
      <c r="P141">
        <v>5.08859082756059E-3</v>
      </c>
      <c r="Q141">
        <v>5.2266395657240301E-3</v>
      </c>
      <c r="R141">
        <v>5.3871118519679597E-3</v>
      </c>
      <c r="S141">
        <v>5.5540561153865397E-3</v>
      </c>
      <c r="T141">
        <v>5.7309884234727796E-3</v>
      </c>
      <c r="U141">
        <v>5.9356959411914004E-3</v>
      </c>
      <c r="V141">
        <v>6.1480216051448804E-3</v>
      </c>
      <c r="W141">
        <v>6.3573698148855296E-3</v>
      </c>
      <c r="X141">
        <v>6.5497538607535996E-3</v>
      </c>
      <c r="Y141">
        <v>6.7459426708328697E-3</v>
      </c>
      <c r="Z141">
        <v>6.9536405694830402E-3</v>
      </c>
      <c r="AA141">
        <v>7.1552370568953296E-3</v>
      </c>
      <c r="AB141">
        <v>7.3314756310767096E-3</v>
      </c>
      <c r="AC141">
        <v>7.5105494655649504E-3</v>
      </c>
      <c r="AD141">
        <v>7.7213756301464202E-3</v>
      </c>
      <c r="AE141">
        <v>7.9501139179735704E-3</v>
      </c>
      <c r="AF141">
        <v>8.1909386878079807E-3</v>
      </c>
      <c r="AG141">
        <v>8.42734682874491E-3</v>
      </c>
      <c r="AH141">
        <v>8.3972835898983404E-3</v>
      </c>
      <c r="AI141">
        <v>8.3363728912692597E-3</v>
      </c>
      <c r="AJ141">
        <v>8.3033666694597805E-3</v>
      </c>
      <c r="AK141">
        <v>8.2554817943985993E-3</v>
      </c>
    </row>
    <row r="142" spans="4:37" x14ac:dyDescent="0.3">
      <c r="D142" t="s">
        <v>425</v>
      </c>
      <c r="E142" t="s">
        <v>49</v>
      </c>
      <c r="F142">
        <v>9.4082327898261705E-3</v>
      </c>
      <c r="G142">
        <v>8.5743238154767105E-3</v>
      </c>
      <c r="H142">
        <v>8.8258800123599598E-3</v>
      </c>
      <c r="I142">
        <v>9.0008392912842398E-3</v>
      </c>
      <c r="J142">
        <v>9.1623450555622793E-3</v>
      </c>
      <c r="K142">
        <v>9.3465065021682992E-3</v>
      </c>
      <c r="L142">
        <v>9.56899365997794E-3</v>
      </c>
      <c r="M142">
        <v>9.8217580387976906E-3</v>
      </c>
      <c r="N142">
        <v>1.00875671489017E-2</v>
      </c>
      <c r="O142">
        <v>1.0421352390064399E-2</v>
      </c>
      <c r="P142">
        <v>1.0727812734498E-2</v>
      </c>
      <c r="Q142">
        <v>1.1018848320073099E-2</v>
      </c>
      <c r="R142">
        <v>1.13571574304416E-2</v>
      </c>
      <c r="S142">
        <v>1.17091108210253E-2</v>
      </c>
      <c r="T142">
        <v>1.2082121096788001E-2</v>
      </c>
      <c r="U142">
        <v>1.2513687318134599E-2</v>
      </c>
      <c r="V142">
        <v>1.29613141835693E-2</v>
      </c>
      <c r="W142">
        <v>1.34026639533791E-2</v>
      </c>
      <c r="X142">
        <v>1.3808249721053699E-2</v>
      </c>
      <c r="Y142">
        <v>1.4221856726697599E-2</v>
      </c>
      <c r="Z142">
        <v>1.46597272958932E-2</v>
      </c>
      <c r="AA142">
        <v>1.50847348152988E-2</v>
      </c>
      <c r="AB142">
        <v>1.5456282555033099E-2</v>
      </c>
      <c r="AC142">
        <v>1.5833807615926902E-2</v>
      </c>
      <c r="AD142">
        <v>1.6278273223362401E-2</v>
      </c>
      <c r="AE142">
        <v>1.67605013293694E-2</v>
      </c>
      <c r="AF142">
        <v>1.7268210264939399E-2</v>
      </c>
      <c r="AG142">
        <v>1.77666080239312E-2</v>
      </c>
      <c r="AH142">
        <v>1.7703228434676001E-2</v>
      </c>
      <c r="AI142">
        <v>1.75748159545683E-2</v>
      </c>
      <c r="AJ142">
        <v>1.7505231942285902E-2</v>
      </c>
      <c r="AK142">
        <v>1.7404280620028099E-2</v>
      </c>
    </row>
    <row r="143" spans="4:37" x14ac:dyDescent="0.3">
      <c r="D143" t="s">
        <v>425</v>
      </c>
      <c r="E143" t="s">
        <v>50</v>
      </c>
      <c r="F143">
        <v>2.10021296555872E-2</v>
      </c>
      <c r="G143">
        <v>1.9140582987738599E-2</v>
      </c>
      <c r="H143">
        <v>1.97021354047155E-2</v>
      </c>
      <c r="I143">
        <v>2.0092699450323499E-2</v>
      </c>
      <c r="J143">
        <v>2.0453231027003801E-2</v>
      </c>
      <c r="K143">
        <v>2.08643372002442E-2</v>
      </c>
      <c r="L143">
        <v>2.13609983946902E-2</v>
      </c>
      <c r="M143">
        <v>2.19252478531036E-2</v>
      </c>
      <c r="N143">
        <v>2.2518617247627701E-2</v>
      </c>
      <c r="O143">
        <v>2.3263730710338999E-2</v>
      </c>
      <c r="P143">
        <v>2.39478464238711E-2</v>
      </c>
      <c r="Q143">
        <v>2.4597529232447901E-2</v>
      </c>
      <c r="R143">
        <v>2.53527413916655E-2</v>
      </c>
      <c r="S143">
        <v>2.61384118684586E-2</v>
      </c>
      <c r="T143">
        <v>2.69710879245725E-2</v>
      </c>
      <c r="U143">
        <v>2.79344792370721E-2</v>
      </c>
      <c r="V143">
        <v>2.8933722950020099E-2</v>
      </c>
      <c r="W143">
        <v>2.9918954214602701E-2</v>
      </c>
      <c r="X143">
        <v>3.0824348996965401E-2</v>
      </c>
      <c r="Y143">
        <v>3.17476497010451E-2</v>
      </c>
      <c r="Z143">
        <v>3.27251142974311E-2</v>
      </c>
      <c r="AA143">
        <v>3.3673864527847201E-2</v>
      </c>
      <c r="AB143">
        <v>3.4503275744327502E-2</v>
      </c>
      <c r="AC143">
        <v>3.5346030218440801E-2</v>
      </c>
      <c r="AD143">
        <v>3.6338217010938499E-2</v>
      </c>
      <c r="AE143">
        <v>3.7414701557205297E-2</v>
      </c>
      <c r="AF143">
        <v>3.8548067315721801E-2</v>
      </c>
      <c r="AG143">
        <v>3.9660647604521398E-2</v>
      </c>
      <c r="AH143">
        <v>3.9519164460896997E-2</v>
      </c>
      <c r="AI143">
        <v>3.9232507485366698E-2</v>
      </c>
      <c r="AJ143">
        <v>3.90771741214333E-2</v>
      </c>
      <c r="AK143">
        <v>3.8851819072687602E-2</v>
      </c>
    </row>
    <row r="144" spans="4:37" x14ac:dyDescent="0.3">
      <c r="D144" t="s">
        <v>425</v>
      </c>
      <c r="E144" t="s">
        <v>51</v>
      </c>
      <c r="F144">
        <v>1.2664552141270899</v>
      </c>
      <c r="G144">
        <v>1.1542015749724199</v>
      </c>
      <c r="H144">
        <v>1.18806390218155</v>
      </c>
      <c r="I144">
        <v>1.21161541243895</v>
      </c>
      <c r="J144">
        <v>1.2333559265026199</v>
      </c>
      <c r="K144">
        <v>1.25814615326525</v>
      </c>
      <c r="L144">
        <v>1.2880954569632901</v>
      </c>
      <c r="M144">
        <v>1.3221204192121001</v>
      </c>
      <c r="N144">
        <v>1.3579013507615101</v>
      </c>
      <c r="O144">
        <v>1.4028326432276499</v>
      </c>
      <c r="P144">
        <v>1.4440856935933599</v>
      </c>
      <c r="Q144">
        <v>1.4832623958585001</v>
      </c>
      <c r="R144">
        <v>1.5288026526085501</v>
      </c>
      <c r="S144">
        <v>1.57617958476912</v>
      </c>
      <c r="T144">
        <v>1.6263910133355399</v>
      </c>
      <c r="U144">
        <v>1.68448473863713</v>
      </c>
      <c r="V144">
        <v>1.7447404094285901</v>
      </c>
      <c r="W144">
        <v>1.8041511117056199</v>
      </c>
      <c r="X144">
        <v>1.85874757224416</v>
      </c>
      <c r="Y144">
        <v>1.9144237827077999</v>
      </c>
      <c r="Z144">
        <v>1.9733661449833499</v>
      </c>
      <c r="AA144">
        <v>2.0305769943552399</v>
      </c>
      <c r="AB144">
        <v>2.0805915489262601</v>
      </c>
      <c r="AC144">
        <v>2.1314107189567402</v>
      </c>
      <c r="AD144">
        <v>2.1912408484413701</v>
      </c>
      <c r="AE144">
        <v>2.2561542400308898</v>
      </c>
      <c r="AF144">
        <v>2.3244976412918401</v>
      </c>
      <c r="AG144">
        <v>2.3915876522094002</v>
      </c>
      <c r="AH144">
        <v>2.38305603813536</v>
      </c>
      <c r="AI144">
        <v>2.36577025677511</v>
      </c>
      <c r="AJ144">
        <v>2.35640345674542</v>
      </c>
      <c r="AK144">
        <v>2.3428142597832999</v>
      </c>
    </row>
    <row r="145" spans="4:37" x14ac:dyDescent="0.3">
      <c r="D145" t="s">
        <v>425</v>
      </c>
      <c r="E145" t="s">
        <v>52</v>
      </c>
      <c r="F145">
        <v>2.2430080989044301</v>
      </c>
      <c r="G145">
        <v>2.04419662973695</v>
      </c>
      <c r="H145">
        <v>2.10416991053724</v>
      </c>
      <c r="I145">
        <v>2.1458817907991801</v>
      </c>
      <c r="J145">
        <v>2.1843862310472</v>
      </c>
      <c r="K145">
        <v>2.22829199161575</v>
      </c>
      <c r="L145">
        <v>2.28133494963109</v>
      </c>
      <c r="M145">
        <v>2.3415962719721302</v>
      </c>
      <c r="N145">
        <v>2.4049675766629099</v>
      </c>
      <c r="O145">
        <v>2.48454500804114</v>
      </c>
      <c r="P145">
        <v>2.5576079360014998</v>
      </c>
      <c r="Q145">
        <v>2.6269934614341102</v>
      </c>
      <c r="R145">
        <v>2.7076494242957398</v>
      </c>
      <c r="S145">
        <v>2.7915583074145598</v>
      </c>
      <c r="T145">
        <v>2.8804873431007301</v>
      </c>
      <c r="U145">
        <v>2.98337664774684</v>
      </c>
      <c r="V145">
        <v>3.0900949557316402</v>
      </c>
      <c r="W145">
        <v>3.1953167471400601</v>
      </c>
      <c r="X145">
        <v>3.2920120757971199</v>
      </c>
      <c r="Y145">
        <v>3.3906197403976499</v>
      </c>
      <c r="Z145">
        <v>3.49501205879774</v>
      </c>
      <c r="AA145">
        <v>3.5963377093654998</v>
      </c>
      <c r="AB145">
        <v>3.6849180631865499</v>
      </c>
      <c r="AC145">
        <v>3.7749234646302599</v>
      </c>
      <c r="AD145">
        <v>3.8808881000121902</v>
      </c>
      <c r="AE145">
        <v>3.99585565783695</v>
      </c>
      <c r="AF145">
        <v>4.1168980767279004</v>
      </c>
      <c r="AG145">
        <v>4.2357206266017897</v>
      </c>
      <c r="AH145">
        <v>4.2206103572047304</v>
      </c>
      <c r="AI145">
        <v>4.1899956563021901</v>
      </c>
      <c r="AJ145">
        <v>4.1734061961357103</v>
      </c>
      <c r="AK145">
        <v>4.1493384845390899</v>
      </c>
    </row>
    <row r="146" spans="4:37" x14ac:dyDescent="0.3">
      <c r="D146" t="s">
        <v>425</v>
      </c>
      <c r="E146" t="s">
        <v>53</v>
      </c>
      <c r="F146">
        <v>141.11587443149301</v>
      </c>
      <c r="G146">
        <v>128.45523843542901</v>
      </c>
      <c r="H146">
        <v>132.27443398225401</v>
      </c>
      <c r="I146">
        <v>134.930713999293</v>
      </c>
      <c r="J146">
        <v>137.38273904721299</v>
      </c>
      <c r="K146">
        <v>140.178728911462</v>
      </c>
      <c r="L146">
        <v>143.55659029138599</v>
      </c>
      <c r="M146">
        <v>147.39412878952299</v>
      </c>
      <c r="N146">
        <v>151.429715995056</v>
      </c>
      <c r="O146">
        <v>156.49733556650401</v>
      </c>
      <c r="P146">
        <v>161.15010102106501</v>
      </c>
      <c r="Q146">
        <v>165.56868353331299</v>
      </c>
      <c r="R146">
        <v>170.70498573448501</v>
      </c>
      <c r="S146">
        <v>176.048439160247</v>
      </c>
      <c r="T146">
        <v>181.711584023157</v>
      </c>
      <c r="U146">
        <v>188.26374139852101</v>
      </c>
      <c r="V146">
        <v>195.05973590109701</v>
      </c>
      <c r="W146">
        <v>201.76042980700799</v>
      </c>
      <c r="X146">
        <v>207.91814477070301</v>
      </c>
      <c r="Y146">
        <v>214.197640381078</v>
      </c>
      <c r="Z146">
        <v>220.84551210388801</v>
      </c>
      <c r="AA146">
        <v>227.298093457844</v>
      </c>
      <c r="AB146">
        <v>232.93903369548201</v>
      </c>
      <c r="AC146">
        <v>238.67072327119001</v>
      </c>
      <c r="AD146">
        <v>245.41872268311599</v>
      </c>
      <c r="AE146">
        <v>252.74004276123301</v>
      </c>
      <c r="AF146">
        <v>260.44821982002401</v>
      </c>
      <c r="AG146">
        <v>268.01503202847903</v>
      </c>
      <c r="AH146">
        <v>267.05278562770701</v>
      </c>
      <c r="AI146">
        <v>265.10319194541898</v>
      </c>
      <c r="AJ146">
        <v>264.04674828339802</v>
      </c>
      <c r="AK146">
        <v>262.51407747190501</v>
      </c>
    </row>
    <row r="147" spans="4:37" x14ac:dyDescent="0.3">
      <c r="D147" t="s">
        <v>425</v>
      </c>
      <c r="E147" t="s">
        <v>54</v>
      </c>
      <c r="F147">
        <v>59.857573616161602</v>
      </c>
      <c r="G147">
        <v>54.487270989225799</v>
      </c>
      <c r="H147">
        <v>56.107271428719798</v>
      </c>
      <c r="I147">
        <v>57.233994253530298</v>
      </c>
      <c r="J147">
        <v>58.274077592175502</v>
      </c>
      <c r="K147">
        <v>59.4600615915205</v>
      </c>
      <c r="L147">
        <v>60.892859900204797</v>
      </c>
      <c r="M147">
        <v>62.520640928260597</v>
      </c>
      <c r="N147">
        <v>64.232428912517094</v>
      </c>
      <c r="O147">
        <v>66.381977379538895</v>
      </c>
      <c r="P147">
        <v>68.355555843599504</v>
      </c>
      <c r="Q147">
        <v>70.229800176999305</v>
      </c>
      <c r="R147">
        <v>72.408481975628305</v>
      </c>
      <c r="S147">
        <v>74.675031774406094</v>
      </c>
      <c r="T147">
        <v>77.077186116689106</v>
      </c>
      <c r="U147">
        <v>79.856435751221795</v>
      </c>
      <c r="V147">
        <v>82.739114563026803</v>
      </c>
      <c r="W147">
        <v>85.581369414710096</v>
      </c>
      <c r="X147">
        <v>88.193307144831607</v>
      </c>
      <c r="Y147">
        <v>90.856900962923504</v>
      </c>
      <c r="Z147">
        <v>93.676750059575497</v>
      </c>
      <c r="AA147">
        <v>96.413762213344299</v>
      </c>
      <c r="AB147">
        <v>98.806497948420898</v>
      </c>
      <c r="AC147">
        <v>101.23772712164499</v>
      </c>
      <c r="AD147">
        <v>104.100047701725</v>
      </c>
      <c r="AE147">
        <v>107.205555549859</v>
      </c>
      <c r="AF147">
        <v>110.47515776578101</v>
      </c>
      <c r="AG147">
        <v>113.684796799179</v>
      </c>
      <c r="AH147">
        <v>113.276637653348</v>
      </c>
      <c r="AI147">
        <v>112.449672240496</v>
      </c>
      <c r="AJ147">
        <v>112.00155713987</v>
      </c>
      <c r="AK147">
        <v>111.351439239968</v>
      </c>
    </row>
    <row r="148" spans="4:37" x14ac:dyDescent="0.3">
      <c r="D148" t="s">
        <v>425</v>
      </c>
      <c r="E148" t="s">
        <v>55</v>
      </c>
      <c r="F148">
        <v>30.106160338287399</v>
      </c>
      <c r="G148">
        <v>27.437667981630302</v>
      </c>
      <c r="H148">
        <v>28.242642876133999</v>
      </c>
      <c r="I148">
        <v>28.8025091359976</v>
      </c>
      <c r="J148">
        <v>29.3193244129506</v>
      </c>
      <c r="K148">
        <v>29.908637428849499</v>
      </c>
      <c r="L148">
        <v>30.620591968651102</v>
      </c>
      <c r="M148">
        <v>31.429433021647199</v>
      </c>
      <c r="N148">
        <v>32.2800169588158</v>
      </c>
      <c r="O148">
        <v>33.348123181683199</v>
      </c>
      <c r="P148">
        <v>34.3287902711306</v>
      </c>
      <c r="Q148">
        <v>35.260098434864197</v>
      </c>
      <c r="R148">
        <v>36.342680950432197</v>
      </c>
      <c r="S148">
        <v>37.468924894988497</v>
      </c>
      <c r="T148">
        <v>38.662550458982103</v>
      </c>
      <c r="U148">
        <v>40.043553899978903</v>
      </c>
      <c r="V148">
        <v>41.475951086948598</v>
      </c>
      <c r="W148">
        <v>42.888261691074902</v>
      </c>
      <c r="X148">
        <v>44.1861281900566</v>
      </c>
      <c r="Y148">
        <v>45.509662493164001</v>
      </c>
      <c r="Z148">
        <v>46.910839723586797</v>
      </c>
      <c r="AA148">
        <v>48.270855447053897</v>
      </c>
      <c r="AB148">
        <v>49.459800924451599</v>
      </c>
      <c r="AC148">
        <v>50.667873712285001</v>
      </c>
      <c r="AD148">
        <v>52.0901549356809</v>
      </c>
      <c r="AE148">
        <v>53.633275413607002</v>
      </c>
      <c r="AF148">
        <v>55.257934046201697</v>
      </c>
      <c r="AG148">
        <v>56.852797096430898</v>
      </c>
      <c r="AH148">
        <v>56.649983654319399</v>
      </c>
      <c r="AI148">
        <v>56.239066237422698</v>
      </c>
      <c r="AJ148">
        <v>56.016398763354402</v>
      </c>
      <c r="AK148">
        <v>55.693356512790302</v>
      </c>
    </row>
    <row r="149" spans="4:37" x14ac:dyDescent="0.3">
      <c r="D149" t="s">
        <v>425</v>
      </c>
      <c r="E149" t="s">
        <v>56</v>
      </c>
      <c r="F149">
        <v>91.082781884189203</v>
      </c>
      <c r="G149">
        <v>83.009560173085802</v>
      </c>
      <c r="H149">
        <v>85.444920641324799</v>
      </c>
      <c r="I149">
        <v>87.138732667118703</v>
      </c>
      <c r="J149">
        <v>88.702298814916702</v>
      </c>
      <c r="K149">
        <v>90.485198669481605</v>
      </c>
      <c r="L149">
        <v>92.639136578917899</v>
      </c>
      <c r="M149">
        <v>95.086193672257195</v>
      </c>
      <c r="N149">
        <v>97.659539138859202</v>
      </c>
      <c r="O149">
        <v>100.890973670311</v>
      </c>
      <c r="P149">
        <v>103.857870996489</v>
      </c>
      <c r="Q149">
        <v>106.675438477402</v>
      </c>
      <c r="R149">
        <v>109.950669394568</v>
      </c>
      <c r="S149">
        <v>113.35799302527199</v>
      </c>
      <c r="T149">
        <v>116.969172122009</v>
      </c>
      <c r="U149">
        <v>121.14724178563399</v>
      </c>
      <c r="V149">
        <v>125.48079741299701</v>
      </c>
      <c r="W149">
        <v>129.75358335656901</v>
      </c>
      <c r="X149">
        <v>133.68013160826399</v>
      </c>
      <c r="Y149">
        <v>137.684334897279</v>
      </c>
      <c r="Z149">
        <v>141.92343807834399</v>
      </c>
      <c r="AA149">
        <v>146.03801177713899</v>
      </c>
      <c r="AB149">
        <v>149.63503180138599</v>
      </c>
      <c r="AC149">
        <v>153.289919339286</v>
      </c>
      <c r="AD149">
        <v>157.59287026338001</v>
      </c>
      <c r="AE149">
        <v>162.26140668026801</v>
      </c>
      <c r="AF149">
        <v>167.17662755885701</v>
      </c>
      <c r="AG149">
        <v>172.001705274079</v>
      </c>
      <c r="AH149">
        <v>171.38811615134</v>
      </c>
      <c r="AI149">
        <v>170.14493199782899</v>
      </c>
      <c r="AJ149">
        <v>169.47127674769499</v>
      </c>
      <c r="AK149">
        <v>168.49394896770301</v>
      </c>
    </row>
    <row r="150" spans="4:37" x14ac:dyDescent="0.3">
      <c r="D150" t="s">
        <v>425</v>
      </c>
      <c r="E150" t="s">
        <v>57</v>
      </c>
      <c r="F150">
        <v>10.7690510467186</v>
      </c>
      <c r="G150">
        <v>9.8145244620026109</v>
      </c>
      <c r="H150">
        <v>10.1024660537842</v>
      </c>
      <c r="I150">
        <v>10.302731656041599</v>
      </c>
      <c r="J150">
        <v>10.4875978108981</v>
      </c>
      <c r="K150">
        <v>10.6983965935858</v>
      </c>
      <c r="L150">
        <v>10.9530645650546</v>
      </c>
      <c r="M150">
        <v>11.242389091680399</v>
      </c>
      <c r="N150">
        <v>11.546645155421601</v>
      </c>
      <c r="O150">
        <v>11.928709500662899</v>
      </c>
      <c r="P150">
        <v>12.2794966428102</v>
      </c>
      <c r="Q150">
        <v>12.612627970179</v>
      </c>
      <c r="R150">
        <v>12.999870522581499</v>
      </c>
      <c r="S150">
        <v>13.402730880518201</v>
      </c>
      <c r="T150">
        <v>13.829693817169099</v>
      </c>
      <c r="U150">
        <v>14.323682302737399</v>
      </c>
      <c r="V150">
        <v>14.836054463528599</v>
      </c>
      <c r="W150">
        <v>15.341241601933399</v>
      </c>
      <c r="X150">
        <v>15.8054917893473</v>
      </c>
      <c r="Y150">
        <v>16.278923416366101</v>
      </c>
      <c r="Z150">
        <v>16.7801281183398</v>
      </c>
      <c r="AA150">
        <v>17.266609243325099</v>
      </c>
      <c r="AB150">
        <v>17.691898100953999</v>
      </c>
      <c r="AC150">
        <v>18.1240288467596</v>
      </c>
      <c r="AD150">
        <v>18.632782501341801</v>
      </c>
      <c r="AE150">
        <v>19.184760668311402</v>
      </c>
      <c r="AF150">
        <v>19.7659052430865</v>
      </c>
      <c r="AG150">
        <v>20.336391861355199</v>
      </c>
      <c r="AH150">
        <v>20.263844971067002</v>
      </c>
      <c r="AI150">
        <v>20.1168587533354</v>
      </c>
      <c r="AJ150">
        <v>20.037210024711701</v>
      </c>
      <c r="AK150">
        <v>19.921656980169299</v>
      </c>
    </row>
    <row r="151" spans="4:37" x14ac:dyDescent="0.3">
      <c r="D151" t="s">
        <v>425</v>
      </c>
      <c r="E151" t="s">
        <v>58</v>
      </c>
      <c r="F151">
        <v>21.769782937637601</v>
      </c>
      <c r="G151">
        <v>19.840194483898799</v>
      </c>
      <c r="H151">
        <v>20.4222723220118</v>
      </c>
      <c r="I151">
        <v>20.827111956637498</v>
      </c>
      <c r="J151">
        <v>21.2008213992134</v>
      </c>
      <c r="K151">
        <v>21.626954001122499</v>
      </c>
      <c r="L151">
        <v>22.1417687639082</v>
      </c>
      <c r="M151">
        <v>22.726642223589501</v>
      </c>
      <c r="N151">
        <v>23.341699988323899</v>
      </c>
      <c r="O151">
        <v>24.1140482507688</v>
      </c>
      <c r="P151">
        <v>24.8231692224062</v>
      </c>
      <c r="Q151">
        <v>25.496598724698</v>
      </c>
      <c r="R151">
        <v>26.279414803240702</v>
      </c>
      <c r="S151">
        <v>27.0938024877651</v>
      </c>
      <c r="T151">
        <v>27.956913862479698</v>
      </c>
      <c r="U151">
        <v>28.955518294556601</v>
      </c>
      <c r="V151">
        <v>29.9912855757517</v>
      </c>
      <c r="W151">
        <v>31.012528236618401</v>
      </c>
      <c r="X151">
        <v>31.951016295121601</v>
      </c>
      <c r="Y151">
        <v>32.908064758472896</v>
      </c>
      <c r="Z151">
        <v>33.921256870011298</v>
      </c>
      <c r="AA151">
        <v>34.904685070717498</v>
      </c>
      <c r="AB151">
        <v>35.764412271954697</v>
      </c>
      <c r="AC151">
        <v>36.637970443055998</v>
      </c>
      <c r="AD151">
        <v>37.666422864809398</v>
      </c>
      <c r="AE151">
        <v>38.782254225354997</v>
      </c>
      <c r="AF151">
        <v>39.957045875367101</v>
      </c>
      <c r="AG151">
        <v>41.110292321563499</v>
      </c>
      <c r="AH151">
        <v>40.963637797639102</v>
      </c>
      <c r="AI151">
        <v>40.666503162381098</v>
      </c>
      <c r="AJ151">
        <v>40.505492175816499</v>
      </c>
      <c r="AK151">
        <v>40.271900127031699</v>
      </c>
    </row>
    <row r="152" spans="4:37" x14ac:dyDescent="0.3">
      <c r="D152" t="s">
        <v>425</v>
      </c>
      <c r="E152" t="s">
        <v>59</v>
      </c>
      <c r="F152">
        <v>1.4547423767087</v>
      </c>
      <c r="G152">
        <v>1.32579969954454</v>
      </c>
      <c r="H152">
        <v>1.3646964262630199</v>
      </c>
      <c r="I152">
        <v>1.39174940028433</v>
      </c>
      <c r="J152">
        <v>1.41672213263764</v>
      </c>
      <c r="K152">
        <v>1.44519798634137</v>
      </c>
      <c r="L152">
        <v>1.47959993025258</v>
      </c>
      <c r="M152">
        <v>1.5186834713814901</v>
      </c>
      <c r="N152">
        <v>1.55978404629517</v>
      </c>
      <c r="O152">
        <v>1.61139538987974</v>
      </c>
      <c r="P152">
        <v>1.65878163762547</v>
      </c>
      <c r="Q152">
        <v>1.7037828412440801</v>
      </c>
      <c r="R152">
        <v>1.75609368540304</v>
      </c>
      <c r="S152">
        <v>1.81051426824216</v>
      </c>
      <c r="T152">
        <v>1.8681907593772999</v>
      </c>
      <c r="U152">
        <v>1.9349214286298499</v>
      </c>
      <c r="V152">
        <v>2.00413546538342</v>
      </c>
      <c r="W152">
        <v>2.07237890997455</v>
      </c>
      <c r="X152">
        <v>2.1350923670931001</v>
      </c>
      <c r="Y152">
        <v>2.1990461033425301</v>
      </c>
      <c r="Z152">
        <v>2.2667515786164101</v>
      </c>
      <c r="AA152">
        <v>2.33246811249807</v>
      </c>
      <c r="AB152">
        <v>2.3899184598732202</v>
      </c>
      <c r="AC152">
        <v>2.4482930469631201</v>
      </c>
      <c r="AD152">
        <v>2.5170182760864002</v>
      </c>
      <c r="AE152">
        <v>2.59158250900026</v>
      </c>
      <c r="AF152">
        <v>2.6700866999686301</v>
      </c>
      <c r="AG152">
        <v>2.74715115581904</v>
      </c>
      <c r="AH152">
        <v>2.7373511246795501</v>
      </c>
      <c r="AI152">
        <v>2.7174954216284002</v>
      </c>
      <c r="AJ152">
        <v>2.7067360352834799</v>
      </c>
      <c r="AK152">
        <v>2.6911264973655702</v>
      </c>
    </row>
    <row r="153" spans="4:37" x14ac:dyDescent="0.3">
      <c r="D153" t="s">
        <v>425</v>
      </c>
      <c r="E153" t="s">
        <v>60</v>
      </c>
      <c r="F153">
        <v>405.25154709129401</v>
      </c>
      <c r="G153">
        <v>369.33163423009398</v>
      </c>
      <c r="H153">
        <v>380.16720135993597</v>
      </c>
      <c r="I153">
        <v>387.703422034526</v>
      </c>
      <c r="J153">
        <v>394.66014412037998</v>
      </c>
      <c r="K153">
        <v>402.59274026451101</v>
      </c>
      <c r="L153">
        <v>412.176183502416</v>
      </c>
      <c r="M153">
        <v>423.06379203151698</v>
      </c>
      <c r="N153">
        <v>434.51329115712298</v>
      </c>
      <c r="O153">
        <v>448.890803746279</v>
      </c>
      <c r="P153">
        <v>462.091319877015</v>
      </c>
      <c r="Q153">
        <v>474.627427767592</v>
      </c>
      <c r="R153">
        <v>489.19980213743003</v>
      </c>
      <c r="S153">
        <v>504.35989215904601</v>
      </c>
      <c r="T153">
        <v>520.426989424883</v>
      </c>
      <c r="U153">
        <v>539.01633375553797</v>
      </c>
      <c r="V153">
        <v>558.29747653648894</v>
      </c>
      <c r="W153">
        <v>577.30823881452397</v>
      </c>
      <c r="X153">
        <v>594.77849741676198</v>
      </c>
      <c r="Y153">
        <v>612.59426395543096</v>
      </c>
      <c r="Z153">
        <v>631.45516265515005</v>
      </c>
      <c r="AA153">
        <v>649.76199653268702</v>
      </c>
      <c r="AB153">
        <v>665.76609631521103</v>
      </c>
      <c r="AC153">
        <v>682.02766407301499</v>
      </c>
      <c r="AD153">
        <v>701.17263838071699</v>
      </c>
      <c r="AE153">
        <v>721.94419988178697</v>
      </c>
      <c r="AF153">
        <v>743.81332623188302</v>
      </c>
      <c r="AG153">
        <v>765.28138164784298</v>
      </c>
      <c r="AH153">
        <v>762.55136027470598</v>
      </c>
      <c r="AI153">
        <v>757.02010298207801</v>
      </c>
      <c r="AJ153">
        <v>754.02283141575595</v>
      </c>
      <c r="AK153">
        <v>749.67443991229197</v>
      </c>
    </row>
    <row r="154" spans="4:37" x14ac:dyDescent="0.3">
      <c r="D154" t="s">
        <v>425</v>
      </c>
      <c r="E154" t="s">
        <v>61</v>
      </c>
      <c r="F154">
        <v>61.778435490457603</v>
      </c>
      <c r="G154">
        <v>56.302636482542702</v>
      </c>
      <c r="H154">
        <v>57.954460861100003</v>
      </c>
      <c r="I154">
        <v>59.103317481460103</v>
      </c>
      <c r="J154">
        <v>60.163832634802901</v>
      </c>
      <c r="K154">
        <v>61.373114580003403</v>
      </c>
      <c r="L154">
        <v>62.834059353931799</v>
      </c>
      <c r="M154">
        <v>64.493817166056402</v>
      </c>
      <c r="N154">
        <v>66.239232200758295</v>
      </c>
      <c r="O154">
        <v>68.431007260909496</v>
      </c>
      <c r="P154">
        <v>70.4433554927096</v>
      </c>
      <c r="Q154">
        <v>72.354418234303395</v>
      </c>
      <c r="R154">
        <v>74.575898932925</v>
      </c>
      <c r="S154">
        <v>76.8869737459693</v>
      </c>
      <c r="T154">
        <v>79.336316972616601</v>
      </c>
      <c r="U154">
        <v>82.170163302838304</v>
      </c>
      <c r="V154">
        <v>85.109470614617393</v>
      </c>
      <c r="W154">
        <v>88.007559861771995</v>
      </c>
      <c r="X154">
        <v>90.670807545356595</v>
      </c>
      <c r="Y154">
        <v>93.386726069843405</v>
      </c>
      <c r="Z154">
        <v>96.261969414318997</v>
      </c>
      <c r="AA154">
        <v>99.052748533746197</v>
      </c>
      <c r="AB154">
        <v>101.49248813028601</v>
      </c>
      <c r="AC154">
        <v>103.97147734552701</v>
      </c>
      <c r="AD154">
        <v>106.89002650030299</v>
      </c>
      <c r="AE154">
        <v>110.05654019146699</v>
      </c>
      <c r="AF154">
        <v>113.390371786063</v>
      </c>
      <c r="AG154">
        <v>116.663062257302</v>
      </c>
      <c r="AH154">
        <v>116.246885069334</v>
      </c>
      <c r="AI154">
        <v>115.403674415886</v>
      </c>
      <c r="AJ154">
        <v>114.946756362306</v>
      </c>
      <c r="AK154">
        <v>114.283867285356</v>
      </c>
    </row>
    <row r="155" spans="4:37" x14ac:dyDescent="0.3">
      <c r="D155" t="s">
        <v>425</v>
      </c>
      <c r="E155" t="s">
        <v>131</v>
      </c>
      <c r="F155">
        <v>2.8180303866150198</v>
      </c>
      <c r="G155">
        <v>2.8180303866150198</v>
      </c>
      <c r="H155">
        <v>2.8180303866150198</v>
      </c>
      <c r="I155">
        <v>2.8180303866150198</v>
      </c>
      <c r="J155">
        <v>2.8180303866150198</v>
      </c>
      <c r="K155">
        <v>2.8180303866150198</v>
      </c>
      <c r="L155">
        <v>2.8180303866150198</v>
      </c>
      <c r="M155">
        <v>2.8180303866150198</v>
      </c>
      <c r="N155">
        <v>2.8180303866150198</v>
      </c>
      <c r="O155">
        <v>2.8180303866150198</v>
      </c>
      <c r="P155">
        <v>2.8180303866150198</v>
      </c>
      <c r="Q155">
        <v>2.8180303866150198</v>
      </c>
      <c r="R155">
        <v>2.8180303866150198</v>
      </c>
      <c r="S155">
        <v>2.8180303866150198</v>
      </c>
      <c r="T155">
        <v>2.8180303866150198</v>
      </c>
      <c r="U155">
        <v>2.8180303866150198</v>
      </c>
      <c r="V155">
        <v>2.8180303866150198</v>
      </c>
      <c r="W155">
        <v>2.8180303866150198</v>
      </c>
      <c r="X155">
        <v>2.8180303866150198</v>
      </c>
      <c r="Y155">
        <v>2.8180303866150198</v>
      </c>
      <c r="Z155">
        <v>2.8180303866150198</v>
      </c>
      <c r="AA155">
        <v>2.8180303866150198</v>
      </c>
      <c r="AB155">
        <v>2.8180303866150198</v>
      </c>
      <c r="AC155">
        <v>2.8180303866150198</v>
      </c>
      <c r="AD155">
        <v>2.8180303866150198</v>
      </c>
      <c r="AE155">
        <v>2.8180303866150198</v>
      </c>
      <c r="AF155">
        <v>2.8180303866150198</v>
      </c>
      <c r="AG155">
        <v>2.8180303866150198</v>
      </c>
      <c r="AH155">
        <v>2.8180303866150198</v>
      </c>
      <c r="AI155">
        <v>2.8180303866150198</v>
      </c>
      <c r="AJ155">
        <v>2.8180303866150198</v>
      </c>
      <c r="AK155">
        <v>2.8180303866150198</v>
      </c>
    </row>
    <row r="156" spans="4:37" x14ac:dyDescent="0.3">
      <c r="D156" t="s">
        <v>426</v>
      </c>
      <c r="E156" t="s">
        <v>66</v>
      </c>
      <c r="F156">
        <v>1.0510479314410699</v>
      </c>
      <c r="G156">
        <v>1.05606126334739</v>
      </c>
      <c r="H156">
        <v>1.0644775275934899</v>
      </c>
      <c r="I156">
        <v>1.06548472059338</v>
      </c>
      <c r="J156">
        <v>1.0671813779711501</v>
      </c>
      <c r="K156">
        <v>1.0677621598090401</v>
      </c>
      <c r="L156">
        <v>1.0689056666277199</v>
      </c>
      <c r="M156">
        <v>1.0719752599464101</v>
      </c>
      <c r="N156">
        <v>1.07456933634519</v>
      </c>
      <c r="O156">
        <v>1.0978570267366199</v>
      </c>
      <c r="P156">
        <v>1.1028084763835599</v>
      </c>
      <c r="Q156">
        <v>1.1030600589072801</v>
      </c>
      <c r="R156">
        <v>1.1031253769479901</v>
      </c>
      <c r="S156">
        <v>1.1031278342611901</v>
      </c>
      <c r="T156">
        <v>1.1036027399539401</v>
      </c>
      <c r="U156">
        <v>1.1042621068218601</v>
      </c>
      <c r="V156">
        <v>1.10307400493039</v>
      </c>
      <c r="W156">
        <v>1.10310615780289</v>
      </c>
      <c r="X156">
        <v>1.10514986290985</v>
      </c>
      <c r="Y156">
        <v>1.1040901866299</v>
      </c>
      <c r="Z156">
        <v>1.10239954487322</v>
      </c>
      <c r="AA156">
        <v>1.1025430480890701</v>
      </c>
      <c r="AB156">
        <v>1.1076562422721501</v>
      </c>
      <c r="AC156">
        <v>1.1092932434174301</v>
      </c>
      <c r="AD156">
        <v>1.10966261878089</v>
      </c>
      <c r="AE156">
        <v>1.10947553328795</v>
      </c>
      <c r="AF156">
        <v>1.1093651822277999</v>
      </c>
      <c r="AG156">
        <v>1.1074979891541901</v>
      </c>
      <c r="AH156">
        <v>1.1014127416136199</v>
      </c>
      <c r="AI156">
        <v>1.09237298556749</v>
      </c>
      <c r="AJ156">
        <v>1.08605836635679</v>
      </c>
      <c r="AK156">
        <v>1.07965745833815</v>
      </c>
    </row>
    <row r="157" spans="4:37" x14ac:dyDescent="0.3">
      <c r="D157" t="s">
        <v>426</v>
      </c>
      <c r="E157" t="s">
        <v>67</v>
      </c>
      <c r="F157">
        <v>1.10226358857782</v>
      </c>
      <c r="G157">
        <v>1.0796142279969601</v>
      </c>
      <c r="H157">
        <v>1.0837667642862501</v>
      </c>
      <c r="I157">
        <v>1.09609474982973</v>
      </c>
      <c r="J157">
        <v>1.09975516983821</v>
      </c>
      <c r="K157">
        <v>1.09602217917722</v>
      </c>
      <c r="L157">
        <v>1.0930330091421501</v>
      </c>
      <c r="M157">
        <v>1.0913378055363501</v>
      </c>
      <c r="N157">
        <v>1.0904648979938001</v>
      </c>
      <c r="O157">
        <v>1.10220955088678</v>
      </c>
      <c r="P157">
        <v>1.1000906080999799</v>
      </c>
      <c r="Q157">
        <v>1.0948617934309</v>
      </c>
      <c r="R157">
        <v>1.0913353314535199</v>
      </c>
      <c r="S157">
        <v>1.0864545786386599</v>
      </c>
      <c r="T157">
        <v>1.0819670354295901</v>
      </c>
      <c r="U157">
        <v>1.0792314885840499</v>
      </c>
      <c r="V157">
        <v>1.0728375414414899</v>
      </c>
      <c r="W157">
        <v>1.06698169616836</v>
      </c>
      <c r="X157">
        <v>1.06485790090822</v>
      </c>
      <c r="Y157">
        <v>1.0612175433315201</v>
      </c>
      <c r="Z157">
        <v>1.0583671003713</v>
      </c>
      <c r="AA157">
        <v>1.0564432376148301</v>
      </c>
      <c r="AB157">
        <v>1.05945841011774</v>
      </c>
      <c r="AC157">
        <v>1.0574558335925599</v>
      </c>
      <c r="AD157">
        <v>1.05530968325168</v>
      </c>
      <c r="AE157">
        <v>1.05359866789693</v>
      </c>
      <c r="AF157">
        <v>1.05193490439218</v>
      </c>
      <c r="AG157">
        <v>1.0426499877330899</v>
      </c>
      <c r="AH157">
        <v>1.02205515625857</v>
      </c>
      <c r="AI157">
        <v>1.0051859952467701</v>
      </c>
      <c r="AJ157">
        <v>0.99316454799431997</v>
      </c>
      <c r="AK157">
        <v>0.98091569166651105</v>
      </c>
    </row>
    <row r="158" spans="4:37" x14ac:dyDescent="0.3">
      <c r="D158" t="s">
        <v>426</v>
      </c>
      <c r="E158" t="s">
        <v>68</v>
      </c>
      <c r="F158">
        <v>1.08508351950576</v>
      </c>
      <c r="G158">
        <v>1.06258938209155</v>
      </c>
      <c r="H158">
        <v>1.07791478012995</v>
      </c>
      <c r="I158">
        <v>1.0927843782389901</v>
      </c>
      <c r="J158">
        <v>1.1017161594656499</v>
      </c>
      <c r="K158">
        <v>1.10476828699635</v>
      </c>
      <c r="L158">
        <v>1.1081137890591699</v>
      </c>
      <c r="M158">
        <v>1.1110686535877601</v>
      </c>
      <c r="N158">
        <v>1.1140789247329299</v>
      </c>
      <c r="O158">
        <v>1.14224425108878</v>
      </c>
      <c r="P158">
        <v>1.1471659721546701</v>
      </c>
      <c r="Q158">
        <v>1.14601436895386</v>
      </c>
      <c r="R158">
        <v>1.14762742409056</v>
      </c>
      <c r="S158">
        <v>1.14818865908287</v>
      </c>
      <c r="T158">
        <v>1.1490613066192801</v>
      </c>
      <c r="U158">
        <v>1.1509250519260199</v>
      </c>
      <c r="V158">
        <v>1.14897427876318</v>
      </c>
      <c r="W158">
        <v>1.14820745885438</v>
      </c>
      <c r="X158">
        <v>1.1509160493809301</v>
      </c>
      <c r="Y158">
        <v>1.15047176259529</v>
      </c>
      <c r="Z158">
        <v>1.1504730359463</v>
      </c>
      <c r="AA158">
        <v>1.1520576305158601</v>
      </c>
      <c r="AB158">
        <v>1.1628807246905899</v>
      </c>
      <c r="AC158">
        <v>1.1663891230136501</v>
      </c>
      <c r="AD158">
        <v>1.16788864129808</v>
      </c>
      <c r="AE158">
        <v>1.1692683802222099</v>
      </c>
      <c r="AF158">
        <v>1.17111670266059</v>
      </c>
      <c r="AG158">
        <v>1.16785727698301</v>
      </c>
      <c r="AH158">
        <v>1.1526384624386901</v>
      </c>
      <c r="AI158">
        <v>1.1361857483044799</v>
      </c>
      <c r="AJ158">
        <v>1.1235767129569201</v>
      </c>
      <c r="AK158">
        <v>1.1099839388732</v>
      </c>
    </row>
    <row r="159" spans="4:37" x14ac:dyDescent="0.3">
      <c r="D159" t="s">
        <v>426</v>
      </c>
      <c r="E159" t="s">
        <v>69</v>
      </c>
      <c r="F159">
        <v>1.1008286219071399</v>
      </c>
      <c r="G159">
        <v>1.1181353713442399</v>
      </c>
      <c r="H159">
        <v>1.1134836442890601</v>
      </c>
      <c r="I159">
        <v>1.11482543883701</v>
      </c>
      <c r="J159">
        <v>1.11284338827073</v>
      </c>
      <c r="K159">
        <v>1.1103573494683101</v>
      </c>
      <c r="L159">
        <v>1.1090327434612599</v>
      </c>
      <c r="M159">
        <v>1.1100387363580499</v>
      </c>
      <c r="N159">
        <v>1.1096999069473901</v>
      </c>
      <c r="O159">
        <v>1.10503903893833</v>
      </c>
      <c r="P159">
        <v>1.10590266704061</v>
      </c>
      <c r="Q159">
        <v>1.1073895351941201</v>
      </c>
      <c r="R159">
        <v>1.1079451577042601</v>
      </c>
      <c r="S159">
        <v>1.1075556974462799</v>
      </c>
      <c r="T159">
        <v>1.10715977495077</v>
      </c>
      <c r="U159">
        <v>1.1068928976243899</v>
      </c>
      <c r="V159">
        <v>1.10468527486726</v>
      </c>
      <c r="W159">
        <v>1.10358461506462</v>
      </c>
      <c r="X159">
        <v>1.1042617301977</v>
      </c>
      <c r="Y159">
        <v>1.10230677662346</v>
      </c>
      <c r="Z159">
        <v>1.10079303027495</v>
      </c>
      <c r="AA159">
        <v>1.09926675099805</v>
      </c>
      <c r="AB159">
        <v>1.0962137455624901</v>
      </c>
      <c r="AC159">
        <v>1.09388365158769</v>
      </c>
      <c r="AD159">
        <v>1.0927925967965799</v>
      </c>
      <c r="AE159">
        <v>1.0920443467534</v>
      </c>
      <c r="AF159">
        <v>1.0912428792573201</v>
      </c>
      <c r="AG159">
        <v>1.0932276680507</v>
      </c>
      <c r="AH159">
        <v>1.08860683717025</v>
      </c>
      <c r="AI159">
        <v>1.0871134229528201</v>
      </c>
      <c r="AJ159">
        <v>1.0885035911855001</v>
      </c>
      <c r="AK159">
        <v>1.0901454716219801</v>
      </c>
    </row>
    <row r="160" spans="4:37" x14ac:dyDescent="0.3">
      <c r="D160" t="s">
        <v>426</v>
      </c>
      <c r="E160" t="s">
        <v>70</v>
      </c>
      <c r="F160">
        <v>1.09503357116428</v>
      </c>
      <c r="G160">
        <v>1.1056362122021199</v>
      </c>
      <c r="H160">
        <v>1.0929098458177</v>
      </c>
      <c r="I160">
        <v>1.0915189350788801</v>
      </c>
      <c r="J160">
        <v>1.0857605812828499</v>
      </c>
      <c r="K160">
        <v>1.0790478328497</v>
      </c>
      <c r="L160">
        <v>1.0733013701849801</v>
      </c>
      <c r="M160">
        <v>1.07080522408932</v>
      </c>
      <c r="N160">
        <v>1.06756005299802</v>
      </c>
      <c r="O160">
        <v>1.0485247016950101</v>
      </c>
      <c r="P160">
        <v>1.04356518937575</v>
      </c>
      <c r="Q160">
        <v>1.04200468823227</v>
      </c>
      <c r="R160">
        <v>1.03950530945713</v>
      </c>
      <c r="S160">
        <v>1.03643543483283</v>
      </c>
      <c r="T160">
        <v>1.03335798935784</v>
      </c>
      <c r="U160">
        <v>1.03025137610836</v>
      </c>
      <c r="V160">
        <v>1.0252049501445899</v>
      </c>
      <c r="W160">
        <v>1.0216865938705499</v>
      </c>
      <c r="X160">
        <v>1.0209693563390401</v>
      </c>
      <c r="Y160">
        <v>1.0176504953955099</v>
      </c>
      <c r="Z160">
        <v>1.0154284932736899</v>
      </c>
      <c r="AA160">
        <v>1.0125657013698099</v>
      </c>
      <c r="AB160">
        <v>1.00677198535437</v>
      </c>
      <c r="AC160">
        <v>1.00223710203977</v>
      </c>
      <c r="AD160">
        <v>0.99907738517659594</v>
      </c>
      <c r="AE160">
        <v>0.996584266330511</v>
      </c>
      <c r="AF160">
        <v>0.99418274402119799</v>
      </c>
      <c r="AG160">
        <v>0.99439919039953095</v>
      </c>
      <c r="AH160">
        <v>0.990825860858499</v>
      </c>
      <c r="AI160">
        <v>0.99197328148188801</v>
      </c>
      <c r="AJ160">
        <v>0.99497234383343003</v>
      </c>
      <c r="AK160">
        <v>0.99844866892777595</v>
      </c>
    </row>
    <row r="161" spans="4:37" x14ac:dyDescent="0.3">
      <c r="D161" t="s">
        <v>426</v>
      </c>
      <c r="E161" t="s">
        <v>71</v>
      </c>
      <c r="F161">
        <v>1.09625440769364</v>
      </c>
      <c r="G161">
        <v>1.1380268670640401</v>
      </c>
      <c r="H161">
        <v>1.1336301986247099</v>
      </c>
      <c r="I161">
        <v>1.1356559058285001</v>
      </c>
      <c r="J161">
        <v>1.1350161521458799</v>
      </c>
      <c r="K161">
        <v>1.13509900873549</v>
      </c>
      <c r="L161">
        <v>1.1361472211819701</v>
      </c>
      <c r="M161">
        <v>1.13871210277859</v>
      </c>
      <c r="N161">
        <v>1.13764784221037</v>
      </c>
      <c r="O161">
        <v>1.1268182814671699</v>
      </c>
      <c r="P161">
        <v>1.1256127037307</v>
      </c>
      <c r="Q161">
        <v>1.1267839522156</v>
      </c>
      <c r="R161">
        <v>1.1277971531603901</v>
      </c>
      <c r="S161">
        <v>1.12811063290708</v>
      </c>
      <c r="T161">
        <v>1.1284703079957601</v>
      </c>
      <c r="U161">
        <v>1.1288308408244101</v>
      </c>
      <c r="V161">
        <v>1.12565539639361</v>
      </c>
      <c r="W161">
        <v>1.1259529884967601</v>
      </c>
      <c r="X161">
        <v>1.12941703920637</v>
      </c>
      <c r="Y161">
        <v>1.1272901703407601</v>
      </c>
      <c r="Z161">
        <v>1.12584691008875</v>
      </c>
      <c r="AA161">
        <v>1.1245961326481999</v>
      </c>
      <c r="AB161">
        <v>1.1221679205533801</v>
      </c>
      <c r="AC161">
        <v>1.1195798406423401</v>
      </c>
      <c r="AD161">
        <v>1.1175426941704101</v>
      </c>
      <c r="AE161">
        <v>1.11560725240059</v>
      </c>
      <c r="AF161">
        <v>1.1141924074784599</v>
      </c>
      <c r="AG161">
        <v>1.1217909162967901</v>
      </c>
      <c r="AH161">
        <v>1.1207464404162</v>
      </c>
      <c r="AI161">
        <v>1.1242979930008199</v>
      </c>
      <c r="AJ161">
        <v>1.1302597487447601</v>
      </c>
      <c r="AK161">
        <v>1.1365689766982201</v>
      </c>
    </row>
    <row r="162" spans="4:37" x14ac:dyDescent="0.3">
      <c r="D162" t="s">
        <v>426</v>
      </c>
      <c r="E162" t="s">
        <v>72</v>
      </c>
      <c r="F162">
        <v>1.17586477703735</v>
      </c>
      <c r="G162">
        <v>1.1455013265640599</v>
      </c>
      <c r="H162">
        <v>1.14910487768153</v>
      </c>
      <c r="I162">
        <v>1.1619346735746501</v>
      </c>
      <c r="J162">
        <v>1.16769749238647</v>
      </c>
      <c r="K162">
        <v>1.1681475651995299</v>
      </c>
      <c r="L162">
        <v>1.1693702841479201</v>
      </c>
      <c r="M162">
        <v>1.1714485490076301</v>
      </c>
      <c r="N162">
        <v>1.1734267269023899</v>
      </c>
      <c r="O162">
        <v>1.18190536183462</v>
      </c>
      <c r="P162">
        <v>1.1860224348903201</v>
      </c>
      <c r="Q162">
        <v>1.1879823160868299</v>
      </c>
      <c r="R162">
        <v>1.19198854448275</v>
      </c>
      <c r="S162">
        <v>1.1941844142735101</v>
      </c>
      <c r="T162">
        <v>1.1957481622613599</v>
      </c>
      <c r="U162">
        <v>1.19762401969424</v>
      </c>
      <c r="V162">
        <v>1.1970185685544299</v>
      </c>
      <c r="W162">
        <v>1.1973380180012101</v>
      </c>
      <c r="X162">
        <v>1.2004952578875301</v>
      </c>
      <c r="Y162">
        <v>1.2005084294627399</v>
      </c>
      <c r="Z162">
        <v>1.2015813190412901</v>
      </c>
      <c r="AA162">
        <v>1.2025373017690799</v>
      </c>
      <c r="AB162">
        <v>1.2068466806081</v>
      </c>
      <c r="AC162">
        <v>1.20755303917868</v>
      </c>
      <c r="AD162">
        <v>1.2087586971333</v>
      </c>
      <c r="AE162">
        <v>1.2107404906491701</v>
      </c>
      <c r="AF162">
        <v>1.21341809020358</v>
      </c>
      <c r="AG162">
        <v>1.2135003460281</v>
      </c>
      <c r="AH162">
        <v>1.199506127037</v>
      </c>
      <c r="AI162">
        <v>1.18800809627716</v>
      </c>
      <c r="AJ162">
        <v>1.1799782796134199</v>
      </c>
      <c r="AK162">
        <v>1.1709066568947799</v>
      </c>
    </row>
    <row r="163" spans="4:37" x14ac:dyDescent="0.3">
      <c r="D163" t="s">
        <v>426</v>
      </c>
      <c r="E163" t="s">
        <v>73</v>
      </c>
      <c r="F163">
        <v>1.10765105881098</v>
      </c>
      <c r="G163">
        <v>1.1221324526081</v>
      </c>
      <c r="H163">
        <v>1.11919835113956</v>
      </c>
      <c r="I163">
        <v>1.12332916638609</v>
      </c>
      <c r="J163">
        <v>1.1228642584373101</v>
      </c>
      <c r="K163">
        <v>1.12092279780028</v>
      </c>
      <c r="L163">
        <v>1.11974438466743</v>
      </c>
      <c r="M163">
        <v>1.12045388299135</v>
      </c>
      <c r="N163">
        <v>1.1195631120044001</v>
      </c>
      <c r="O163">
        <v>1.1130401491189601</v>
      </c>
      <c r="P163">
        <v>1.1133714814751301</v>
      </c>
      <c r="Q163">
        <v>1.1149590651754899</v>
      </c>
      <c r="R163">
        <v>1.1152913094227701</v>
      </c>
      <c r="S163">
        <v>1.11461445022663</v>
      </c>
      <c r="T163">
        <v>1.1139899049221</v>
      </c>
      <c r="U163">
        <v>1.1132382934415199</v>
      </c>
      <c r="V163">
        <v>1.1100636039225</v>
      </c>
      <c r="W163">
        <v>1.1083369487219801</v>
      </c>
      <c r="X163">
        <v>1.10879541940582</v>
      </c>
      <c r="Y163">
        <v>1.1068563919227701</v>
      </c>
      <c r="Z163">
        <v>1.10548840481499</v>
      </c>
      <c r="AA163">
        <v>1.10388971236052</v>
      </c>
      <c r="AB163">
        <v>1.1005849040881599</v>
      </c>
      <c r="AC163">
        <v>1.0982955486189401</v>
      </c>
      <c r="AD163">
        <v>1.0970730089320599</v>
      </c>
      <c r="AE163">
        <v>1.0961840836596299</v>
      </c>
      <c r="AF163">
        <v>1.09508242046446</v>
      </c>
      <c r="AG163">
        <v>1.0977180291748401</v>
      </c>
      <c r="AH163">
        <v>1.0958219936357301</v>
      </c>
      <c r="AI163">
        <v>1.09773041479335</v>
      </c>
      <c r="AJ163">
        <v>1.1020281031903401</v>
      </c>
      <c r="AK163">
        <v>1.1063535607472299</v>
      </c>
    </row>
    <row r="164" spans="4:37" x14ac:dyDescent="0.3">
      <c r="D164" t="s">
        <v>426</v>
      </c>
      <c r="E164" t="s">
        <v>74</v>
      </c>
      <c r="F164">
        <v>1.05635125125544</v>
      </c>
      <c r="G164">
        <v>1.0602186740722901</v>
      </c>
      <c r="H164">
        <v>1.0641072563756</v>
      </c>
      <c r="I164">
        <v>1.0648500386431099</v>
      </c>
      <c r="J164">
        <v>1.0649381965156</v>
      </c>
      <c r="K164">
        <v>1.0637896311222499</v>
      </c>
      <c r="L164">
        <v>1.06340639889112</v>
      </c>
      <c r="M164">
        <v>1.0653500621813099</v>
      </c>
      <c r="N164">
        <v>1.0669330581772301</v>
      </c>
      <c r="O164">
        <v>1.08209671748894</v>
      </c>
      <c r="P164">
        <v>1.08633992925416</v>
      </c>
      <c r="Q164">
        <v>1.0873286104233799</v>
      </c>
      <c r="R164">
        <v>1.0878563131399801</v>
      </c>
      <c r="S164">
        <v>1.0879316666202401</v>
      </c>
      <c r="T164">
        <v>1.08810852752384</v>
      </c>
      <c r="U164">
        <v>1.0883152523761701</v>
      </c>
      <c r="V164">
        <v>1.08702311322315</v>
      </c>
      <c r="W164">
        <v>1.0865610122379601</v>
      </c>
      <c r="X164">
        <v>1.0878246556623801</v>
      </c>
      <c r="Y164">
        <v>1.0863755914931199</v>
      </c>
      <c r="Z164">
        <v>1.0847071664974299</v>
      </c>
      <c r="AA164">
        <v>1.0842412995983</v>
      </c>
      <c r="AB164">
        <v>1.08668569140397</v>
      </c>
      <c r="AC164">
        <v>1.0869924333565599</v>
      </c>
      <c r="AD164">
        <v>1.0870334056908599</v>
      </c>
      <c r="AE164">
        <v>1.08685811902638</v>
      </c>
      <c r="AF164">
        <v>1.0867579723798499</v>
      </c>
      <c r="AG164">
        <v>1.0859531100750901</v>
      </c>
      <c r="AH164">
        <v>1.0805831317042101</v>
      </c>
      <c r="AI164">
        <v>1.07393428141523</v>
      </c>
      <c r="AJ164">
        <v>1.0699447690856101</v>
      </c>
      <c r="AK164">
        <v>1.0658410533742899</v>
      </c>
    </row>
    <row r="165" spans="4:37" x14ac:dyDescent="0.3">
      <c r="D165" t="s">
        <v>426</v>
      </c>
      <c r="E165" t="s">
        <v>75</v>
      </c>
      <c r="F165">
        <v>1.17287139328654</v>
      </c>
      <c r="G165">
        <v>1.1661510955885701</v>
      </c>
      <c r="H165">
        <v>1.1510772986827</v>
      </c>
      <c r="I165">
        <v>1.1470829124520401</v>
      </c>
      <c r="J165">
        <v>1.1415201496840299</v>
      </c>
      <c r="K165">
        <v>1.1333450867300201</v>
      </c>
      <c r="L165">
        <v>1.1269899397707299</v>
      </c>
      <c r="M165">
        <v>1.1274682097112101</v>
      </c>
      <c r="N165">
        <v>1.1270016606767299</v>
      </c>
      <c r="O165">
        <v>1.12706113531408</v>
      </c>
      <c r="P165">
        <v>1.1265448002645</v>
      </c>
      <c r="Q165">
        <v>1.1247785769866201</v>
      </c>
      <c r="R165">
        <v>1.12208267309994</v>
      </c>
      <c r="S165">
        <v>1.1191198830751801</v>
      </c>
      <c r="T165">
        <v>1.1161696701989501</v>
      </c>
      <c r="U165">
        <v>1.1130778148423599</v>
      </c>
      <c r="V165">
        <v>1.10730490080476</v>
      </c>
      <c r="W165">
        <v>1.1043212385957299</v>
      </c>
      <c r="X165">
        <v>1.1048806454070299</v>
      </c>
      <c r="Y165">
        <v>1.10076035108687</v>
      </c>
      <c r="Z165">
        <v>1.0966219050175501</v>
      </c>
      <c r="AA165">
        <v>1.09322017486342</v>
      </c>
      <c r="AB165">
        <v>1.0912945713644799</v>
      </c>
      <c r="AC165">
        <v>1.0873470168138899</v>
      </c>
      <c r="AD165">
        <v>1.0835203054739999</v>
      </c>
      <c r="AE165">
        <v>1.0798456028445</v>
      </c>
      <c r="AF165">
        <v>1.0768276128924199</v>
      </c>
      <c r="AG165">
        <v>1.0753174228468201</v>
      </c>
      <c r="AH165">
        <v>1.0677643380437001</v>
      </c>
      <c r="AI165">
        <v>1.0609927623400699</v>
      </c>
      <c r="AJ165">
        <v>1.0572990023822499</v>
      </c>
      <c r="AK165">
        <v>1.0534921805871</v>
      </c>
    </row>
    <row r="166" spans="4:37" x14ac:dyDescent="0.3">
      <c r="D166" t="s">
        <v>426</v>
      </c>
      <c r="E166" t="s">
        <v>76</v>
      </c>
      <c r="F166">
        <v>1.1414377524414701</v>
      </c>
      <c r="G166">
        <v>1.0922779396073099</v>
      </c>
      <c r="H166">
        <v>1.11684181118231</v>
      </c>
      <c r="I166">
        <v>1.12954886856484</v>
      </c>
      <c r="J166">
        <v>1.14529175313469</v>
      </c>
      <c r="K166">
        <v>1.1609499249961199</v>
      </c>
      <c r="L166">
        <v>1.17861554338062</v>
      </c>
      <c r="M166">
        <v>1.19795411467048</v>
      </c>
      <c r="N166">
        <v>1.21570759101075</v>
      </c>
      <c r="O166">
        <v>1.2796559581850599</v>
      </c>
      <c r="P166">
        <v>1.3009344046592599</v>
      </c>
      <c r="Q166">
        <v>1.3098512556067201</v>
      </c>
      <c r="R166">
        <v>1.32216170213958</v>
      </c>
      <c r="S166">
        <v>1.33550401218327</v>
      </c>
      <c r="T166">
        <v>1.35140774897889</v>
      </c>
      <c r="U166">
        <v>1.3714026397199199</v>
      </c>
      <c r="V166">
        <v>1.3888284566259901</v>
      </c>
      <c r="W166">
        <v>1.41060819108405</v>
      </c>
      <c r="X166">
        <v>1.43899924432799</v>
      </c>
      <c r="Y166">
        <v>1.45883352592372</v>
      </c>
      <c r="Z166">
        <v>1.47483856927353</v>
      </c>
      <c r="AA166">
        <v>1.4943960957958999</v>
      </c>
      <c r="AB166">
        <v>1.5220215654822999</v>
      </c>
      <c r="AC166">
        <v>1.5391300640433201</v>
      </c>
      <c r="AD166">
        <v>1.5532648131344</v>
      </c>
      <c r="AE166">
        <v>1.56801808194638</v>
      </c>
      <c r="AF166">
        <v>1.5856480787263501</v>
      </c>
      <c r="AG166">
        <v>1.6008392025592699</v>
      </c>
      <c r="AH166">
        <v>1.57206399064219</v>
      </c>
      <c r="AI166">
        <v>1.53162984755209</v>
      </c>
      <c r="AJ166">
        <v>1.49456011228481</v>
      </c>
      <c r="AK166">
        <v>1.4568530197079701</v>
      </c>
    </row>
    <row r="167" spans="4:37" x14ac:dyDescent="0.3">
      <c r="D167" t="s">
        <v>426</v>
      </c>
      <c r="E167" t="s">
        <v>77</v>
      </c>
      <c r="F167">
        <v>1.2312886539708301</v>
      </c>
      <c r="G167">
        <v>1.11824580710509</v>
      </c>
      <c r="H167">
        <v>1.16160412763326</v>
      </c>
      <c r="I167">
        <v>1.1816700454008799</v>
      </c>
      <c r="J167">
        <v>1.1949371805263</v>
      </c>
      <c r="K167">
        <v>1.1974628967841701</v>
      </c>
      <c r="L167">
        <v>1.1963710324208101</v>
      </c>
      <c r="M167">
        <v>1.1964908439742701</v>
      </c>
      <c r="N167">
        <v>1.1974520736630101</v>
      </c>
      <c r="O167">
        <v>1.21536004679869</v>
      </c>
      <c r="P167">
        <v>1.2086383544061701</v>
      </c>
      <c r="Q167">
        <v>1.2042449509453901</v>
      </c>
      <c r="R167">
        <v>1.20465288924542</v>
      </c>
      <c r="S167">
        <v>1.20697561829549</v>
      </c>
      <c r="T167">
        <v>1.20893650414161</v>
      </c>
      <c r="U167">
        <v>1.20876687900179</v>
      </c>
      <c r="V167">
        <v>1.21039232173934</v>
      </c>
      <c r="W167">
        <v>1.2120955218834599</v>
      </c>
      <c r="X167">
        <v>1.21536341053101</v>
      </c>
      <c r="Y167">
        <v>1.2155686601082401</v>
      </c>
      <c r="Z167">
        <v>1.21466134718542</v>
      </c>
      <c r="AA167">
        <v>1.2142400038410399</v>
      </c>
      <c r="AB167">
        <v>1.21867379681119</v>
      </c>
      <c r="AC167">
        <v>1.21595579166215</v>
      </c>
      <c r="AD167">
        <v>1.2137521827214699</v>
      </c>
      <c r="AE167">
        <v>1.2132477998459099</v>
      </c>
      <c r="AF167">
        <v>1.2140818412662</v>
      </c>
      <c r="AG167">
        <v>1.21629712271045</v>
      </c>
      <c r="AH167">
        <v>1.2361295193894</v>
      </c>
      <c r="AI167">
        <v>1.2473338434416901</v>
      </c>
      <c r="AJ167">
        <v>1.25289663642232</v>
      </c>
      <c r="AK167">
        <v>1.2566884993874099</v>
      </c>
    </row>
    <row r="168" spans="4:37" x14ac:dyDescent="0.3">
      <c r="D168" t="s">
        <v>426</v>
      </c>
      <c r="E168" t="s">
        <v>78</v>
      </c>
      <c r="F168">
        <v>1.1507943121006701</v>
      </c>
      <c r="G168">
        <v>1.1471991979220499</v>
      </c>
      <c r="H168">
        <v>1.14256112761142</v>
      </c>
      <c r="I168">
        <v>1.14535653561934</v>
      </c>
      <c r="J168">
        <v>1.1445186959320099</v>
      </c>
      <c r="K168">
        <v>1.14201238270547</v>
      </c>
      <c r="L168">
        <v>1.1402375160737801</v>
      </c>
      <c r="M168">
        <v>1.14209362274501</v>
      </c>
      <c r="N168">
        <v>1.1441627539071499</v>
      </c>
      <c r="O168">
        <v>1.1412777626138499</v>
      </c>
      <c r="P168">
        <v>1.1414434708997601</v>
      </c>
      <c r="Q168">
        <v>1.14143973745678</v>
      </c>
      <c r="R168">
        <v>1.14223702705193</v>
      </c>
      <c r="S168">
        <v>1.14082838796148</v>
      </c>
      <c r="T168">
        <v>1.1408438609307801</v>
      </c>
      <c r="U168">
        <v>1.1423212506379401</v>
      </c>
      <c r="V168">
        <v>1.14067399510809</v>
      </c>
      <c r="W168">
        <v>1.14174553738169</v>
      </c>
      <c r="X168">
        <v>1.14413062198979</v>
      </c>
      <c r="Y168">
        <v>1.14548339256737</v>
      </c>
      <c r="Z168">
        <v>1.1434761317945199</v>
      </c>
      <c r="AA168">
        <v>1.14183189427571</v>
      </c>
      <c r="AB168">
        <v>1.1381238508925899</v>
      </c>
      <c r="AC168">
        <v>1.1355410890003701</v>
      </c>
      <c r="AD168">
        <v>1.1336330309212099</v>
      </c>
      <c r="AE168">
        <v>1.1316717337673501</v>
      </c>
      <c r="AF168">
        <v>1.1302784021783601</v>
      </c>
      <c r="AG168">
        <v>1.1352931225271301</v>
      </c>
      <c r="AH168">
        <v>1.1365469186628601</v>
      </c>
      <c r="AI168">
        <v>1.1404832144697501</v>
      </c>
      <c r="AJ168">
        <v>1.1462603691723801</v>
      </c>
      <c r="AK168">
        <v>1.1518042622747999</v>
      </c>
    </row>
    <row r="169" spans="4:37" x14ac:dyDescent="0.3">
      <c r="D169" t="s">
        <v>426</v>
      </c>
      <c r="E169" t="s">
        <v>79</v>
      </c>
      <c r="F169">
        <v>1.2732382995285101</v>
      </c>
      <c r="G169">
        <v>1.19703131523175</v>
      </c>
      <c r="H169">
        <v>1.2005676577734401</v>
      </c>
      <c r="I169">
        <v>1.1993430248002199</v>
      </c>
      <c r="J169">
        <v>1.20110980710381</v>
      </c>
      <c r="K169">
        <v>1.1994906255064199</v>
      </c>
      <c r="L169">
        <v>1.19641491867943</v>
      </c>
      <c r="M169">
        <v>1.1945822077180599</v>
      </c>
      <c r="N169">
        <v>1.1935309578389699</v>
      </c>
      <c r="O169">
        <v>1.2098850900345599</v>
      </c>
      <c r="P169">
        <v>1.2057406999914799</v>
      </c>
      <c r="Q169">
        <v>1.19932423939508</v>
      </c>
      <c r="R169">
        <v>1.19562331268189</v>
      </c>
      <c r="S169">
        <v>1.1940550286079199</v>
      </c>
      <c r="T169">
        <v>1.19353128858388</v>
      </c>
      <c r="U169">
        <v>1.19267179631249</v>
      </c>
      <c r="V169">
        <v>1.19259072288431</v>
      </c>
      <c r="W169">
        <v>1.1934788723988099</v>
      </c>
      <c r="X169">
        <v>1.19603253966972</v>
      </c>
      <c r="Y169">
        <v>1.19697962871458</v>
      </c>
      <c r="Z169">
        <v>1.19722820448116</v>
      </c>
      <c r="AA169">
        <v>1.1985417794086</v>
      </c>
      <c r="AB169">
        <v>1.20390020875079</v>
      </c>
      <c r="AC169">
        <v>1.20435039965443</v>
      </c>
      <c r="AD169">
        <v>1.2036647653836201</v>
      </c>
      <c r="AE169">
        <v>1.20309465460432</v>
      </c>
      <c r="AF169">
        <v>1.2031977608354201</v>
      </c>
      <c r="AG169">
        <v>1.20339669522713</v>
      </c>
      <c r="AH169">
        <v>1.2137095018225801</v>
      </c>
      <c r="AI169">
        <v>1.2183734676793201</v>
      </c>
      <c r="AJ169">
        <v>1.22166118978035</v>
      </c>
      <c r="AK169">
        <v>1.2241267951914201</v>
      </c>
    </row>
    <row r="170" spans="4:37" x14ac:dyDescent="0.3">
      <c r="D170" t="s">
        <v>426</v>
      </c>
      <c r="E170" t="s">
        <v>80</v>
      </c>
      <c r="F170">
        <v>2.0640989154356901E-2</v>
      </c>
      <c r="G170">
        <v>2.1147421722313101E-2</v>
      </c>
      <c r="H170">
        <v>2.1437455946509101E-2</v>
      </c>
      <c r="I170">
        <v>2.1356678886094702E-2</v>
      </c>
      <c r="J170">
        <v>2.1385131538729198E-2</v>
      </c>
      <c r="K170">
        <v>2.1439274513815901E-2</v>
      </c>
      <c r="L170">
        <v>2.1509560972884E-2</v>
      </c>
      <c r="M170">
        <v>2.16339901189521E-2</v>
      </c>
      <c r="N170">
        <v>2.1741326015026E-2</v>
      </c>
      <c r="O170">
        <v>2.2478329980848501E-2</v>
      </c>
      <c r="P170">
        <v>2.2663695060967201E-2</v>
      </c>
      <c r="Q170">
        <v>2.2702887743205901E-2</v>
      </c>
      <c r="R170">
        <v>2.2713107184515701E-2</v>
      </c>
      <c r="S170">
        <v>2.27336375409221E-2</v>
      </c>
      <c r="T170">
        <v>2.2773972382326001E-2</v>
      </c>
      <c r="U170">
        <v>2.28176373108595E-2</v>
      </c>
      <c r="V170">
        <v>2.2820124957290001E-2</v>
      </c>
      <c r="W170">
        <v>2.2854324602230799E-2</v>
      </c>
      <c r="X170">
        <v>2.29227546289116E-2</v>
      </c>
      <c r="Y170">
        <v>2.2914432737361001E-2</v>
      </c>
      <c r="Z170">
        <v>2.2873164512329298E-2</v>
      </c>
      <c r="AA170">
        <v>2.2890911730692302E-2</v>
      </c>
      <c r="AB170">
        <v>2.3045962439261599E-2</v>
      </c>
      <c r="AC170">
        <v>2.31190532492676E-2</v>
      </c>
      <c r="AD170">
        <v>2.31418266410107E-2</v>
      </c>
      <c r="AE170">
        <v>2.31369931498983E-2</v>
      </c>
      <c r="AF170">
        <v>2.31287073542897E-2</v>
      </c>
      <c r="AG170">
        <v>2.31027767250374E-2</v>
      </c>
      <c r="AH170">
        <v>2.3027594010830699E-2</v>
      </c>
      <c r="AI170">
        <v>2.2820153990559498E-2</v>
      </c>
      <c r="AJ170">
        <v>2.2666661505345399E-2</v>
      </c>
      <c r="AK170">
        <v>2.25205020864272E-2</v>
      </c>
    </row>
    <row r="171" spans="4:37" x14ac:dyDescent="0.3">
      <c r="D171" t="s">
        <v>426</v>
      </c>
      <c r="E171" t="s">
        <v>81</v>
      </c>
      <c r="F171">
        <v>3.9678720270255097E-2</v>
      </c>
      <c r="G171">
        <v>4.0652249011993602E-2</v>
      </c>
      <c r="H171">
        <v>4.1209789484720698E-2</v>
      </c>
      <c r="I171">
        <v>4.1054509601548897E-2</v>
      </c>
      <c r="J171">
        <v>4.1109204889472901E-2</v>
      </c>
      <c r="K171">
        <v>4.1213285364831799E-2</v>
      </c>
      <c r="L171">
        <v>4.1348398887119601E-2</v>
      </c>
      <c r="M171">
        <v>4.1587592330969703E-2</v>
      </c>
      <c r="N171">
        <v>4.1793926967523397E-2</v>
      </c>
      <c r="O171">
        <v>4.3210689215652902E-2</v>
      </c>
      <c r="P171">
        <v>4.35670214198366E-2</v>
      </c>
      <c r="Q171">
        <v>4.3642362551192297E-2</v>
      </c>
      <c r="R171">
        <v>4.36620076539544E-2</v>
      </c>
      <c r="S171">
        <v>4.3701473701962298E-2</v>
      </c>
      <c r="T171">
        <v>4.3779010436139298E-2</v>
      </c>
      <c r="U171">
        <v>4.3862948685025702E-2</v>
      </c>
      <c r="V171">
        <v>4.3867730753661502E-2</v>
      </c>
      <c r="W171">
        <v>4.39334736371444E-2</v>
      </c>
      <c r="X171">
        <v>4.4065018490273798E-2</v>
      </c>
      <c r="Y171">
        <v>4.4049021097683501E-2</v>
      </c>
      <c r="Z171">
        <v>4.3969690095431703E-2</v>
      </c>
      <c r="AA171">
        <v>4.40038060434483E-2</v>
      </c>
      <c r="AB171">
        <v>4.4301864128117603E-2</v>
      </c>
      <c r="AC171">
        <v>4.44423685285057E-2</v>
      </c>
      <c r="AD171">
        <v>4.44861464227638E-2</v>
      </c>
      <c r="AE171">
        <v>4.4476854874750199E-2</v>
      </c>
      <c r="AF171">
        <v>4.4460926870345301E-2</v>
      </c>
      <c r="AG171">
        <v>4.4411079734782297E-2</v>
      </c>
      <c r="AH171">
        <v>4.4266554011530401E-2</v>
      </c>
      <c r="AI171">
        <v>4.38677865650847E-2</v>
      </c>
      <c r="AJ171">
        <v>4.3572723894451403E-2</v>
      </c>
      <c r="AK171">
        <v>4.32917577714255E-2</v>
      </c>
    </row>
    <row r="172" spans="4:37" x14ac:dyDescent="0.3">
      <c r="D172" t="s">
        <v>426</v>
      </c>
      <c r="E172" t="s">
        <v>82</v>
      </c>
      <c r="F172">
        <v>0.13479596314172901</v>
      </c>
      <c r="G172">
        <v>0.13810322062116001</v>
      </c>
      <c r="H172">
        <v>0.13999728889001001</v>
      </c>
      <c r="I172">
        <v>0.139469774361415</v>
      </c>
      <c r="J172">
        <v>0.139655584386909</v>
      </c>
      <c r="K172">
        <v>0.140009165042351</v>
      </c>
      <c r="L172">
        <v>0.14046817070700399</v>
      </c>
      <c r="M172">
        <v>0.14128075514575</v>
      </c>
      <c r="N172">
        <v>0.14198171212909799</v>
      </c>
      <c r="O172">
        <v>0.146794715937657</v>
      </c>
      <c r="P172">
        <v>0.148005242444918</v>
      </c>
      <c r="Q172">
        <v>0.14826119022489001</v>
      </c>
      <c r="R172">
        <v>0.14832792827817901</v>
      </c>
      <c r="S172">
        <v>0.14846200175424801</v>
      </c>
      <c r="T172">
        <v>0.14872540840373299</v>
      </c>
      <c r="U172">
        <v>0.149010562184551</v>
      </c>
      <c r="V172">
        <v>0.14902680775757299</v>
      </c>
      <c r="W172">
        <v>0.14925014851147</v>
      </c>
      <c r="X172">
        <v>0.14969703074590501</v>
      </c>
      <c r="Y172">
        <v>0.14964268463979899</v>
      </c>
      <c r="Z172">
        <v>0.14937318252928</v>
      </c>
      <c r="AA172">
        <v>0.149489080724586</v>
      </c>
      <c r="AB172">
        <v>0.150501639252722</v>
      </c>
      <c r="AC172">
        <v>0.15097895872893</v>
      </c>
      <c r="AD172">
        <v>0.15112768034547</v>
      </c>
      <c r="AE172">
        <v>0.15109611523563099</v>
      </c>
      <c r="AF172">
        <v>0.15104200485404501</v>
      </c>
      <c r="AG172">
        <v>0.15087266490048001</v>
      </c>
      <c r="AH172">
        <v>0.150381684245565</v>
      </c>
      <c r="AI172">
        <v>0.14902699735931699</v>
      </c>
      <c r="AJ172">
        <v>0.14802461480755399</v>
      </c>
      <c r="AK172">
        <v>0.14707012083936399</v>
      </c>
    </row>
    <row r="173" spans="4:37" x14ac:dyDescent="0.3">
      <c r="D173" t="s">
        <v>426</v>
      </c>
      <c r="E173" t="s">
        <v>83</v>
      </c>
      <c r="F173">
        <v>3.8732999999997901E-2</v>
      </c>
      <c r="G173">
        <v>3.9683325224627398E-2</v>
      </c>
      <c r="H173">
        <v>4.02275770297022E-2</v>
      </c>
      <c r="I173">
        <v>4.00759981563431E-2</v>
      </c>
      <c r="J173">
        <v>4.0129389813368402E-2</v>
      </c>
      <c r="K173">
        <v>4.0230989586646899E-2</v>
      </c>
      <c r="L173">
        <v>4.03628827539428E-2</v>
      </c>
      <c r="M173">
        <v>4.0596375154845502E-2</v>
      </c>
      <c r="N173">
        <v>4.0797791919882198E-2</v>
      </c>
      <c r="O173">
        <v>4.2180786426334001E-2</v>
      </c>
      <c r="P173">
        <v>4.2528625650699099E-2</v>
      </c>
      <c r="Q173">
        <v>4.2602171067561499E-2</v>
      </c>
      <c r="R173">
        <v>4.2621347940205202E-2</v>
      </c>
      <c r="S173">
        <v>4.2659873336868097E-2</v>
      </c>
      <c r="T173">
        <v>4.2735562026009699E-2</v>
      </c>
      <c r="U173">
        <v>4.2817499653347503E-2</v>
      </c>
      <c r="V173">
        <v>4.2822167744007898E-2</v>
      </c>
      <c r="W173">
        <v>4.2886343682058702E-2</v>
      </c>
      <c r="X173">
        <v>4.3014753236969801E-2</v>
      </c>
      <c r="Y173">
        <v>4.29991371333509E-2</v>
      </c>
      <c r="Z173">
        <v>4.2921696941522799E-2</v>
      </c>
      <c r="AA173">
        <v>4.2954999754824301E-2</v>
      </c>
      <c r="AB173">
        <v>4.32459537905188E-2</v>
      </c>
      <c r="AC173">
        <v>4.3383109346524E-2</v>
      </c>
      <c r="AD173">
        <v>4.34258438189737E-2</v>
      </c>
      <c r="AE173">
        <v>4.34167737292524E-2</v>
      </c>
      <c r="AF173">
        <v>4.3401225360695801E-2</v>
      </c>
      <c r="AG173">
        <v>4.3352566303829998E-2</v>
      </c>
      <c r="AH173">
        <v>4.3211485270958298E-2</v>
      </c>
      <c r="AI173">
        <v>4.2822222224789999E-2</v>
      </c>
      <c r="AJ173">
        <v>4.2534192209612902E-2</v>
      </c>
      <c r="AK173">
        <v>4.22599227580846E-2</v>
      </c>
    </row>
    <row r="174" spans="4:37" x14ac:dyDescent="0.3">
      <c r="D174" t="s">
        <v>426</v>
      </c>
      <c r="E174" t="s">
        <v>84</v>
      </c>
      <c r="F174">
        <v>1.00115078236768</v>
      </c>
      <c r="G174">
        <v>-1.46469936071119</v>
      </c>
      <c r="H174">
        <v>-0.69960174929161401</v>
      </c>
      <c r="I174">
        <v>0.36075484526629698</v>
      </c>
      <c r="J174">
        <v>1.0761934978399701</v>
      </c>
      <c r="K174">
        <v>1.46630836003976</v>
      </c>
      <c r="L174">
        <v>1.5110503392175301</v>
      </c>
      <c r="M174">
        <v>0.59704440226963296</v>
      </c>
      <c r="N174">
        <v>0.173069465623191</v>
      </c>
      <c r="O174">
        <v>-0.52744220617952897</v>
      </c>
      <c r="P174">
        <v>-0.662503162963193</v>
      </c>
      <c r="Q174">
        <v>-0.649151812759589</v>
      </c>
      <c r="R174">
        <v>-0.41620908829381198</v>
      </c>
      <c r="S174">
        <v>-0.27383728466454299</v>
      </c>
      <c r="T174">
        <v>-0.20998136047763799</v>
      </c>
      <c r="U174">
        <v>-0.20851284818861199</v>
      </c>
      <c r="V174">
        <v>-0.113489549425339</v>
      </c>
      <c r="W174">
        <v>-8.2576932149461796E-2</v>
      </c>
      <c r="X174">
        <v>-0.116190439991286</v>
      </c>
      <c r="Y174">
        <v>-7.25165945406578E-2</v>
      </c>
      <c r="Z174">
        <v>-2.0555475463991699E-2</v>
      </c>
      <c r="AA174">
        <v>2.9098565772092402E-3</v>
      </c>
      <c r="AB174">
        <v>3.1351251686763799</v>
      </c>
      <c r="AC174">
        <v>4.8889713259878302</v>
      </c>
      <c r="AD174">
        <v>4.9603366826589701</v>
      </c>
      <c r="AE174">
        <v>4.66653018444116</v>
      </c>
      <c r="AF174">
        <v>4.3122664542922298</v>
      </c>
      <c r="AG174">
        <v>4.1772907919510303</v>
      </c>
      <c r="AH174">
        <v>7.9668642795276696</v>
      </c>
      <c r="AI174">
        <v>11.717902421420501</v>
      </c>
      <c r="AJ174">
        <v>13.472803708121999</v>
      </c>
      <c r="AK174">
        <v>14.808291804706201</v>
      </c>
    </row>
    <row r="175" spans="4:37" x14ac:dyDescent="0.3">
      <c r="D175" t="s">
        <v>426</v>
      </c>
      <c r="E175" t="s">
        <v>85</v>
      </c>
      <c r="F175">
        <v>0.96699726989128798</v>
      </c>
      <c r="G175">
        <v>0.99072047712917199</v>
      </c>
      <c r="H175">
        <v>1.00430602462165</v>
      </c>
      <c r="I175">
        <v>1.0005214366704001</v>
      </c>
      <c r="J175">
        <v>1.00185433182099</v>
      </c>
      <c r="K175">
        <v>1.00439067706861</v>
      </c>
      <c r="L175">
        <v>1.0076833869781601</v>
      </c>
      <c r="M175">
        <v>1.0135126263560299</v>
      </c>
      <c r="N175">
        <v>1.0185412430416001</v>
      </c>
      <c r="O175">
        <v>1.0530673708548399</v>
      </c>
      <c r="P175">
        <v>1.0617516321506799</v>
      </c>
      <c r="Q175">
        <v>1.06358823212482</v>
      </c>
      <c r="R175">
        <v>1.0640673511250001</v>
      </c>
      <c r="S175">
        <v>1.0650294054723199</v>
      </c>
      <c r="T175">
        <v>1.06691926714759</v>
      </c>
      <c r="U175">
        <v>1.0689651829622699</v>
      </c>
      <c r="V175">
        <v>1.0690820875822</v>
      </c>
      <c r="W175">
        <v>1.0706844909661</v>
      </c>
      <c r="X175">
        <v>1.0738904273190699</v>
      </c>
      <c r="Y175">
        <v>1.07350096654211</v>
      </c>
      <c r="Z175">
        <v>1.07156805111845</v>
      </c>
      <c r="AA175">
        <v>1.0723997941248999</v>
      </c>
      <c r="AB175">
        <v>1.0796635934785801</v>
      </c>
      <c r="AC175">
        <v>1.08308794308773</v>
      </c>
      <c r="AD175">
        <v>1.08415510833785</v>
      </c>
      <c r="AE175">
        <v>1.08392897185943</v>
      </c>
      <c r="AF175">
        <v>1.08354105818806</v>
      </c>
      <c r="AG175">
        <v>1.08232647124971</v>
      </c>
      <c r="AH175">
        <v>1.0788042498456201</v>
      </c>
      <c r="AI175">
        <v>1.0690862358420099</v>
      </c>
      <c r="AJ175">
        <v>1.0618955097940601</v>
      </c>
      <c r="AK175">
        <v>1.0550483135647399</v>
      </c>
    </row>
    <row r="176" spans="4:37" x14ac:dyDescent="0.3">
      <c r="D176" t="s">
        <v>426</v>
      </c>
      <c r="E176" t="s">
        <v>86</v>
      </c>
      <c r="F176">
        <v>1.0261587926798501</v>
      </c>
      <c r="G176">
        <v>1.03174798169771</v>
      </c>
      <c r="H176">
        <v>1.0299043200851901</v>
      </c>
      <c r="I176">
        <v>1.0352826088051601</v>
      </c>
      <c r="J176">
        <v>1.0346826068152</v>
      </c>
      <c r="K176">
        <v>1.0338943216168801</v>
      </c>
      <c r="L176">
        <v>1.0335633486257201</v>
      </c>
      <c r="M176">
        <v>1.03266922622407</v>
      </c>
      <c r="N176">
        <v>1.0273554347153</v>
      </c>
      <c r="O176">
        <v>0.99914765453593102</v>
      </c>
      <c r="P176">
        <v>0.98901022695140695</v>
      </c>
      <c r="Q176">
        <v>0.98877926711103203</v>
      </c>
      <c r="R176">
        <v>0.99266252995014104</v>
      </c>
      <c r="S176">
        <v>0.99579511407714905</v>
      </c>
      <c r="T176">
        <v>0.998767374287024</v>
      </c>
      <c r="U176">
        <v>0.99892523661231902</v>
      </c>
      <c r="V176">
        <v>1.00253929622574</v>
      </c>
      <c r="W176">
        <v>1.00855432956455</v>
      </c>
      <c r="X176">
        <v>1.0203791846104699</v>
      </c>
      <c r="Y176">
        <v>1.02501382321098</v>
      </c>
      <c r="Z176">
        <v>1.0308251237464601</v>
      </c>
      <c r="AA176">
        <v>1.03419417063743</v>
      </c>
      <c r="AB176">
        <v>1.0264146399898599</v>
      </c>
      <c r="AC176">
        <v>1.0213763221125201</v>
      </c>
      <c r="AD176">
        <v>1.0224866991258199</v>
      </c>
      <c r="AE176">
        <v>1.02654413706713</v>
      </c>
      <c r="AF176">
        <v>1.03409826656415</v>
      </c>
      <c r="AG176">
        <v>1.0467310957490801</v>
      </c>
      <c r="AH176">
        <v>1.05542910010615</v>
      </c>
      <c r="AI176">
        <v>1.0656062599728999</v>
      </c>
      <c r="AJ176">
        <v>1.0806687151302501</v>
      </c>
      <c r="AK176">
        <v>1.1023307851675399</v>
      </c>
    </row>
    <row r="177" spans="4:37" x14ac:dyDescent="0.3">
      <c r="D177" t="s">
        <v>426</v>
      </c>
      <c r="E177" t="s">
        <v>87</v>
      </c>
      <c r="F177">
        <v>1.2943882323024001</v>
      </c>
      <c r="G177">
        <v>1.2501789596675501</v>
      </c>
      <c r="H177">
        <v>1.2543080845568499</v>
      </c>
      <c r="I177">
        <v>1.26031888611599</v>
      </c>
      <c r="J177">
        <v>1.2650009398881199</v>
      </c>
      <c r="K177">
        <v>1.26620317559254</v>
      </c>
      <c r="L177">
        <v>1.26615211105915</v>
      </c>
      <c r="M177">
        <v>1.2667324870541901</v>
      </c>
      <c r="N177">
        <v>1.2672835770447799</v>
      </c>
      <c r="O177">
        <v>1.2727081865771599</v>
      </c>
      <c r="P177">
        <v>1.27343907733905</v>
      </c>
      <c r="Q177">
        <v>1.2742832315250701</v>
      </c>
      <c r="R177">
        <v>1.27749136192994</v>
      </c>
      <c r="S177">
        <v>1.2807789041436899</v>
      </c>
      <c r="T177">
        <v>1.2834669674616599</v>
      </c>
      <c r="U177">
        <v>1.2848835133510501</v>
      </c>
      <c r="V177">
        <v>1.2875054283682701</v>
      </c>
      <c r="W177">
        <v>1.28989028936582</v>
      </c>
      <c r="X177">
        <v>1.29230182978078</v>
      </c>
      <c r="Y177">
        <v>1.2926501429494299</v>
      </c>
      <c r="Z177">
        <v>1.2927529456645499</v>
      </c>
      <c r="AA177">
        <v>1.2933530354656699</v>
      </c>
      <c r="AB177">
        <v>1.2942758522214599</v>
      </c>
      <c r="AC177">
        <v>1.2936485322472799</v>
      </c>
      <c r="AD177">
        <v>1.2945648716690801</v>
      </c>
      <c r="AE177">
        <v>1.2963872469629401</v>
      </c>
      <c r="AF177">
        <v>1.2989649146901201</v>
      </c>
      <c r="AG177">
        <v>1.3016963901270999</v>
      </c>
      <c r="AH177">
        <v>1.3086959470625401</v>
      </c>
      <c r="AI177">
        <v>1.31428392628154</v>
      </c>
      <c r="AJ177">
        <v>1.3196474481999401</v>
      </c>
      <c r="AK177">
        <v>1.3243062275475199</v>
      </c>
    </row>
    <row r="178" spans="4:37" x14ac:dyDescent="0.3">
      <c r="D178" t="s">
        <v>426</v>
      </c>
      <c r="E178" t="s">
        <v>88</v>
      </c>
      <c r="F178">
        <v>1.26664535676362</v>
      </c>
      <c r="G178">
        <v>1.25434841079898</v>
      </c>
      <c r="H178">
        <v>1.2460744903504899</v>
      </c>
      <c r="I178">
        <v>1.2433361061374799</v>
      </c>
      <c r="J178">
        <v>1.241289341184</v>
      </c>
      <c r="K178">
        <v>1.23936840399493</v>
      </c>
      <c r="L178">
        <v>1.2379809967045901</v>
      </c>
      <c r="M178">
        <v>1.2376119645558901</v>
      </c>
      <c r="N178">
        <v>1.2372964939016899</v>
      </c>
      <c r="O178">
        <v>1.2356551177531501</v>
      </c>
      <c r="P178">
        <v>1.2348318962548299</v>
      </c>
      <c r="Q178">
        <v>1.23445444361196</v>
      </c>
      <c r="R178">
        <v>1.2356597547402901</v>
      </c>
      <c r="S178">
        <v>1.23705273210888</v>
      </c>
      <c r="T178">
        <v>1.2385639344523101</v>
      </c>
      <c r="U178">
        <v>1.240243997264</v>
      </c>
      <c r="V178">
        <v>1.2426679153226901</v>
      </c>
      <c r="W178">
        <v>1.24494257455423</v>
      </c>
      <c r="X178">
        <v>1.2464721866224799</v>
      </c>
      <c r="Y178">
        <v>1.2469412878842101</v>
      </c>
      <c r="Z178">
        <v>1.2474091849109801</v>
      </c>
      <c r="AA178">
        <v>1.2482386325188</v>
      </c>
      <c r="AB178">
        <v>1.2467333210282101</v>
      </c>
      <c r="AC178">
        <v>1.2459443488147699</v>
      </c>
      <c r="AD178">
        <v>1.2469978848876799</v>
      </c>
      <c r="AE178">
        <v>1.2485108004685801</v>
      </c>
      <c r="AF178">
        <v>1.2504900612198</v>
      </c>
      <c r="AG178">
        <v>1.2516053699896601</v>
      </c>
      <c r="AH178">
        <v>1.2494041823347899</v>
      </c>
      <c r="AI178">
        <v>1.2478963928991</v>
      </c>
      <c r="AJ178">
        <v>1.2489300929985501</v>
      </c>
      <c r="AK178">
        <v>1.25047828958908</v>
      </c>
    </row>
    <row r="179" spans="4:37" x14ac:dyDescent="0.3">
      <c r="D179" t="s">
        <v>426</v>
      </c>
      <c r="E179" t="s">
        <v>89</v>
      </c>
      <c r="F179">
        <v>1.23717816411607</v>
      </c>
      <c r="G179">
        <v>1.23197646491172</v>
      </c>
      <c r="H179">
        <v>1.2279666927713599</v>
      </c>
      <c r="I179">
        <v>1.22837561339797</v>
      </c>
      <c r="J179">
        <v>1.22700326450585</v>
      </c>
      <c r="K179">
        <v>1.22570418264467</v>
      </c>
      <c r="L179">
        <v>1.22501525888312</v>
      </c>
      <c r="M179">
        <v>1.2253609517050199</v>
      </c>
      <c r="N179">
        <v>1.2252837971352999</v>
      </c>
      <c r="O179">
        <v>1.2181017226489601</v>
      </c>
      <c r="P179">
        <v>1.21732091393504</v>
      </c>
      <c r="Q179">
        <v>1.2183004692909201</v>
      </c>
      <c r="R179">
        <v>1.2201438771953601</v>
      </c>
      <c r="S179">
        <v>1.2220353430536099</v>
      </c>
      <c r="T179">
        <v>1.2238213212489299</v>
      </c>
      <c r="U179">
        <v>1.2256256865642099</v>
      </c>
      <c r="V179">
        <v>1.22819051330214</v>
      </c>
      <c r="W179">
        <v>1.2299484405105201</v>
      </c>
      <c r="X179">
        <v>1.2308228518522</v>
      </c>
      <c r="Y179">
        <v>1.2308102379357999</v>
      </c>
      <c r="Z179">
        <v>1.2310783119686901</v>
      </c>
      <c r="AA179">
        <v>1.23131499696827</v>
      </c>
      <c r="AB179">
        <v>1.22749633040186</v>
      </c>
      <c r="AC179">
        <v>1.2251818514230799</v>
      </c>
      <c r="AD179">
        <v>1.2255920928703501</v>
      </c>
      <c r="AE179">
        <v>1.22696085658596</v>
      </c>
      <c r="AF179">
        <v>1.2287354595704401</v>
      </c>
      <c r="AG179">
        <v>1.2314066126984999</v>
      </c>
      <c r="AH179">
        <v>1.2289257938464599</v>
      </c>
      <c r="AI179">
        <v>1.22842140902812</v>
      </c>
      <c r="AJ179">
        <v>1.2307820257408699</v>
      </c>
      <c r="AK179">
        <v>1.2340122104673701</v>
      </c>
    </row>
    <row r="180" spans="4:37" x14ac:dyDescent="0.3">
      <c r="D180" t="s">
        <v>426</v>
      </c>
      <c r="E180" t="s">
        <v>90</v>
      </c>
      <c r="F180">
        <v>1.4010439092256299</v>
      </c>
      <c r="G180">
        <v>1.40375649292156</v>
      </c>
      <c r="H180">
        <v>1.4063156289666801</v>
      </c>
      <c r="I180">
        <v>1.4029374325519099</v>
      </c>
      <c r="J180">
        <v>1.40179276440315</v>
      </c>
      <c r="K180">
        <v>1.4006659969842801</v>
      </c>
      <c r="L180">
        <v>1.4002571629349001</v>
      </c>
      <c r="M180">
        <v>1.40271718979941</v>
      </c>
      <c r="N180">
        <v>1.40479464184929</v>
      </c>
      <c r="O180">
        <v>1.4212543921932701</v>
      </c>
      <c r="P180">
        <v>1.42367909849757</v>
      </c>
      <c r="Q180">
        <v>1.4234276485828701</v>
      </c>
      <c r="R180">
        <v>1.4225623539977199</v>
      </c>
      <c r="S180">
        <v>1.4224275128264301</v>
      </c>
      <c r="T180">
        <v>1.4232457585778899</v>
      </c>
      <c r="U180">
        <v>1.4243136385472599</v>
      </c>
      <c r="V180">
        <v>1.42492707093184</v>
      </c>
      <c r="W180">
        <v>1.4261790676466799</v>
      </c>
      <c r="X180">
        <v>1.4286637907898001</v>
      </c>
      <c r="Y180">
        <v>1.4283600134938099</v>
      </c>
      <c r="Z180">
        <v>1.42697572113503</v>
      </c>
      <c r="AA180">
        <v>1.4272624463008201</v>
      </c>
      <c r="AB180">
        <v>1.4278240769974799</v>
      </c>
      <c r="AC180">
        <v>1.42700556616873</v>
      </c>
      <c r="AD180">
        <v>1.42643196985091</v>
      </c>
      <c r="AE180">
        <v>1.4257961149976399</v>
      </c>
      <c r="AF180">
        <v>1.42529279906469</v>
      </c>
      <c r="AG180">
        <v>1.42352820554812</v>
      </c>
      <c r="AH180">
        <v>1.4191129352148699</v>
      </c>
      <c r="AI180">
        <v>1.4115049477960999</v>
      </c>
      <c r="AJ180">
        <v>1.40724798309523</v>
      </c>
      <c r="AK180">
        <v>1.40358395221493</v>
      </c>
    </row>
    <row r="181" spans="4:37" x14ac:dyDescent="0.3">
      <c r="D181" t="s">
        <v>426</v>
      </c>
      <c r="E181" t="s">
        <v>91</v>
      </c>
      <c r="F181">
        <v>1.54740058142779</v>
      </c>
      <c r="G181">
        <v>1.5165577314749401</v>
      </c>
      <c r="H181">
        <v>1.51823590039763</v>
      </c>
      <c r="I181">
        <v>1.5238381533979899</v>
      </c>
      <c r="J181">
        <v>1.5242794614375399</v>
      </c>
      <c r="K181">
        <v>1.52364004018568</v>
      </c>
      <c r="L181">
        <v>1.5231330670644201</v>
      </c>
      <c r="M181">
        <v>1.52390971918185</v>
      </c>
      <c r="N181">
        <v>1.5242578107354801</v>
      </c>
      <c r="O181">
        <v>1.51012900467356</v>
      </c>
      <c r="P181">
        <v>1.5097618719983099</v>
      </c>
      <c r="Q181">
        <v>1.5130407799391801</v>
      </c>
      <c r="R181">
        <v>1.51762148712305</v>
      </c>
      <c r="S181">
        <v>1.52188323126542</v>
      </c>
      <c r="T181">
        <v>1.52541545062969</v>
      </c>
      <c r="U181">
        <v>1.52861999382029</v>
      </c>
      <c r="V181">
        <v>1.5332903340163</v>
      </c>
      <c r="W181">
        <v>1.5363678784381201</v>
      </c>
      <c r="X181">
        <v>1.5379876354531901</v>
      </c>
      <c r="Y181">
        <v>1.5383774680239699</v>
      </c>
      <c r="Z181">
        <v>1.5384954426334401</v>
      </c>
      <c r="AA181">
        <v>1.5382434667598099</v>
      </c>
      <c r="AB181">
        <v>1.5312312806369199</v>
      </c>
      <c r="AC181">
        <v>1.5272766441221699</v>
      </c>
      <c r="AD181">
        <v>1.52772297342606</v>
      </c>
      <c r="AE181">
        <v>1.52975736613234</v>
      </c>
      <c r="AF181">
        <v>1.5323333631071501</v>
      </c>
      <c r="AG181">
        <v>1.53705079674256</v>
      </c>
      <c r="AH181">
        <v>1.53687618379304</v>
      </c>
      <c r="AI181">
        <v>1.53856357500549</v>
      </c>
      <c r="AJ181">
        <v>1.5429560950430701</v>
      </c>
      <c r="AK181">
        <v>1.5480709686563101</v>
      </c>
    </row>
    <row r="182" spans="4:37" x14ac:dyDescent="0.3">
      <c r="D182" t="s">
        <v>426</v>
      </c>
      <c r="E182" t="s">
        <v>92</v>
      </c>
      <c r="F182">
        <v>1.3669077801112099</v>
      </c>
      <c r="G182">
        <v>1.3557240028375701</v>
      </c>
      <c r="H182">
        <v>1.3508391789529799</v>
      </c>
      <c r="I182">
        <v>1.35667497336844</v>
      </c>
      <c r="J182">
        <v>1.3552101271813299</v>
      </c>
      <c r="K182">
        <v>1.35092982279407</v>
      </c>
      <c r="L182">
        <v>1.3477734524010501</v>
      </c>
      <c r="M182">
        <v>1.3457669576510101</v>
      </c>
      <c r="N182">
        <v>1.3442415785070301</v>
      </c>
      <c r="O182">
        <v>1.33831066367689</v>
      </c>
      <c r="P182">
        <v>1.3374878367670799</v>
      </c>
      <c r="Q182">
        <v>1.3371297851777499</v>
      </c>
      <c r="R182">
        <v>1.3379899047281101</v>
      </c>
      <c r="S182">
        <v>1.3375613709957701</v>
      </c>
      <c r="T182">
        <v>1.3370786142001001</v>
      </c>
      <c r="U182">
        <v>1.3375164603221701</v>
      </c>
      <c r="V182">
        <v>1.33687539696115</v>
      </c>
      <c r="W182">
        <v>1.3351884377268399</v>
      </c>
      <c r="X182">
        <v>1.33413305546217</v>
      </c>
      <c r="Y182">
        <v>1.3327894139138701</v>
      </c>
      <c r="Z182">
        <v>1.3318852158947201</v>
      </c>
      <c r="AA182">
        <v>1.3310863582998</v>
      </c>
      <c r="AB182">
        <v>1.3276930143533101</v>
      </c>
      <c r="AC182">
        <v>1.3253117288421701</v>
      </c>
      <c r="AD182">
        <v>1.3257025319897899</v>
      </c>
      <c r="AE182">
        <v>1.3268963754443901</v>
      </c>
      <c r="AF182">
        <v>1.32780293586456</v>
      </c>
      <c r="AG182">
        <v>1.3314066012041299</v>
      </c>
      <c r="AH182">
        <v>1.3254462038897299</v>
      </c>
      <c r="AI182">
        <v>1.3249537794261399</v>
      </c>
      <c r="AJ182">
        <v>1.3298626603009001</v>
      </c>
      <c r="AK182">
        <v>1.33527291382234</v>
      </c>
    </row>
    <row r="183" spans="4:37" x14ac:dyDescent="0.3">
      <c r="D183" t="s">
        <v>426</v>
      </c>
      <c r="E183" t="s">
        <v>93</v>
      </c>
      <c r="F183">
        <v>1.21874154373827</v>
      </c>
      <c r="G183">
        <v>1.20614206430314</v>
      </c>
      <c r="H183">
        <v>1.19263646088856</v>
      </c>
      <c r="I183">
        <v>1.1960846401907199</v>
      </c>
      <c r="J183">
        <v>1.1927199400277799</v>
      </c>
      <c r="K183">
        <v>1.18550861315596</v>
      </c>
      <c r="L183">
        <v>1.17911745515563</v>
      </c>
      <c r="M183">
        <v>1.1724223440859001</v>
      </c>
      <c r="N183">
        <v>1.16699600192231</v>
      </c>
      <c r="O183">
        <v>1.16067494508535</v>
      </c>
      <c r="P183">
        <v>1.15619399067286</v>
      </c>
      <c r="Q183">
        <v>1.15180682710326</v>
      </c>
      <c r="R183">
        <v>1.1507211716921699</v>
      </c>
      <c r="S183">
        <v>1.14806002763185</v>
      </c>
      <c r="T183">
        <v>1.14579206679928</v>
      </c>
      <c r="U183">
        <v>1.1445491755395301</v>
      </c>
      <c r="V183">
        <v>1.14222093222431</v>
      </c>
      <c r="W183">
        <v>1.1388413784389999</v>
      </c>
      <c r="X183">
        <v>1.13623881947376</v>
      </c>
      <c r="Y183">
        <v>1.1348874612843101</v>
      </c>
      <c r="Z183">
        <v>1.13452605848037</v>
      </c>
      <c r="AA183">
        <v>1.13407203519699</v>
      </c>
      <c r="AB183">
        <v>1.1322803261504899</v>
      </c>
      <c r="AC183">
        <v>1.13066188093083</v>
      </c>
      <c r="AD183">
        <v>1.13151926077353</v>
      </c>
      <c r="AE183">
        <v>1.1331620792692501</v>
      </c>
      <c r="AF183">
        <v>1.1343271081297099</v>
      </c>
      <c r="AG183">
        <v>1.15214918495931</v>
      </c>
      <c r="AH183">
        <v>1.1640919005962</v>
      </c>
      <c r="AI183">
        <v>1.18619294159928</v>
      </c>
      <c r="AJ183">
        <v>1.21554606539512</v>
      </c>
      <c r="AK183">
        <v>1.24631026396262</v>
      </c>
    </row>
    <row r="184" spans="4:37" x14ac:dyDescent="0.3">
      <c r="D184" t="s">
        <v>426</v>
      </c>
      <c r="E184" t="s">
        <v>94</v>
      </c>
      <c r="F184">
        <v>2.1076591868732102</v>
      </c>
      <c r="G184">
        <v>2.00973739722602</v>
      </c>
      <c r="H184">
        <v>2.0531052391506801</v>
      </c>
      <c r="I184">
        <v>2.06750666184224</v>
      </c>
      <c r="J184">
        <v>2.0742353378139202</v>
      </c>
      <c r="K184">
        <v>2.0746617037369099</v>
      </c>
      <c r="L184">
        <v>2.0721258040023098</v>
      </c>
      <c r="M184">
        <v>2.0723662528425599</v>
      </c>
      <c r="N184">
        <v>2.0748435806005698</v>
      </c>
      <c r="O184">
        <v>2.06675763572663</v>
      </c>
      <c r="P184">
        <v>2.0681987633681902</v>
      </c>
      <c r="Q184">
        <v>2.0734372841242501</v>
      </c>
      <c r="R184">
        <v>2.0803413490276399</v>
      </c>
      <c r="S184">
        <v>2.0870385044227202</v>
      </c>
      <c r="T184">
        <v>2.0923903851191099</v>
      </c>
      <c r="U184">
        <v>2.09612488962218</v>
      </c>
      <c r="V184">
        <v>2.1031127228228899</v>
      </c>
      <c r="W184">
        <v>2.1072664203720901</v>
      </c>
      <c r="X184">
        <v>2.10905747201739</v>
      </c>
      <c r="Y184">
        <v>2.1102462870171501</v>
      </c>
      <c r="Z184">
        <v>2.1103428015942498</v>
      </c>
      <c r="AA184">
        <v>2.10889840942035</v>
      </c>
      <c r="AB184">
        <v>2.10361618566353</v>
      </c>
      <c r="AC184">
        <v>2.0988847824293302</v>
      </c>
      <c r="AD184">
        <v>2.0980755334635002</v>
      </c>
      <c r="AE184">
        <v>2.0984821386969701</v>
      </c>
      <c r="AF184">
        <v>2.1003444122508399</v>
      </c>
      <c r="AG184">
        <v>2.1014016778958</v>
      </c>
      <c r="AH184">
        <v>2.1125191794793698</v>
      </c>
      <c r="AI184">
        <v>2.1146550501798398</v>
      </c>
      <c r="AJ184">
        <v>2.11031448554919</v>
      </c>
      <c r="AK184">
        <v>2.1061887517782201</v>
      </c>
    </row>
    <row r="185" spans="4:37" x14ac:dyDescent="0.3">
      <c r="D185" t="s">
        <v>426</v>
      </c>
      <c r="E185" t="s">
        <v>95</v>
      </c>
      <c r="F185">
        <v>1.2067062846960701</v>
      </c>
      <c r="G185">
        <v>1.2087568495373899</v>
      </c>
      <c r="H185">
        <v>1.20519523709428</v>
      </c>
      <c r="I185">
        <v>1.2070682302007001</v>
      </c>
      <c r="J185">
        <v>1.2057351979141799</v>
      </c>
      <c r="K185">
        <v>1.2044075020193199</v>
      </c>
      <c r="L185">
        <v>1.20392864741071</v>
      </c>
      <c r="M185">
        <v>1.2042482049057099</v>
      </c>
      <c r="N185">
        <v>1.2041268546717301</v>
      </c>
      <c r="O185">
        <v>1.19824018183624</v>
      </c>
      <c r="P185">
        <v>1.1990087132919001</v>
      </c>
      <c r="Q185">
        <v>1.20057524600895</v>
      </c>
      <c r="R185">
        <v>1.2030876656192599</v>
      </c>
      <c r="S185">
        <v>1.2049087744215901</v>
      </c>
      <c r="T185">
        <v>1.2064963214533899</v>
      </c>
      <c r="U185">
        <v>1.20830620509969</v>
      </c>
      <c r="V185">
        <v>1.21023085330011</v>
      </c>
      <c r="W185">
        <v>1.21150577241836</v>
      </c>
      <c r="X185">
        <v>1.2123387667752601</v>
      </c>
      <c r="Y185">
        <v>1.2118779803236599</v>
      </c>
      <c r="Z185">
        <v>1.21150074578643</v>
      </c>
      <c r="AA185">
        <v>1.21104008765453</v>
      </c>
      <c r="AB185">
        <v>1.2071183160489101</v>
      </c>
      <c r="AC185">
        <v>1.2052068869144601</v>
      </c>
      <c r="AD185">
        <v>1.20595949858633</v>
      </c>
      <c r="AE185">
        <v>1.2074520782520901</v>
      </c>
      <c r="AF185">
        <v>1.20903148396416</v>
      </c>
      <c r="AG185">
        <v>1.2151705986755701</v>
      </c>
      <c r="AH185">
        <v>1.21347172256809</v>
      </c>
      <c r="AI185">
        <v>1.2151289719313201</v>
      </c>
      <c r="AJ185">
        <v>1.2208131115954901</v>
      </c>
      <c r="AK185">
        <v>1.2273370627920599</v>
      </c>
    </row>
    <row r="186" spans="4:37" x14ac:dyDescent="0.3">
      <c r="D186" t="s">
        <v>426</v>
      </c>
      <c r="E186" t="s">
        <v>96</v>
      </c>
      <c r="F186">
        <v>1.4973235534731399</v>
      </c>
      <c r="G186">
        <v>1.4980764408214899</v>
      </c>
      <c r="H186">
        <v>1.4857631600840699</v>
      </c>
      <c r="I186">
        <v>1.4865130186786399</v>
      </c>
      <c r="J186">
        <v>1.4820638986563199</v>
      </c>
      <c r="K186">
        <v>1.4772192497194101</v>
      </c>
      <c r="L186">
        <v>1.4742384999553999</v>
      </c>
      <c r="M186">
        <v>1.4744700037209799</v>
      </c>
      <c r="N186">
        <v>1.47433585527212</v>
      </c>
      <c r="O186">
        <v>1.46243910547685</v>
      </c>
      <c r="P186">
        <v>1.46308906394258</v>
      </c>
      <c r="Q186">
        <v>1.46606169528784</v>
      </c>
      <c r="R186">
        <v>1.46853683373641</v>
      </c>
      <c r="S186">
        <v>1.46980824230201</v>
      </c>
      <c r="T186">
        <v>1.4705111809253599</v>
      </c>
      <c r="U186">
        <v>1.47104542788119</v>
      </c>
      <c r="V186">
        <v>1.4712431084236599</v>
      </c>
      <c r="W186">
        <v>1.47151634592947</v>
      </c>
      <c r="X186">
        <v>1.4721869300970301</v>
      </c>
      <c r="Y186">
        <v>1.4702665037623699</v>
      </c>
      <c r="Z186">
        <v>1.46856554821324</v>
      </c>
      <c r="AA186">
        <v>1.46677128001322</v>
      </c>
      <c r="AB186">
        <v>1.45927041363483</v>
      </c>
      <c r="AC186">
        <v>1.45462115192199</v>
      </c>
      <c r="AD186">
        <v>1.45395462236294</v>
      </c>
      <c r="AE186">
        <v>1.4544042088978799</v>
      </c>
      <c r="AF186">
        <v>1.4553938010154199</v>
      </c>
      <c r="AG186">
        <v>1.45190152326322</v>
      </c>
      <c r="AH186">
        <v>1.4367166762099099</v>
      </c>
      <c r="AI186">
        <v>1.42539766454245</v>
      </c>
      <c r="AJ186">
        <v>1.4196880277225099</v>
      </c>
      <c r="AK186">
        <v>1.4148470845868899</v>
      </c>
    </row>
    <row r="187" spans="4:37" x14ac:dyDescent="0.3">
      <c r="D187" t="s">
        <v>426</v>
      </c>
      <c r="E187" t="s">
        <v>97</v>
      </c>
      <c r="F187">
        <v>1.3384186226572099</v>
      </c>
      <c r="G187">
        <v>1.31837767789694</v>
      </c>
      <c r="H187">
        <v>1.32361907781984</v>
      </c>
      <c r="I187">
        <v>1.3265968775027901</v>
      </c>
      <c r="J187">
        <v>1.32707117859809</v>
      </c>
      <c r="K187">
        <v>1.3272958948684099</v>
      </c>
      <c r="L187">
        <v>1.3279346375763601</v>
      </c>
      <c r="M187">
        <v>1.3300481133089399</v>
      </c>
      <c r="N187">
        <v>1.3317706911092</v>
      </c>
      <c r="O187">
        <v>1.3280907651184799</v>
      </c>
      <c r="P187">
        <v>1.3300388603747699</v>
      </c>
      <c r="Q187">
        <v>1.3334384402225701</v>
      </c>
      <c r="R187">
        <v>1.3376105241579099</v>
      </c>
      <c r="S187">
        <v>1.3414338891409201</v>
      </c>
      <c r="T187">
        <v>1.34483542068849</v>
      </c>
      <c r="U187">
        <v>1.3479520113790799</v>
      </c>
      <c r="V187">
        <v>1.3514016377557601</v>
      </c>
      <c r="W187">
        <v>1.3537611684950399</v>
      </c>
      <c r="X187">
        <v>1.3551416934340299</v>
      </c>
      <c r="Y187">
        <v>1.35493634204585</v>
      </c>
      <c r="Z187">
        <v>1.35467667882466</v>
      </c>
      <c r="AA187">
        <v>1.3545401453333901</v>
      </c>
      <c r="AB187">
        <v>1.3507798111948901</v>
      </c>
      <c r="AC187">
        <v>1.3484558487044001</v>
      </c>
      <c r="AD187">
        <v>1.3488728349744701</v>
      </c>
      <c r="AE187">
        <v>1.35016243910034</v>
      </c>
      <c r="AF187">
        <v>1.3517572337361301</v>
      </c>
      <c r="AG187">
        <v>1.35382831611532</v>
      </c>
      <c r="AH187">
        <v>1.3504285625573</v>
      </c>
      <c r="AI187">
        <v>1.34650699901398</v>
      </c>
      <c r="AJ187">
        <v>1.3450463744224599</v>
      </c>
      <c r="AK187">
        <v>1.34432587082208</v>
      </c>
    </row>
    <row r="188" spans="4:37" x14ac:dyDescent="0.3">
      <c r="D188" t="s">
        <v>426</v>
      </c>
      <c r="E188" t="s">
        <v>98</v>
      </c>
      <c r="F188">
        <v>1.43613676380422</v>
      </c>
      <c r="G188">
        <v>1.3916498993536901</v>
      </c>
      <c r="H188">
        <v>1.3920654329601001</v>
      </c>
      <c r="I188">
        <v>1.3898133070790399</v>
      </c>
      <c r="J188">
        <v>1.3923614515858</v>
      </c>
      <c r="K188">
        <v>1.3931615356025699</v>
      </c>
      <c r="L188">
        <v>1.39260571405992</v>
      </c>
      <c r="M188">
        <v>1.3928292583047801</v>
      </c>
      <c r="N188">
        <v>1.3914109846830101</v>
      </c>
      <c r="O188">
        <v>1.40241125247599</v>
      </c>
      <c r="P188">
        <v>1.40033258878222</v>
      </c>
      <c r="Q188">
        <v>1.39666526627594</v>
      </c>
      <c r="R188">
        <v>1.3984988880104801</v>
      </c>
      <c r="S188">
        <v>1.4017373584080499</v>
      </c>
      <c r="T188">
        <v>1.40399637967022</v>
      </c>
      <c r="U188">
        <v>1.4037608466256499</v>
      </c>
      <c r="V188">
        <v>1.4040748205484399</v>
      </c>
      <c r="W188">
        <v>1.40695959425354</v>
      </c>
      <c r="X188">
        <v>1.4081514952156</v>
      </c>
      <c r="Y188">
        <v>1.4049371150038701</v>
      </c>
      <c r="Z188">
        <v>1.4011587588972501</v>
      </c>
      <c r="AA188">
        <v>1.39975163561522</v>
      </c>
      <c r="AB188">
        <v>1.40132603070826</v>
      </c>
      <c r="AC188">
        <v>1.3998827000843299</v>
      </c>
      <c r="AD188">
        <v>1.3984328320587001</v>
      </c>
      <c r="AE188">
        <v>1.3977102716146901</v>
      </c>
      <c r="AF188">
        <v>1.39959454606787</v>
      </c>
      <c r="AG188">
        <v>1.40193522520874</v>
      </c>
      <c r="AH188">
        <v>1.4092243052990101</v>
      </c>
      <c r="AI188">
        <v>1.41233218499489</v>
      </c>
      <c r="AJ188">
        <v>1.4162729553209801</v>
      </c>
      <c r="AK188">
        <v>1.4200860220142499</v>
      </c>
    </row>
    <row r="189" spans="4:37" x14ac:dyDescent="0.3">
      <c r="D189" t="s">
        <v>426</v>
      </c>
      <c r="E189" t="s">
        <v>99</v>
      </c>
      <c r="F189">
        <v>1.4927175915273401</v>
      </c>
      <c r="G189">
        <v>1.4736222509469601</v>
      </c>
      <c r="H189">
        <v>1.4727683470550099</v>
      </c>
      <c r="I189">
        <v>1.47536110019025</v>
      </c>
      <c r="J189">
        <v>1.4745847684754001</v>
      </c>
      <c r="K189">
        <v>1.4736109349447699</v>
      </c>
      <c r="L189">
        <v>1.47312295950904</v>
      </c>
      <c r="M189">
        <v>1.4741886311835299</v>
      </c>
      <c r="N189">
        <v>1.4745089230439801</v>
      </c>
      <c r="O189">
        <v>1.4671267690910299</v>
      </c>
      <c r="P189">
        <v>1.4669570905825899</v>
      </c>
      <c r="Q189">
        <v>1.4688618904041899</v>
      </c>
      <c r="R189">
        <v>1.4723434493379299</v>
      </c>
      <c r="S189">
        <v>1.4757001297741399</v>
      </c>
      <c r="T189">
        <v>1.47855206756521</v>
      </c>
      <c r="U189">
        <v>1.4812099748374701</v>
      </c>
      <c r="V189">
        <v>1.48492476915316</v>
      </c>
      <c r="W189">
        <v>1.48751839610869</v>
      </c>
      <c r="X189">
        <v>1.4895377856541301</v>
      </c>
      <c r="Y189">
        <v>1.48915066520829</v>
      </c>
      <c r="Z189">
        <v>1.4883963246545899</v>
      </c>
      <c r="AA189">
        <v>1.4881521785695899</v>
      </c>
      <c r="AB189">
        <v>1.48257065359006</v>
      </c>
      <c r="AC189">
        <v>1.47877762135411</v>
      </c>
      <c r="AD189">
        <v>1.4789432058138601</v>
      </c>
      <c r="AE189">
        <v>1.4805068096130001</v>
      </c>
      <c r="AF189">
        <v>1.48278161153206</v>
      </c>
      <c r="AG189">
        <v>1.4844596529956899</v>
      </c>
      <c r="AH189">
        <v>1.4796670402630501</v>
      </c>
      <c r="AI189">
        <v>1.4755864927017199</v>
      </c>
      <c r="AJ189">
        <v>1.4751314348440501</v>
      </c>
      <c r="AK189">
        <v>1.47548829021934</v>
      </c>
    </row>
    <row r="190" spans="4:37" x14ac:dyDescent="0.3">
      <c r="D190" t="s">
        <v>426</v>
      </c>
      <c r="E190" t="s">
        <v>100</v>
      </c>
      <c r="F190">
        <v>2.2017045343183002</v>
      </c>
      <c r="G190">
        <v>2.1462789404043798</v>
      </c>
      <c r="H190">
        <v>2.1105352099970101</v>
      </c>
      <c r="I190">
        <v>2.1012942100010901</v>
      </c>
      <c r="J190">
        <v>2.0981476350517299</v>
      </c>
      <c r="K190">
        <v>2.0946661488043499</v>
      </c>
      <c r="L190">
        <v>2.0932561937869201</v>
      </c>
      <c r="M190">
        <v>2.0948661502846302</v>
      </c>
      <c r="N190">
        <v>2.0975914341109401</v>
      </c>
      <c r="O190">
        <v>2.07540335849637</v>
      </c>
      <c r="P190">
        <v>2.0761308715159199</v>
      </c>
      <c r="Q190">
        <v>2.0834750600875198</v>
      </c>
      <c r="R190">
        <v>2.0915864915947799</v>
      </c>
      <c r="S190">
        <v>2.0990229436980301</v>
      </c>
      <c r="T190">
        <v>2.1064697115148001</v>
      </c>
      <c r="U190">
        <v>2.11438022202681</v>
      </c>
      <c r="V190">
        <v>2.1238011345596002</v>
      </c>
      <c r="W190">
        <v>2.13126467382288</v>
      </c>
      <c r="X190">
        <v>2.1355693331847299</v>
      </c>
      <c r="Y190">
        <v>2.1407982429426302</v>
      </c>
      <c r="Z190">
        <v>2.1471677746468099</v>
      </c>
      <c r="AA190">
        <v>2.1523465921316798</v>
      </c>
      <c r="AB190">
        <v>2.1464769933413002</v>
      </c>
      <c r="AC190">
        <v>2.1453436611299099</v>
      </c>
      <c r="AD190">
        <v>2.1490544901160602</v>
      </c>
      <c r="AE190">
        <v>2.1550758934268601</v>
      </c>
      <c r="AF190">
        <v>2.1618680543162601</v>
      </c>
      <c r="AG190">
        <v>2.1679759760768902</v>
      </c>
      <c r="AH190">
        <v>2.15950065904625</v>
      </c>
      <c r="AI190">
        <v>2.1559053169272402</v>
      </c>
      <c r="AJ190">
        <v>2.1565283066466501</v>
      </c>
      <c r="AK190">
        <v>2.1583303007780201</v>
      </c>
    </row>
    <row r="191" spans="4:37" x14ac:dyDescent="0.3">
      <c r="D191" t="s">
        <v>426</v>
      </c>
      <c r="E191" t="s">
        <v>45</v>
      </c>
      <c r="F191">
        <v>1.3704242950555101</v>
      </c>
      <c r="G191">
        <v>1.39700997679857</v>
      </c>
      <c r="H191">
        <v>1.40953942685202</v>
      </c>
      <c r="I191">
        <v>1.41427050891342</v>
      </c>
      <c r="J191">
        <v>1.4159129618992801</v>
      </c>
      <c r="K191">
        <v>1.4178948138149501</v>
      </c>
      <c r="L191">
        <v>1.4203128148294899</v>
      </c>
      <c r="M191">
        <v>1.4235898651662799</v>
      </c>
      <c r="N191">
        <v>1.42628597735926</v>
      </c>
      <c r="O191">
        <v>1.42890513437351</v>
      </c>
      <c r="P191">
        <v>1.43340171137163</v>
      </c>
      <c r="Q191">
        <v>1.4376467480480499</v>
      </c>
      <c r="R191">
        <v>1.4422800174125601</v>
      </c>
      <c r="S191">
        <v>1.4458969938762001</v>
      </c>
      <c r="T191">
        <v>1.44978265888948</v>
      </c>
      <c r="U191">
        <v>1.45359898064448</v>
      </c>
      <c r="V191">
        <v>1.45698565714772</v>
      </c>
      <c r="W191">
        <v>1.4599825208620301</v>
      </c>
      <c r="X191">
        <v>1.4629388941882699</v>
      </c>
      <c r="Y191">
        <v>1.46495986265224</v>
      </c>
      <c r="Z191">
        <v>1.4661239925130201</v>
      </c>
      <c r="AA191">
        <v>1.4681749973279601</v>
      </c>
      <c r="AB191">
        <v>1.46745618565104</v>
      </c>
      <c r="AC191">
        <v>1.4680343525130599</v>
      </c>
      <c r="AD191">
        <v>1.47006988489506</v>
      </c>
      <c r="AE191">
        <v>1.47224194039412</v>
      </c>
      <c r="AF191">
        <v>1.47441638823684</v>
      </c>
      <c r="AG191">
        <v>1.47366099954061</v>
      </c>
      <c r="AH191">
        <v>1.4654078508139801</v>
      </c>
      <c r="AI191">
        <v>1.45694465730275</v>
      </c>
      <c r="AJ191">
        <v>1.4521215441870601</v>
      </c>
      <c r="AK191">
        <v>1.44848660098459</v>
      </c>
    </row>
    <row r="192" spans="4:37" x14ac:dyDescent="0.3">
      <c r="D192" t="s">
        <v>426</v>
      </c>
      <c r="E192" t="s">
        <v>101</v>
      </c>
      <c r="F192">
        <v>1.33294388030283</v>
      </c>
      <c r="G192">
        <v>1.3698878130232499</v>
      </c>
      <c r="H192">
        <v>1.37202506624696</v>
      </c>
      <c r="I192">
        <v>1.36991051383397</v>
      </c>
      <c r="J192">
        <v>1.36941729519758</v>
      </c>
      <c r="K192">
        <v>1.37035515525415</v>
      </c>
      <c r="L192">
        <v>1.3724354677403701</v>
      </c>
      <c r="M192">
        <v>1.3763182617415</v>
      </c>
      <c r="N192">
        <v>1.3797170076965499</v>
      </c>
      <c r="O192">
        <v>1.3873323184409301</v>
      </c>
      <c r="P192">
        <v>1.39282278540685</v>
      </c>
      <c r="Q192">
        <v>1.3969549965127099</v>
      </c>
      <c r="R192">
        <v>1.4008228601950099</v>
      </c>
      <c r="S192">
        <v>1.40403078498395</v>
      </c>
      <c r="T192">
        <v>1.40753438586223</v>
      </c>
      <c r="U192">
        <v>1.4112040580785901</v>
      </c>
      <c r="V192">
        <v>1.4146564214262001</v>
      </c>
      <c r="W192">
        <v>1.4176977455737301</v>
      </c>
      <c r="X192">
        <v>1.4205140143845201</v>
      </c>
      <c r="Y192">
        <v>1.4217372903894201</v>
      </c>
      <c r="Z192">
        <v>1.4221729029111601</v>
      </c>
      <c r="AA192">
        <v>1.42361779165796</v>
      </c>
      <c r="AB192">
        <v>1.4232929598292401</v>
      </c>
      <c r="AC192">
        <v>1.4241588201131401</v>
      </c>
      <c r="AD192">
        <v>1.4263503212408399</v>
      </c>
      <c r="AE192">
        <v>1.4284249678102601</v>
      </c>
      <c r="AF192">
        <v>1.4303948049925099</v>
      </c>
      <c r="AG192">
        <v>1.4304474546494099</v>
      </c>
      <c r="AH192">
        <v>1.4229322976143901</v>
      </c>
      <c r="AI192">
        <v>1.4145630876286801</v>
      </c>
      <c r="AJ192">
        <v>1.40976469999159</v>
      </c>
      <c r="AK192">
        <v>1.4060393394472599</v>
      </c>
    </row>
    <row r="193" spans="4:37" x14ac:dyDescent="0.3">
      <c r="D193" t="s">
        <v>426</v>
      </c>
      <c r="E193" t="s">
        <v>46</v>
      </c>
      <c r="F193">
        <v>1.16291522067194</v>
      </c>
      <c r="G193">
        <v>1.16028648251431</v>
      </c>
      <c r="H193">
        <v>1.1664464392874201</v>
      </c>
      <c r="I193">
        <v>1.16322750856987</v>
      </c>
      <c r="J193">
        <v>1.16408441215812</v>
      </c>
      <c r="K193">
        <v>1.1649038720528999</v>
      </c>
      <c r="L193">
        <v>1.1656546100627201</v>
      </c>
      <c r="M193">
        <v>1.16849332723108</v>
      </c>
      <c r="N193">
        <v>1.17006599621576</v>
      </c>
      <c r="O193">
        <v>1.1871483103351299</v>
      </c>
      <c r="P193">
        <v>1.1854387426158099</v>
      </c>
      <c r="Q193">
        <v>1.18086090093962</v>
      </c>
      <c r="R193">
        <v>1.17739815858325</v>
      </c>
      <c r="S193">
        <v>1.1761231503652301</v>
      </c>
      <c r="T193">
        <v>1.1759705171335699</v>
      </c>
      <c r="U193">
        <v>1.1758605408977501</v>
      </c>
      <c r="V193">
        <v>1.1765614711971799</v>
      </c>
      <c r="W193">
        <v>1.1784101631713499</v>
      </c>
      <c r="X193">
        <v>1.1807678489164899</v>
      </c>
      <c r="Y193">
        <v>1.17932380636449</v>
      </c>
      <c r="Z193">
        <v>1.17730782138763</v>
      </c>
      <c r="AA193">
        <v>1.1771013258429699</v>
      </c>
      <c r="AB193">
        <v>1.17843040407635</v>
      </c>
      <c r="AC193">
        <v>1.17805259156136</v>
      </c>
      <c r="AD193">
        <v>1.1781262091184601</v>
      </c>
      <c r="AE193">
        <v>1.1783730908789101</v>
      </c>
      <c r="AF193">
        <v>1.1793188823190299</v>
      </c>
      <c r="AG193">
        <v>1.18001773662139</v>
      </c>
      <c r="AH193">
        <v>1.18085124085779</v>
      </c>
      <c r="AI193">
        <v>1.17784216425265</v>
      </c>
      <c r="AJ193">
        <v>1.1772219564880999</v>
      </c>
      <c r="AK193">
        <v>1.17715556818656</v>
      </c>
    </row>
    <row r="194" spans="4:37" x14ac:dyDescent="0.3">
      <c r="D194" t="s">
        <v>426</v>
      </c>
      <c r="E194" t="s">
        <v>102</v>
      </c>
      <c r="F194">
        <v>1.2069019956189699</v>
      </c>
      <c r="G194">
        <v>1.2243489162776799</v>
      </c>
      <c r="H194">
        <v>1.2333081465151901</v>
      </c>
      <c r="I194">
        <v>1.23050975157758</v>
      </c>
      <c r="J194">
        <v>1.23122444741141</v>
      </c>
      <c r="K194">
        <v>1.2330284409482699</v>
      </c>
      <c r="L194">
        <v>1.2357606222048101</v>
      </c>
      <c r="M194">
        <v>1.2409565941979599</v>
      </c>
      <c r="N194">
        <v>1.2454803454246699</v>
      </c>
      <c r="O194">
        <v>1.2683020761780399</v>
      </c>
      <c r="P194">
        <v>1.27542551103319</v>
      </c>
      <c r="Q194">
        <v>1.27819372806806</v>
      </c>
      <c r="R194">
        <v>1.2800275856605301</v>
      </c>
      <c r="S194">
        <v>1.2819816256324901</v>
      </c>
      <c r="T194">
        <v>1.28459162408046</v>
      </c>
      <c r="U194">
        <v>1.2874598139878199</v>
      </c>
      <c r="V194">
        <v>1.2891277470953699</v>
      </c>
      <c r="W194">
        <v>1.29151312896957</v>
      </c>
      <c r="X194">
        <v>1.29486609770524</v>
      </c>
      <c r="Y194">
        <v>1.2952827980734301</v>
      </c>
      <c r="Z194">
        <v>1.2944520429603099</v>
      </c>
      <c r="AA194">
        <v>1.29565416342617</v>
      </c>
      <c r="AB194">
        <v>1.2995475889636601</v>
      </c>
      <c r="AC194">
        <v>1.3016200282174799</v>
      </c>
      <c r="AD194">
        <v>1.30307843717915</v>
      </c>
      <c r="AE194">
        <v>1.3039016449901399</v>
      </c>
      <c r="AF194">
        <v>1.3046477284894999</v>
      </c>
      <c r="AG194">
        <v>1.30495266836677</v>
      </c>
      <c r="AH194">
        <v>1.3004432568605</v>
      </c>
      <c r="AI194">
        <v>1.29172097385194</v>
      </c>
      <c r="AJ194">
        <v>1.28598229160007</v>
      </c>
      <c r="AK194">
        <v>1.2808395707507101</v>
      </c>
    </row>
    <row r="195" spans="4:37" x14ac:dyDescent="0.3">
      <c r="D195" t="s">
        <v>426</v>
      </c>
      <c r="E195" t="s">
        <v>103</v>
      </c>
      <c r="F195">
        <v>1.21146402445734</v>
      </c>
      <c r="G195">
        <v>1.2312871420425</v>
      </c>
      <c r="H195">
        <v>1.2306546739269399</v>
      </c>
      <c r="I195">
        <v>1.2336832995388001</v>
      </c>
      <c r="J195">
        <v>1.2325534687625901</v>
      </c>
      <c r="K195">
        <v>1.2327138582549799</v>
      </c>
      <c r="L195">
        <v>1.23298838574659</v>
      </c>
      <c r="M195">
        <v>1.2338839474772501</v>
      </c>
      <c r="N195">
        <v>1.23373657094123</v>
      </c>
      <c r="O195">
        <v>1.22318954780267</v>
      </c>
      <c r="P195">
        <v>1.22168436898321</v>
      </c>
      <c r="Q195">
        <v>1.2227758900332499</v>
      </c>
      <c r="R195">
        <v>1.22589995332603</v>
      </c>
      <c r="S195">
        <v>1.2281634749576</v>
      </c>
      <c r="T195">
        <v>1.2304194419119401</v>
      </c>
      <c r="U195">
        <v>1.2325622455463301</v>
      </c>
      <c r="V195">
        <v>1.23495741388348</v>
      </c>
      <c r="W195">
        <v>1.2372906063031901</v>
      </c>
      <c r="X195">
        <v>1.24005445658136</v>
      </c>
      <c r="Y195">
        <v>1.24018109928021</v>
      </c>
      <c r="Z195">
        <v>1.2397003569788501</v>
      </c>
      <c r="AA195">
        <v>1.2388891339368899</v>
      </c>
      <c r="AB195">
        <v>1.23199871779505</v>
      </c>
      <c r="AC195">
        <v>1.22833936000257</v>
      </c>
      <c r="AD195">
        <v>1.2284884062586601</v>
      </c>
      <c r="AE195">
        <v>1.22971122268635</v>
      </c>
      <c r="AF195">
        <v>1.2314568112242901</v>
      </c>
      <c r="AG195">
        <v>1.23288424139535</v>
      </c>
      <c r="AH195">
        <v>1.2285149528509001</v>
      </c>
      <c r="AI195">
        <v>1.2257789488614801</v>
      </c>
      <c r="AJ195">
        <v>1.2271765935040799</v>
      </c>
      <c r="AK195">
        <v>1.2299721790353499</v>
      </c>
    </row>
    <row r="196" spans="4:37" x14ac:dyDescent="0.3">
      <c r="D196" t="s">
        <v>426</v>
      </c>
      <c r="E196" t="s">
        <v>104</v>
      </c>
      <c r="F196">
        <v>1.3183205317003801</v>
      </c>
      <c r="G196">
        <v>1.31749447494292</v>
      </c>
      <c r="H196">
        <v>1.3081581174052599</v>
      </c>
      <c r="I196">
        <v>1.3026374421471401</v>
      </c>
      <c r="J196">
        <v>1.3027174463837801</v>
      </c>
      <c r="K196">
        <v>1.29315543988587</v>
      </c>
      <c r="L196">
        <v>1.29122178572432</v>
      </c>
      <c r="M196">
        <v>1.30802830279135</v>
      </c>
      <c r="N196">
        <v>1.3090879886629401</v>
      </c>
      <c r="O196">
        <v>1.29929802679482</v>
      </c>
      <c r="P196">
        <v>1.3006608518940199</v>
      </c>
      <c r="Q196">
        <v>1.3039443348365301</v>
      </c>
      <c r="R196">
        <v>1.28057062100009</v>
      </c>
      <c r="S196">
        <v>1.2826333742071301</v>
      </c>
      <c r="T196">
        <v>1.28482247920338</v>
      </c>
      <c r="U196">
        <v>1.2873687659758799</v>
      </c>
      <c r="V196">
        <v>1.2903062461794901</v>
      </c>
      <c r="W196">
        <v>1.29214633072838</v>
      </c>
      <c r="X196">
        <v>1.29347267050183</v>
      </c>
      <c r="Y196">
        <v>1.2935451159611699</v>
      </c>
      <c r="Z196">
        <v>1.29311759203355</v>
      </c>
      <c r="AA196">
        <v>1.2931094688211899</v>
      </c>
      <c r="AB196">
        <v>1.28642231428797</v>
      </c>
      <c r="AC196">
        <v>1.2835238265400499</v>
      </c>
      <c r="AD196">
        <v>1.2841256753389101</v>
      </c>
      <c r="AE196">
        <v>1.2855797174689401</v>
      </c>
      <c r="AF196">
        <v>1.28716484343612</v>
      </c>
      <c r="AG196">
        <v>1.28727835772996</v>
      </c>
      <c r="AH196">
        <v>1.2785579163995999</v>
      </c>
      <c r="AI196">
        <v>1.27064132023855</v>
      </c>
      <c r="AJ196">
        <v>1.26643050923792</v>
      </c>
      <c r="AK196">
        <v>1.26330580304136</v>
      </c>
    </row>
    <row r="197" spans="4:37" x14ac:dyDescent="0.3">
      <c r="D197" t="s">
        <v>426</v>
      </c>
      <c r="E197" t="s">
        <v>47</v>
      </c>
      <c r="F197">
        <v>1.4229191260929199</v>
      </c>
      <c r="G197">
        <v>1.45190762529368</v>
      </c>
      <c r="H197">
        <v>1.45083173159018</v>
      </c>
      <c r="I197">
        <v>1.4503489851401801</v>
      </c>
      <c r="J197">
        <v>1.4480069540189899</v>
      </c>
      <c r="K197">
        <v>1.4460471446174601</v>
      </c>
      <c r="L197">
        <v>1.44725418827121</v>
      </c>
      <c r="M197">
        <v>1.4538096962198299</v>
      </c>
      <c r="N197">
        <v>1.45596998092408</v>
      </c>
      <c r="O197">
        <v>1.4445152109166199</v>
      </c>
      <c r="P197">
        <v>1.44795254966316</v>
      </c>
      <c r="Q197">
        <v>1.4531910679375899</v>
      </c>
      <c r="R197">
        <v>1.4522726654442699</v>
      </c>
      <c r="S197">
        <v>1.4560302108259899</v>
      </c>
      <c r="T197">
        <v>1.45945612766272</v>
      </c>
      <c r="U197">
        <v>1.46349482818081</v>
      </c>
      <c r="V197">
        <v>1.4676522947047099</v>
      </c>
      <c r="W197">
        <v>1.4704359677296399</v>
      </c>
      <c r="X197">
        <v>1.47228336832037</v>
      </c>
      <c r="Y197">
        <v>1.471982281182</v>
      </c>
      <c r="Z197">
        <v>1.47127329170912</v>
      </c>
      <c r="AA197">
        <v>1.4707328971353399</v>
      </c>
      <c r="AB197">
        <v>1.46366925157924</v>
      </c>
      <c r="AC197">
        <v>1.4608168030431901</v>
      </c>
      <c r="AD197">
        <v>1.4617785914879999</v>
      </c>
      <c r="AE197">
        <v>1.4635096225861699</v>
      </c>
      <c r="AF197">
        <v>1.4652483334708499</v>
      </c>
      <c r="AG197">
        <v>1.4658032270797401</v>
      </c>
      <c r="AH197">
        <v>1.45257734428117</v>
      </c>
      <c r="AI197">
        <v>1.4411715061785999</v>
      </c>
      <c r="AJ197">
        <v>1.43477201817702</v>
      </c>
      <c r="AK197">
        <v>1.43025826494112</v>
      </c>
    </row>
    <row r="198" spans="4:37" x14ac:dyDescent="0.3">
      <c r="D198" t="s">
        <v>426</v>
      </c>
      <c r="E198" t="s">
        <v>105</v>
      </c>
      <c r="F198">
        <v>0.49747391548150599</v>
      </c>
      <c r="G198">
        <v>0.50804968902583703</v>
      </c>
      <c r="H198">
        <v>0.51288888168172098</v>
      </c>
      <c r="I198">
        <v>0.50951431181662699</v>
      </c>
      <c r="J198">
        <v>0.51064982503023304</v>
      </c>
      <c r="K198">
        <v>0.51213380261228902</v>
      </c>
      <c r="L198">
        <v>0.51408488554846798</v>
      </c>
      <c r="M198">
        <v>0.51745122737520899</v>
      </c>
      <c r="N198">
        <v>0.52068506183238406</v>
      </c>
      <c r="O198">
        <v>0.54263296250966497</v>
      </c>
      <c r="P198">
        <v>0.54798846698557901</v>
      </c>
      <c r="Q198">
        <v>0.54911821118369497</v>
      </c>
      <c r="R198">
        <v>0.54939139073655696</v>
      </c>
      <c r="S198">
        <v>0.549901389253873</v>
      </c>
      <c r="T198">
        <v>0.55109385812823697</v>
      </c>
      <c r="U198">
        <v>0.55247445283468999</v>
      </c>
      <c r="V198">
        <v>0.552662268506528</v>
      </c>
      <c r="W198">
        <v>0.55372392777308699</v>
      </c>
      <c r="X198">
        <v>0.55580747383969098</v>
      </c>
      <c r="Y198">
        <v>0.55624394581209202</v>
      </c>
      <c r="Z198">
        <v>0.55582719880746201</v>
      </c>
      <c r="AA198">
        <v>0.55691129503584003</v>
      </c>
      <c r="AB198">
        <v>0.56240840566941197</v>
      </c>
      <c r="AC198">
        <v>0.56517720714768505</v>
      </c>
      <c r="AD198">
        <v>0.56613535288860395</v>
      </c>
      <c r="AE198">
        <v>0.56624063221426701</v>
      </c>
      <c r="AF198">
        <v>0.56619678299203202</v>
      </c>
      <c r="AG198">
        <v>0.56583933460929303</v>
      </c>
      <c r="AH198">
        <v>0.56459289596814899</v>
      </c>
      <c r="AI198">
        <v>0.55975387488864803</v>
      </c>
      <c r="AJ198">
        <v>0.55598893067937705</v>
      </c>
      <c r="AK198">
        <v>0.55230180438451904</v>
      </c>
    </row>
    <row r="199" spans="4:37" x14ac:dyDescent="0.3">
      <c r="D199" t="s">
        <v>426</v>
      </c>
      <c r="E199" t="s">
        <v>106</v>
      </c>
      <c r="F199">
        <v>0.41672301972307102</v>
      </c>
      <c r="G199">
        <v>0.423675250550269</v>
      </c>
      <c r="H199">
        <v>0.42662016837484501</v>
      </c>
      <c r="I199">
        <v>0.42455589777154701</v>
      </c>
      <c r="J199">
        <v>0.42503704937657999</v>
      </c>
      <c r="K199">
        <v>0.42588912432921799</v>
      </c>
      <c r="L199">
        <v>0.42714848860293098</v>
      </c>
      <c r="M199">
        <v>0.429519613440077</v>
      </c>
      <c r="N199">
        <v>0.43177281517358601</v>
      </c>
      <c r="O199">
        <v>0.44438340648778601</v>
      </c>
      <c r="P199">
        <v>0.44824362845371002</v>
      </c>
      <c r="Q199">
        <v>0.449667245107296</v>
      </c>
      <c r="R199">
        <v>0.45033184558850697</v>
      </c>
      <c r="S199">
        <v>0.45103284061420401</v>
      </c>
      <c r="T199">
        <v>0.45211432696055098</v>
      </c>
      <c r="U199">
        <v>0.45331134420124403</v>
      </c>
      <c r="V199">
        <v>0.45379992997808299</v>
      </c>
      <c r="W199">
        <v>0.45468729843754202</v>
      </c>
      <c r="X199">
        <v>0.45608955886365798</v>
      </c>
      <c r="Y199">
        <v>0.45639665527107998</v>
      </c>
      <c r="Z199">
        <v>0.45611205556142098</v>
      </c>
      <c r="AA199">
        <v>0.45679461930327198</v>
      </c>
      <c r="AB199">
        <v>0.459564615909481</v>
      </c>
      <c r="AC199">
        <v>0.46113428273186402</v>
      </c>
      <c r="AD199">
        <v>0.46189898710670801</v>
      </c>
      <c r="AE199">
        <v>0.46218295344958998</v>
      </c>
      <c r="AF199">
        <v>0.46233753607912098</v>
      </c>
      <c r="AG199">
        <v>0.46206927592589903</v>
      </c>
      <c r="AH199">
        <v>0.46050027286348699</v>
      </c>
      <c r="AI199">
        <v>0.45671719977843001</v>
      </c>
      <c r="AJ199">
        <v>0.453930291752425</v>
      </c>
      <c r="AK199">
        <v>0.45127896220775698</v>
      </c>
    </row>
    <row r="200" spans="4:37" x14ac:dyDescent="0.3">
      <c r="D200" t="s">
        <v>426</v>
      </c>
      <c r="E200" t="s">
        <v>107</v>
      </c>
      <c r="F200">
        <v>8.3408992767830703E-2</v>
      </c>
      <c r="G200">
        <v>8.5455456243108102E-2</v>
      </c>
      <c r="H200">
        <v>8.6627467057490304E-2</v>
      </c>
      <c r="I200">
        <v>8.6301051826246505E-2</v>
      </c>
      <c r="J200">
        <v>8.6416027280187893E-2</v>
      </c>
      <c r="K200">
        <v>8.6634815778268995E-2</v>
      </c>
      <c r="L200">
        <v>8.69188391220138E-2</v>
      </c>
      <c r="M200">
        <v>8.7421649799669002E-2</v>
      </c>
      <c r="N200">
        <v>8.7855387684633607E-2</v>
      </c>
      <c r="O200">
        <v>9.0833576277993003E-2</v>
      </c>
      <c r="P200">
        <v>9.1582625391454203E-2</v>
      </c>
      <c r="Q200">
        <v>9.1741000657530603E-2</v>
      </c>
      <c r="R200">
        <v>9.1782296803753299E-2</v>
      </c>
      <c r="S200">
        <v>9.18652587362557E-2</v>
      </c>
      <c r="T200">
        <v>9.2028249398663803E-2</v>
      </c>
      <c r="U200">
        <v>9.2204696742367906E-2</v>
      </c>
      <c r="V200">
        <v>9.2214749171497495E-2</v>
      </c>
      <c r="W200">
        <v>9.2352947875012595E-2</v>
      </c>
      <c r="X200">
        <v>9.2629469487253299E-2</v>
      </c>
      <c r="Y200">
        <v>9.2595841225276407E-2</v>
      </c>
      <c r="Z200">
        <v>9.2429078815908103E-2</v>
      </c>
      <c r="AA200">
        <v>9.2500794255345506E-2</v>
      </c>
      <c r="AB200">
        <v>9.3127344820981894E-2</v>
      </c>
      <c r="AC200">
        <v>9.3422700377727402E-2</v>
      </c>
      <c r="AD200">
        <v>9.3514726280776103E-2</v>
      </c>
      <c r="AE200">
        <v>9.3495194434602399E-2</v>
      </c>
      <c r="AF200">
        <v>9.3461712034087305E-2</v>
      </c>
      <c r="AG200">
        <v>9.3356927924585706E-2</v>
      </c>
      <c r="AH200">
        <v>9.3053119109095403E-2</v>
      </c>
      <c r="AI200">
        <v>9.2214866493333505E-2</v>
      </c>
      <c r="AJ200">
        <v>9.1594612614344997E-2</v>
      </c>
      <c r="AK200">
        <v>9.10039912141625E-2</v>
      </c>
    </row>
    <row r="201" spans="4:37" x14ac:dyDescent="0.3">
      <c r="D201" t="s">
        <v>426</v>
      </c>
      <c r="E201" t="s">
        <v>108</v>
      </c>
      <c r="F201">
        <v>0.25572651944824298</v>
      </c>
      <c r="G201">
        <v>0.26454150115918001</v>
      </c>
      <c r="H201">
        <v>0.26854396719982299</v>
      </c>
      <c r="I201">
        <v>0.26472895859379703</v>
      </c>
      <c r="J201">
        <v>0.26644119282016498</v>
      </c>
      <c r="K201">
        <v>0.26807259780674503</v>
      </c>
      <c r="L201">
        <v>0.26993826766294599</v>
      </c>
      <c r="M201">
        <v>0.27272191549461999</v>
      </c>
      <c r="N201">
        <v>0.27555192531224798</v>
      </c>
      <c r="O201">
        <v>0.30010339109039502</v>
      </c>
      <c r="P201">
        <v>0.304454565431792</v>
      </c>
      <c r="Q201">
        <v>0.30414901329803201</v>
      </c>
      <c r="R201">
        <v>0.30342358340588799</v>
      </c>
      <c r="S201">
        <v>0.30314050339978799</v>
      </c>
      <c r="T201">
        <v>0.303671731629856</v>
      </c>
      <c r="U201">
        <v>0.304425743633148</v>
      </c>
      <c r="V201">
        <v>0.30390254626360202</v>
      </c>
      <c r="W201">
        <v>0.30454348490789801</v>
      </c>
      <c r="X201">
        <v>0.30647477298993397</v>
      </c>
      <c r="Y201">
        <v>0.30706233531361099</v>
      </c>
      <c r="Z201">
        <v>0.30694048455094303</v>
      </c>
      <c r="AA201">
        <v>0.30820804314535899</v>
      </c>
      <c r="AB201">
        <v>0.31542053333954001</v>
      </c>
      <c r="AC201">
        <v>0.31874844718109602</v>
      </c>
      <c r="AD201">
        <v>0.31948052339304001</v>
      </c>
      <c r="AE201">
        <v>0.319230516687663</v>
      </c>
      <c r="AF201">
        <v>0.31888611437562903</v>
      </c>
      <c r="AG201">
        <v>0.31874634951657999</v>
      </c>
      <c r="AH201">
        <v>0.31938471470572499</v>
      </c>
      <c r="AI201">
        <v>0.31641635635989102</v>
      </c>
      <c r="AJ201">
        <v>0.31371592924942099</v>
      </c>
      <c r="AK201">
        <v>0.31087363429030301</v>
      </c>
    </row>
    <row r="202" spans="4:37" x14ac:dyDescent="0.3">
      <c r="D202" t="s">
        <v>426</v>
      </c>
      <c r="E202" t="s">
        <v>109</v>
      </c>
      <c r="F202">
        <v>0.97343121913291497</v>
      </c>
      <c r="G202">
        <v>0.99137214728707501</v>
      </c>
      <c r="H202">
        <v>0.99897848312614101</v>
      </c>
      <c r="I202">
        <v>0.993000030182</v>
      </c>
      <c r="J202">
        <v>0.99474003168904701</v>
      </c>
      <c r="K202">
        <v>0.99719975777897396</v>
      </c>
      <c r="L202">
        <v>1.00061124331289</v>
      </c>
      <c r="M202">
        <v>1.00672603741807</v>
      </c>
      <c r="N202">
        <v>1.0126364112549</v>
      </c>
      <c r="O202">
        <v>1.0494524263287801</v>
      </c>
      <c r="P202">
        <v>1.05937028594949</v>
      </c>
      <c r="Q202">
        <v>1.0622019802331899</v>
      </c>
      <c r="R202">
        <v>1.0632724990534299</v>
      </c>
      <c r="S202">
        <v>1.0646070646947501</v>
      </c>
      <c r="T202">
        <v>1.0670907104134899</v>
      </c>
      <c r="U202">
        <v>1.06991578820982</v>
      </c>
      <c r="V202">
        <v>1.0707163505858199</v>
      </c>
      <c r="W202">
        <v>1.0728451840914</v>
      </c>
      <c r="X202">
        <v>1.0766021156544201</v>
      </c>
      <c r="Y202">
        <v>1.07753023833426</v>
      </c>
      <c r="Z202">
        <v>1.0769259341461399</v>
      </c>
      <c r="AA202">
        <v>1.0789224347726101</v>
      </c>
      <c r="AB202">
        <v>1.0878488088956799</v>
      </c>
      <c r="AC202">
        <v>1.0925880493450599</v>
      </c>
      <c r="AD202">
        <v>1.0945111048946301</v>
      </c>
      <c r="AE202">
        <v>1.0950059185651799</v>
      </c>
      <c r="AF202">
        <v>1.0951885108759101</v>
      </c>
      <c r="AG202">
        <v>1.09458914061206</v>
      </c>
      <c r="AH202">
        <v>1.09164496213021</v>
      </c>
      <c r="AI202">
        <v>1.08254387584008</v>
      </c>
      <c r="AJ202">
        <v>1.07560868132204</v>
      </c>
      <c r="AK202">
        <v>1.0688885633259599</v>
      </c>
    </row>
    <row r="203" spans="4:37" x14ac:dyDescent="0.3">
      <c r="D203" t="s">
        <v>426</v>
      </c>
      <c r="E203" t="s">
        <v>110</v>
      </c>
      <c r="F203">
        <v>0.90525772545483896</v>
      </c>
      <c r="G203">
        <v>0.92746848246541203</v>
      </c>
      <c r="H203">
        <v>0.94018859583480197</v>
      </c>
      <c r="I203">
        <v>0.93664593334741397</v>
      </c>
      <c r="J203">
        <v>0.93789378941741597</v>
      </c>
      <c r="K203">
        <v>0.94026835325783098</v>
      </c>
      <c r="L203">
        <v>0.94335092646158802</v>
      </c>
      <c r="M203">
        <v>0.94880805087106002</v>
      </c>
      <c r="N203">
        <v>0.95351551175933902</v>
      </c>
      <c r="O203">
        <v>0.985838504071476</v>
      </c>
      <c r="P203">
        <v>0.99396811305255595</v>
      </c>
      <c r="Q203">
        <v>0.99568699765215196</v>
      </c>
      <c r="R203">
        <v>0.99613519459302302</v>
      </c>
      <c r="S203">
        <v>0.99703560026661697</v>
      </c>
      <c r="T203">
        <v>0.99880457686521196</v>
      </c>
      <c r="U203">
        <v>1.00071960204113</v>
      </c>
      <c r="V203">
        <v>1.00082870345737</v>
      </c>
      <c r="W203">
        <v>1.0023286070016699</v>
      </c>
      <c r="X203">
        <v>1.0053297621186299</v>
      </c>
      <c r="Y203">
        <v>1.0049647865540201</v>
      </c>
      <c r="Z203">
        <v>1.0031548742863901</v>
      </c>
      <c r="AA203">
        <v>1.00393321908902</v>
      </c>
      <c r="AB203">
        <v>1.0107333220594501</v>
      </c>
      <c r="AC203">
        <v>1.0139388863777099</v>
      </c>
      <c r="AD203">
        <v>1.01493766559587</v>
      </c>
      <c r="AE203">
        <v>1.01472568180296</v>
      </c>
      <c r="AF203">
        <v>1.01436228926739</v>
      </c>
      <c r="AG203">
        <v>1.0132250423301199</v>
      </c>
      <c r="AH203">
        <v>1.00992773267472</v>
      </c>
      <c r="AI203">
        <v>1.00082997676553</v>
      </c>
      <c r="AJ203">
        <v>0.99409821324641401</v>
      </c>
      <c r="AK203">
        <v>0.98768805807758298</v>
      </c>
    </row>
    <row r="204" spans="4:37" x14ac:dyDescent="0.3">
      <c r="D204" t="s">
        <v>426</v>
      </c>
      <c r="E204" t="s">
        <v>111</v>
      </c>
      <c r="F204">
        <v>1.19043107039864</v>
      </c>
      <c r="G204">
        <v>0.78308688273244997</v>
      </c>
      <c r="H204">
        <v>0.78310742451115001</v>
      </c>
      <c r="I204">
        <v>0.78443124622177396</v>
      </c>
      <c r="J204">
        <v>0.78170695305208304</v>
      </c>
      <c r="K204">
        <v>0.78011372281443003</v>
      </c>
      <c r="L204">
        <v>0.77909593468482397</v>
      </c>
      <c r="M204">
        <v>0.77908994620256</v>
      </c>
      <c r="N204">
        <v>0.77865158541527502</v>
      </c>
      <c r="O204">
        <v>0.76709369638160596</v>
      </c>
      <c r="P204">
        <v>0.76587219865547795</v>
      </c>
      <c r="Q204">
        <v>0.76659888463575698</v>
      </c>
      <c r="R204">
        <v>0.76610971237198</v>
      </c>
      <c r="S204">
        <v>0.76523414665591705</v>
      </c>
      <c r="T204">
        <v>0.76478787992908803</v>
      </c>
      <c r="U204">
        <v>0.76456456844495602</v>
      </c>
      <c r="V204">
        <v>0.76415258492167604</v>
      </c>
      <c r="W204">
        <v>0.76306241996859803</v>
      </c>
      <c r="X204">
        <v>0.76163492174853697</v>
      </c>
      <c r="Y204">
        <v>0.88452006709725495</v>
      </c>
      <c r="Z204">
        <v>1.01258368348215</v>
      </c>
      <c r="AA204">
        <v>1.1479503669140001</v>
      </c>
      <c r="AB204">
        <v>1.1739750151380901</v>
      </c>
      <c r="AC204">
        <v>1.20275578088137</v>
      </c>
      <c r="AD204">
        <v>1.23294069583085</v>
      </c>
      <c r="AE204">
        <v>1.2636537645727199</v>
      </c>
      <c r="AF204">
        <v>1.29411095650861</v>
      </c>
      <c r="AG204">
        <v>1.3250802586619701</v>
      </c>
      <c r="AH204">
        <v>1.34945788060991</v>
      </c>
      <c r="AI204">
        <v>1.3710744613738699</v>
      </c>
      <c r="AJ204">
        <v>1.39603837955219</v>
      </c>
      <c r="AK204">
        <v>1.4218360891966799</v>
      </c>
    </row>
    <row r="205" spans="4:37" x14ac:dyDescent="0.3">
      <c r="D205" t="s">
        <v>426</v>
      </c>
      <c r="E205" t="s">
        <v>112</v>
      </c>
      <c r="F205">
        <v>1.1904310703991301</v>
      </c>
      <c r="G205">
        <v>1.2191848219105099</v>
      </c>
      <c r="H205">
        <v>1.2355973960353199</v>
      </c>
      <c r="I205">
        <v>1.2310392803636101</v>
      </c>
      <c r="J205">
        <v>1.23260084845242</v>
      </c>
      <c r="K205">
        <v>1.2356495563768799</v>
      </c>
      <c r="L205">
        <v>1.2396357970973899</v>
      </c>
      <c r="M205">
        <v>1.24673383064608</v>
      </c>
      <c r="N205">
        <v>1.2528560487734699</v>
      </c>
      <c r="O205">
        <v>1.2943349279965599</v>
      </c>
      <c r="P205">
        <v>1.3049330911595001</v>
      </c>
      <c r="Q205">
        <v>1.30730080303824</v>
      </c>
      <c r="R205">
        <v>1.3079819910908099</v>
      </c>
      <c r="S205">
        <v>1.30922360095921</v>
      </c>
      <c r="T205">
        <v>1.3115763043443001</v>
      </c>
      <c r="U205">
        <v>1.3141168434861199</v>
      </c>
      <c r="V205">
        <v>1.31433436378118</v>
      </c>
      <c r="W205">
        <v>1.31631631007077</v>
      </c>
      <c r="X205">
        <v>1.32021003947316</v>
      </c>
      <c r="Y205">
        <v>1.3197446402491799</v>
      </c>
      <c r="Z205">
        <v>1.3174020295517901</v>
      </c>
      <c r="AA205">
        <v>1.31840637040557</v>
      </c>
      <c r="AB205">
        <v>1.3270436654995099</v>
      </c>
      <c r="AC205">
        <v>1.33114681379525</v>
      </c>
      <c r="AD205">
        <v>1.33246971944628</v>
      </c>
      <c r="AE205">
        <v>1.3322406898891299</v>
      </c>
      <c r="AF205">
        <v>1.3318088018560501</v>
      </c>
      <c r="AG205">
        <v>1.3303309679855799</v>
      </c>
      <c r="AH205">
        <v>1.3259107274000701</v>
      </c>
      <c r="AI205">
        <v>1.3140094735646699</v>
      </c>
      <c r="AJ205">
        <v>1.30522980268885</v>
      </c>
      <c r="AK205">
        <v>1.2968833327754199</v>
      </c>
    </row>
    <row r="206" spans="4:37" x14ac:dyDescent="0.3">
      <c r="D206" t="s">
        <v>426</v>
      </c>
      <c r="E206" t="s">
        <v>113</v>
      </c>
      <c r="F206">
        <v>1.3021397686218801</v>
      </c>
      <c r="G206">
        <v>1.33047626310756</v>
      </c>
      <c r="H206">
        <v>1.3455401798670099</v>
      </c>
      <c r="I206">
        <v>1.3399608950750299</v>
      </c>
      <c r="J206">
        <v>1.3416515069936401</v>
      </c>
      <c r="K206">
        <v>1.34479809661136</v>
      </c>
      <c r="L206">
        <v>1.34905418531887</v>
      </c>
      <c r="M206">
        <v>1.35674716064185</v>
      </c>
      <c r="N206">
        <v>1.3636158332872099</v>
      </c>
      <c r="O206">
        <v>1.4076067341524301</v>
      </c>
      <c r="P206">
        <v>1.41943872722974</v>
      </c>
      <c r="Q206">
        <v>1.4226138665299799</v>
      </c>
      <c r="R206">
        <v>1.4237666186497799</v>
      </c>
      <c r="S206">
        <v>1.42537928181018</v>
      </c>
      <c r="T206">
        <v>1.42822107407481</v>
      </c>
      <c r="U206">
        <v>1.4313268299694999</v>
      </c>
      <c r="V206">
        <v>1.4319693624796801</v>
      </c>
      <c r="W206">
        <v>1.4343458242938201</v>
      </c>
      <c r="X206">
        <v>1.4386880043775301</v>
      </c>
      <c r="Y206">
        <v>1.4386910902383701</v>
      </c>
      <c r="Z206">
        <v>1.4366957066953601</v>
      </c>
      <c r="AA206">
        <v>1.43817583343796</v>
      </c>
      <c r="AB206">
        <v>1.44757127378823</v>
      </c>
      <c r="AC206">
        <v>1.4522924937914199</v>
      </c>
      <c r="AD206">
        <v>1.4540666000279101</v>
      </c>
      <c r="AE206">
        <v>1.4541815406441001</v>
      </c>
      <c r="AF206">
        <v>1.45401256959792</v>
      </c>
      <c r="AG206">
        <v>1.45265810684603</v>
      </c>
      <c r="AH206">
        <v>1.4478633140686401</v>
      </c>
      <c r="AI206">
        <v>1.43522168639452</v>
      </c>
      <c r="AJ206">
        <v>1.42587976867302</v>
      </c>
      <c r="AK206">
        <v>1.4169861490115401</v>
      </c>
    </row>
    <row r="207" spans="4:37" x14ac:dyDescent="0.3">
      <c r="D207" t="s">
        <v>426</v>
      </c>
      <c r="E207" t="s">
        <v>48</v>
      </c>
      <c r="F207">
        <v>1.26969209312609</v>
      </c>
      <c r="G207">
        <v>1.2778103191288901</v>
      </c>
      <c r="H207">
        <v>1.28532753908951</v>
      </c>
      <c r="I207">
        <v>1.2830404412591501</v>
      </c>
      <c r="J207">
        <v>1.28280258605787</v>
      </c>
      <c r="K207">
        <v>1.28450563178979</v>
      </c>
      <c r="L207">
        <v>1.28718931873175</v>
      </c>
      <c r="M207">
        <v>1.2920079906717299</v>
      </c>
      <c r="N207">
        <v>1.29611881435942</v>
      </c>
      <c r="O207">
        <v>1.31223520079217</v>
      </c>
      <c r="P207">
        <v>1.31888467678135</v>
      </c>
      <c r="Q207">
        <v>1.3222155381634499</v>
      </c>
      <c r="R207">
        <v>1.32462009808501</v>
      </c>
      <c r="S207">
        <v>1.3270657304977</v>
      </c>
      <c r="T207">
        <v>1.33000192379194</v>
      </c>
      <c r="U207">
        <v>1.3334359200175301</v>
      </c>
      <c r="V207">
        <v>1.33547083614593</v>
      </c>
      <c r="W207">
        <v>1.3381894552521001</v>
      </c>
      <c r="X207">
        <v>1.3420913826738099</v>
      </c>
      <c r="Y207">
        <v>1.3438560278457401</v>
      </c>
      <c r="Z207">
        <v>1.3446553797413401</v>
      </c>
      <c r="AA207">
        <v>1.34750327411662</v>
      </c>
      <c r="AB207">
        <v>1.35006445215278</v>
      </c>
      <c r="AC207">
        <v>1.3520965448528</v>
      </c>
      <c r="AD207">
        <v>1.3542689781723001</v>
      </c>
      <c r="AE207">
        <v>1.3559298567048701</v>
      </c>
      <c r="AF207">
        <v>1.3572940649697001</v>
      </c>
      <c r="AG207">
        <v>1.35725091651388</v>
      </c>
      <c r="AH207">
        <v>1.34984958351777</v>
      </c>
      <c r="AI207">
        <v>1.3393601885700399</v>
      </c>
      <c r="AJ207">
        <v>1.33245916532389</v>
      </c>
      <c r="AK207">
        <v>1.32672813676986</v>
      </c>
    </row>
    <row r="208" spans="4:37" x14ac:dyDescent="0.3">
      <c r="D208" t="s">
        <v>426</v>
      </c>
      <c r="E208" t="s">
        <v>49</v>
      </c>
      <c r="F208">
        <v>1.4958932107925</v>
      </c>
      <c r="G208">
        <v>1.5141413630665099</v>
      </c>
      <c r="H208">
        <v>1.51956153942269</v>
      </c>
      <c r="I208">
        <v>1.51891011883897</v>
      </c>
      <c r="J208">
        <v>1.51634329131794</v>
      </c>
      <c r="K208">
        <v>1.5161769123936299</v>
      </c>
      <c r="L208">
        <v>1.5180996294518201</v>
      </c>
      <c r="M208">
        <v>1.5234930185398601</v>
      </c>
      <c r="N208">
        <v>1.5265797516002899</v>
      </c>
      <c r="O208">
        <v>1.5254740937115101</v>
      </c>
      <c r="P208">
        <v>1.53107932630054</v>
      </c>
      <c r="Q208">
        <v>1.5364478081272901</v>
      </c>
      <c r="R208">
        <v>1.5390365669647199</v>
      </c>
      <c r="S208">
        <v>1.54267388199564</v>
      </c>
      <c r="T208">
        <v>1.5461199687456899</v>
      </c>
      <c r="U208">
        <v>1.5499877838118701</v>
      </c>
      <c r="V208">
        <v>1.55305964541088</v>
      </c>
      <c r="W208">
        <v>1.5557605334578199</v>
      </c>
      <c r="X208">
        <v>1.55857630829053</v>
      </c>
      <c r="Y208">
        <v>1.56001527319175</v>
      </c>
      <c r="Z208">
        <v>1.5606653211008099</v>
      </c>
      <c r="AA208">
        <v>1.5628036750738601</v>
      </c>
      <c r="AB208">
        <v>1.5586106847894401</v>
      </c>
      <c r="AC208">
        <v>1.55741901512587</v>
      </c>
      <c r="AD208">
        <v>1.5589595104701</v>
      </c>
      <c r="AE208">
        <v>1.56078952416088</v>
      </c>
      <c r="AF208">
        <v>1.56253953516606</v>
      </c>
      <c r="AG208">
        <v>1.5624759220940601</v>
      </c>
      <c r="AH208">
        <v>1.55000302136948</v>
      </c>
      <c r="AI208">
        <v>1.53701449577033</v>
      </c>
      <c r="AJ208">
        <v>1.5291655511334401</v>
      </c>
      <c r="AK208">
        <v>1.52289653197922</v>
      </c>
    </row>
    <row r="209" spans="4:37" x14ac:dyDescent="0.3">
      <c r="D209" t="s">
        <v>426</v>
      </c>
      <c r="E209" t="s">
        <v>50</v>
      </c>
      <c r="F209">
        <v>1.40438623929439</v>
      </c>
      <c r="G209">
        <v>1.4282533489717799</v>
      </c>
      <c r="H209">
        <v>1.4266257048927</v>
      </c>
      <c r="I209">
        <v>1.42563287659292</v>
      </c>
      <c r="J209">
        <v>1.42119717650532</v>
      </c>
      <c r="K209">
        <v>1.41902387580278</v>
      </c>
      <c r="L209">
        <v>1.4180981781386299</v>
      </c>
      <c r="M209">
        <v>1.41870446743305</v>
      </c>
      <c r="N209">
        <v>1.4171363804822501</v>
      </c>
      <c r="O209">
        <v>1.40372835560359</v>
      </c>
      <c r="P209">
        <v>1.4022298544660501</v>
      </c>
      <c r="Q209">
        <v>1.40399557704294</v>
      </c>
      <c r="R209">
        <v>1.40778600578837</v>
      </c>
      <c r="S209">
        <v>1.41092981730831</v>
      </c>
      <c r="T209">
        <v>1.4140893603896301</v>
      </c>
      <c r="U209">
        <v>1.41662046602318</v>
      </c>
      <c r="V209">
        <v>1.4201606782430101</v>
      </c>
      <c r="W209">
        <v>1.4233171280149099</v>
      </c>
      <c r="X209">
        <v>1.4269835391954899</v>
      </c>
      <c r="Y209">
        <v>1.42771530714854</v>
      </c>
      <c r="Z209">
        <v>1.42832503342355</v>
      </c>
      <c r="AA209">
        <v>1.4285793076070401</v>
      </c>
      <c r="AB209">
        <v>1.4210201038733601</v>
      </c>
      <c r="AC209">
        <v>1.4177768830178299</v>
      </c>
      <c r="AD209">
        <v>1.41901292540462</v>
      </c>
      <c r="AE209">
        <v>1.4214767121082501</v>
      </c>
      <c r="AF209">
        <v>1.4246564229540499</v>
      </c>
      <c r="AG209">
        <v>1.43421047344432</v>
      </c>
      <c r="AH209">
        <v>1.4342088790541001</v>
      </c>
      <c r="AI209">
        <v>1.43461971889732</v>
      </c>
      <c r="AJ209">
        <v>1.43985730419306</v>
      </c>
      <c r="AK209">
        <v>1.44756280439112</v>
      </c>
    </row>
    <row r="210" spans="4:37" x14ac:dyDescent="0.3">
      <c r="D210" t="s">
        <v>426</v>
      </c>
      <c r="E210" t="s">
        <v>114</v>
      </c>
      <c r="F210">
        <v>1.2185849816788801</v>
      </c>
      <c r="G210">
        <v>1.34340332216733</v>
      </c>
      <c r="H210">
        <v>1.3672845345456901</v>
      </c>
      <c r="I210">
        <v>1.3900569191193299</v>
      </c>
      <c r="J210">
        <v>1.39872014963991</v>
      </c>
      <c r="K210">
        <v>1.40347506244899</v>
      </c>
      <c r="L210">
        <v>1.39624001777812</v>
      </c>
      <c r="M210">
        <v>1.3847693190082599</v>
      </c>
      <c r="N210">
        <v>1.3746588315366299</v>
      </c>
      <c r="O210">
        <v>1.3368715278791701</v>
      </c>
      <c r="P210">
        <v>1.3308898010085599</v>
      </c>
      <c r="Q210">
        <v>1.3339793237465201</v>
      </c>
      <c r="R210">
        <v>1.3377807997129501</v>
      </c>
      <c r="S210">
        <v>1.3394086660797899</v>
      </c>
      <c r="T210">
        <v>1.34226746820025</v>
      </c>
      <c r="U210">
        <v>1.34248511636059</v>
      </c>
      <c r="V210">
        <v>1.28502703601082</v>
      </c>
      <c r="W210">
        <v>1.2822813161492801</v>
      </c>
      <c r="X210">
        <v>1.3748884739395799</v>
      </c>
      <c r="Y210">
        <v>1.373838584726</v>
      </c>
      <c r="Z210">
        <v>1.3727530158685399</v>
      </c>
      <c r="AA210">
        <v>1.37048837631556</v>
      </c>
      <c r="AB210">
        <v>1.3768837456096099</v>
      </c>
      <c r="AC210">
        <v>1.3838604350497901</v>
      </c>
      <c r="AD210">
        <v>1.3850252862246599</v>
      </c>
      <c r="AE210">
        <v>1.38482902652175</v>
      </c>
      <c r="AF210">
        <v>1.38297273646497</v>
      </c>
      <c r="AG210">
        <v>1.38893706147342</v>
      </c>
      <c r="AH210">
        <v>1.4056994684541599</v>
      </c>
      <c r="AI210">
        <v>1.4269570967391401</v>
      </c>
      <c r="AJ210">
        <v>1.4408053573094199</v>
      </c>
      <c r="AK210">
        <v>1.4562325307530699</v>
      </c>
    </row>
    <row r="211" spans="4:37" x14ac:dyDescent="0.3">
      <c r="D211" t="s">
        <v>426</v>
      </c>
      <c r="E211" t="s">
        <v>51</v>
      </c>
      <c r="F211">
        <v>1.2468797409207899</v>
      </c>
      <c r="G211">
        <v>1.2897108722436399</v>
      </c>
      <c r="H211">
        <v>1.348689004858</v>
      </c>
      <c r="I211">
        <v>1.40785128759142</v>
      </c>
      <c r="J211">
        <v>1.4443522250085199</v>
      </c>
      <c r="K211">
        <v>1.4656285274746199</v>
      </c>
      <c r="L211">
        <v>1.4674082989128301</v>
      </c>
      <c r="M211">
        <v>1.42592590445069</v>
      </c>
      <c r="N211">
        <v>1.40069422544213</v>
      </c>
      <c r="O211">
        <v>1.33883034646026</v>
      </c>
      <c r="P211">
        <v>1.31632522121475</v>
      </c>
      <c r="Q211">
        <v>1.3115886676091399</v>
      </c>
      <c r="R211">
        <v>1.31336247965431</v>
      </c>
      <c r="S211">
        <v>1.31343994657882</v>
      </c>
      <c r="T211">
        <v>1.3140307021832101</v>
      </c>
      <c r="U211">
        <v>1.3100815379759301</v>
      </c>
      <c r="V211">
        <v>1.28079068331388</v>
      </c>
      <c r="W211">
        <v>1.2631603040214301</v>
      </c>
      <c r="X211">
        <v>1.27565445250078</v>
      </c>
      <c r="Y211">
        <v>1.2743317721931799</v>
      </c>
      <c r="Z211">
        <v>1.2748436142453199</v>
      </c>
      <c r="AA211">
        <v>1.2728378940315299</v>
      </c>
      <c r="AB211">
        <v>1.3933441545204099</v>
      </c>
      <c r="AC211">
        <v>1.46395518392841</v>
      </c>
      <c r="AD211">
        <v>1.4730286169118001</v>
      </c>
      <c r="AE211">
        <v>1.4677815294290699</v>
      </c>
      <c r="AF211">
        <v>1.4586323362945699</v>
      </c>
      <c r="AG211">
        <v>1.46013275571759</v>
      </c>
      <c r="AH211">
        <v>1.58996052100478</v>
      </c>
      <c r="AI211">
        <v>1.7097632871970501</v>
      </c>
      <c r="AJ211">
        <v>1.7630996700108601</v>
      </c>
      <c r="AK211">
        <v>1.8028427328184899</v>
      </c>
    </row>
    <row r="212" spans="4:37" x14ac:dyDescent="0.3">
      <c r="D212" t="s">
        <v>426</v>
      </c>
      <c r="E212" t="s">
        <v>52</v>
      </c>
      <c r="F212">
        <v>1.26807825699027</v>
      </c>
      <c r="G212">
        <v>1.35435407828014</v>
      </c>
      <c r="H212">
        <v>1.3653119711351001</v>
      </c>
      <c r="I212">
        <v>1.3749893004086899</v>
      </c>
      <c r="J212">
        <v>1.3781470461423</v>
      </c>
      <c r="K212">
        <v>1.38166483008012</v>
      </c>
      <c r="L212">
        <v>1.3820327082435</v>
      </c>
      <c r="M212">
        <v>1.37802787199673</v>
      </c>
      <c r="N212">
        <v>1.37516170073095</v>
      </c>
      <c r="O212">
        <v>1.35786173982354</v>
      </c>
      <c r="P212">
        <v>1.3570162364291101</v>
      </c>
      <c r="Q212">
        <v>1.36015473018682</v>
      </c>
      <c r="R212">
        <v>1.3647096869345401</v>
      </c>
      <c r="S212">
        <v>1.3675145094080301</v>
      </c>
      <c r="T212">
        <v>1.3704645245909699</v>
      </c>
      <c r="U212">
        <v>1.37291961995446</v>
      </c>
      <c r="V212">
        <v>1.35984682382731</v>
      </c>
      <c r="W212">
        <v>1.3593617369599</v>
      </c>
      <c r="X212">
        <v>1.38254880900917</v>
      </c>
      <c r="Y212">
        <v>1.3817780980141501</v>
      </c>
      <c r="Z212">
        <v>1.38089157983564</v>
      </c>
      <c r="AA212">
        <v>1.3799194833524699</v>
      </c>
      <c r="AB212">
        <v>1.3900708984708201</v>
      </c>
      <c r="AC212">
        <v>1.39729822640813</v>
      </c>
      <c r="AD212">
        <v>1.39919660661264</v>
      </c>
      <c r="AE212">
        <v>1.39964899867446</v>
      </c>
      <c r="AF212">
        <v>1.39934119785962</v>
      </c>
      <c r="AG212">
        <v>1.4032188442251601</v>
      </c>
      <c r="AH212">
        <v>1.4119870727569801</v>
      </c>
      <c r="AI212">
        <v>1.42215174235176</v>
      </c>
      <c r="AJ212">
        <v>1.4279386800582601</v>
      </c>
      <c r="AK212">
        <v>1.4338954933741801</v>
      </c>
    </row>
    <row r="213" spans="4:37" x14ac:dyDescent="0.3">
      <c r="D213" t="s">
        <v>426</v>
      </c>
      <c r="E213" t="s">
        <v>53</v>
      </c>
      <c r="F213">
        <v>1.12927017964911</v>
      </c>
      <c r="G213">
        <v>1.17215339634153</v>
      </c>
      <c r="H213">
        <v>1.18468784943719</v>
      </c>
      <c r="I213">
        <v>1.19075692768005</v>
      </c>
      <c r="J213">
        <v>1.1948328539700399</v>
      </c>
      <c r="K213">
        <v>1.19892484149662</v>
      </c>
      <c r="L213">
        <v>1.20098361979405</v>
      </c>
      <c r="M213">
        <v>1.1983237438969301</v>
      </c>
      <c r="N213">
        <v>1.1977844658749099</v>
      </c>
      <c r="O213">
        <v>1.2023912565411401</v>
      </c>
      <c r="P213">
        <v>1.2058189658346099</v>
      </c>
      <c r="Q213">
        <v>1.20842425563389</v>
      </c>
      <c r="R213">
        <v>1.21227426687516</v>
      </c>
      <c r="S213">
        <v>1.2151691681971799</v>
      </c>
      <c r="T213">
        <v>1.21801683166085</v>
      </c>
      <c r="U213">
        <v>1.22061765142922</v>
      </c>
      <c r="V213">
        <v>1.2175609875565301</v>
      </c>
      <c r="W213">
        <v>1.21914379045448</v>
      </c>
      <c r="X213">
        <v>1.22955232477472</v>
      </c>
      <c r="Y213">
        <v>1.2295551036811601</v>
      </c>
      <c r="Z213">
        <v>1.2287319456461101</v>
      </c>
      <c r="AA213">
        <v>1.2290846683265499</v>
      </c>
      <c r="AB213">
        <v>1.2503706081439601</v>
      </c>
      <c r="AC213">
        <v>1.26298688080915</v>
      </c>
      <c r="AD213">
        <v>1.2651257334084101</v>
      </c>
      <c r="AE213">
        <v>1.26446307914617</v>
      </c>
      <c r="AF213">
        <v>1.2630690811446399</v>
      </c>
      <c r="AG213">
        <v>1.26363951489991</v>
      </c>
      <c r="AH213">
        <v>1.28235026588065</v>
      </c>
      <c r="AI213">
        <v>1.2990403477038801</v>
      </c>
      <c r="AJ213">
        <v>1.30622523077136</v>
      </c>
      <c r="AK213">
        <v>1.3118750747360901</v>
      </c>
    </row>
    <row r="214" spans="4:37" x14ac:dyDescent="0.3">
      <c r="D214" t="s">
        <v>426</v>
      </c>
      <c r="E214" t="s">
        <v>115</v>
      </c>
      <c r="F214">
        <v>0.99999999999994504</v>
      </c>
      <c r="G214">
        <v>1.02453528579318</v>
      </c>
      <c r="H214">
        <v>1.0385866581391101</v>
      </c>
      <c r="I214">
        <v>1.0346732284187401</v>
      </c>
      <c r="J214">
        <v>1.0360516823495001</v>
      </c>
      <c r="K214">
        <v>1.03867476279791</v>
      </c>
      <c r="L214">
        <v>1.04207995130619</v>
      </c>
      <c r="M214">
        <v>1.04810820630587</v>
      </c>
      <c r="N214">
        <v>1.05330833965565</v>
      </c>
      <c r="O214">
        <v>1.0890141849671899</v>
      </c>
      <c r="P214">
        <v>1.0979946208722899</v>
      </c>
      <c r="Q214">
        <v>1.09989340013842</v>
      </c>
      <c r="R214">
        <v>1.1003885043814099</v>
      </c>
      <c r="S214">
        <v>1.1013831445245199</v>
      </c>
      <c r="T214">
        <v>1.1033372583076499</v>
      </c>
      <c r="U214">
        <v>1.1054527057896899</v>
      </c>
      <c r="V214">
        <v>1.1055732255192401</v>
      </c>
      <c r="W214">
        <v>1.10723010565638</v>
      </c>
      <c r="X214">
        <v>1.1105453550452999</v>
      </c>
      <c r="Y214">
        <v>1.1101421819469399</v>
      </c>
      <c r="Z214">
        <v>1.1081428482559501</v>
      </c>
      <c r="AA214">
        <v>1.10900265290147</v>
      </c>
      <c r="AB214">
        <v>1.11651443963852</v>
      </c>
      <c r="AC214">
        <v>1.12005549135166</v>
      </c>
      <c r="AD214">
        <v>1.1211588004795701</v>
      </c>
      <c r="AE214">
        <v>1.1209246309309999</v>
      </c>
      <c r="AF214">
        <v>1.12052320658323</v>
      </c>
      <c r="AG214">
        <v>1.1192669378522</v>
      </c>
      <c r="AH214">
        <v>1.1156245390483099</v>
      </c>
      <c r="AI214">
        <v>1.10557463210248</v>
      </c>
      <c r="AJ214">
        <v>1.0981383370651501</v>
      </c>
      <c r="AK214">
        <v>1.09105730922171</v>
      </c>
    </row>
    <row r="215" spans="4:37" x14ac:dyDescent="0.3">
      <c r="D215" t="s">
        <v>426</v>
      </c>
      <c r="E215" t="s">
        <v>116</v>
      </c>
      <c r="F215">
        <v>0.99999999999994504</v>
      </c>
      <c r="G215">
        <v>1.02453528579318</v>
      </c>
      <c r="H215">
        <v>1.0385866581391101</v>
      </c>
      <c r="I215">
        <v>1.0346732284187401</v>
      </c>
      <c r="J215">
        <v>1.0360516823495001</v>
      </c>
      <c r="K215">
        <v>1.03867476279791</v>
      </c>
      <c r="L215">
        <v>1.04207995130619</v>
      </c>
      <c r="M215">
        <v>1.04810820630587</v>
      </c>
      <c r="N215">
        <v>1.05330833965565</v>
      </c>
      <c r="O215">
        <v>1.0890141849671899</v>
      </c>
      <c r="P215">
        <v>1.0979946208722899</v>
      </c>
      <c r="Q215">
        <v>1.09989340013842</v>
      </c>
      <c r="R215">
        <v>1.1003885043814099</v>
      </c>
      <c r="S215">
        <v>1.1013831445245199</v>
      </c>
      <c r="T215">
        <v>1.1033372583076499</v>
      </c>
      <c r="U215">
        <v>1.1054527057896899</v>
      </c>
      <c r="V215">
        <v>1.1055732255192401</v>
      </c>
      <c r="W215">
        <v>1.10723010565638</v>
      </c>
      <c r="X215">
        <v>1.1105453550452999</v>
      </c>
      <c r="Y215">
        <v>1.1101421819469399</v>
      </c>
      <c r="Z215">
        <v>1.1081428482559501</v>
      </c>
      <c r="AA215">
        <v>1.10900265290147</v>
      </c>
      <c r="AB215">
        <v>1.11651443963852</v>
      </c>
      <c r="AC215">
        <v>1.12005549135166</v>
      </c>
      <c r="AD215">
        <v>1.1211588004795701</v>
      </c>
      <c r="AE215">
        <v>1.1209246309309999</v>
      </c>
      <c r="AF215">
        <v>1.12052320658323</v>
      </c>
      <c r="AG215">
        <v>1.1192669378522</v>
      </c>
      <c r="AH215">
        <v>1.1156245390483099</v>
      </c>
      <c r="AI215">
        <v>1.10557463210248</v>
      </c>
      <c r="AJ215">
        <v>1.0981383370651501</v>
      </c>
      <c r="AK215">
        <v>1.09105730922171</v>
      </c>
    </row>
    <row r="216" spans="4:37" x14ac:dyDescent="0.3">
      <c r="D216" t="s">
        <v>426</v>
      </c>
      <c r="E216" t="s">
        <v>54</v>
      </c>
      <c r="F216">
        <v>1.24867234600578</v>
      </c>
      <c r="G216">
        <v>1.27666985896088</v>
      </c>
      <c r="H216">
        <v>1.29338149684576</v>
      </c>
      <c r="I216">
        <v>1.30236951266123</v>
      </c>
      <c r="J216">
        <v>1.3082858315366701</v>
      </c>
      <c r="K216">
        <v>1.3131611626738799</v>
      </c>
      <c r="L216">
        <v>1.3154307721007401</v>
      </c>
      <c r="M216">
        <v>1.31152495813931</v>
      </c>
      <c r="N216">
        <v>1.3105479370206701</v>
      </c>
      <c r="O216">
        <v>1.31315461998246</v>
      </c>
      <c r="P216">
        <v>1.3165893743783701</v>
      </c>
      <c r="Q216">
        <v>1.31989041170824</v>
      </c>
      <c r="R216">
        <v>1.32391177303649</v>
      </c>
      <c r="S216">
        <v>1.32682443978274</v>
      </c>
      <c r="T216">
        <v>1.32979736646698</v>
      </c>
      <c r="U216">
        <v>1.33216604636146</v>
      </c>
      <c r="V216">
        <v>1.3293329891963599</v>
      </c>
      <c r="W216">
        <v>1.3298164398272401</v>
      </c>
      <c r="X216">
        <v>1.3371844597621501</v>
      </c>
      <c r="Y216">
        <v>1.3373035224257399</v>
      </c>
      <c r="Z216">
        <v>1.3366029425868999</v>
      </c>
      <c r="AA216">
        <v>1.33696857986111</v>
      </c>
      <c r="AB216">
        <v>1.3636732470314299</v>
      </c>
      <c r="AC216">
        <v>1.3792663823420299</v>
      </c>
      <c r="AD216">
        <v>1.3815032203678499</v>
      </c>
      <c r="AE216">
        <v>1.38027817904669</v>
      </c>
      <c r="AF216">
        <v>1.3781410236079401</v>
      </c>
      <c r="AG216">
        <v>1.3754238371435901</v>
      </c>
      <c r="AH216">
        <v>1.3965747127705599</v>
      </c>
      <c r="AI216">
        <v>1.4137747250094601</v>
      </c>
      <c r="AJ216">
        <v>1.4190799001655201</v>
      </c>
      <c r="AK216">
        <v>1.4241908138769199</v>
      </c>
    </row>
    <row r="217" spans="4:37" x14ac:dyDescent="0.3">
      <c r="D217" t="s">
        <v>426</v>
      </c>
      <c r="E217" t="s">
        <v>55</v>
      </c>
      <c r="F217">
        <v>1.1538066119605499</v>
      </c>
      <c r="G217">
        <v>1.16724457448194</v>
      </c>
      <c r="H217">
        <v>1.18058476518491</v>
      </c>
      <c r="I217">
        <v>1.1831297731086801</v>
      </c>
      <c r="J217">
        <v>1.1873292521316401</v>
      </c>
      <c r="K217">
        <v>1.1913922791959399</v>
      </c>
      <c r="L217">
        <v>1.19449935200918</v>
      </c>
      <c r="M217">
        <v>1.19492771548474</v>
      </c>
      <c r="N217">
        <v>1.1969162261039501</v>
      </c>
      <c r="O217">
        <v>1.21562610904443</v>
      </c>
      <c r="P217">
        <v>1.2221537352799601</v>
      </c>
      <c r="Q217">
        <v>1.22510635308632</v>
      </c>
      <c r="R217">
        <v>1.22814289505693</v>
      </c>
      <c r="S217">
        <v>1.23089986607343</v>
      </c>
      <c r="T217">
        <v>1.2338310721816099</v>
      </c>
      <c r="U217">
        <v>1.23658807790776</v>
      </c>
      <c r="V217">
        <v>1.2382577596911299</v>
      </c>
      <c r="W217">
        <v>1.24056901766684</v>
      </c>
      <c r="X217">
        <v>1.2441508501699099</v>
      </c>
      <c r="Y217">
        <v>1.24442475313233</v>
      </c>
      <c r="Z217">
        <v>1.24344917301796</v>
      </c>
      <c r="AA217">
        <v>1.24436966365932</v>
      </c>
      <c r="AB217">
        <v>1.2649747429147</v>
      </c>
      <c r="AC217">
        <v>1.27685104291631</v>
      </c>
      <c r="AD217">
        <v>1.27914621163008</v>
      </c>
      <c r="AE217">
        <v>1.2786276899231399</v>
      </c>
      <c r="AF217">
        <v>1.2774914641758801</v>
      </c>
      <c r="AG217">
        <v>1.2763973247196601</v>
      </c>
      <c r="AH217">
        <v>1.2912695140518999</v>
      </c>
      <c r="AI217">
        <v>1.3011249072604101</v>
      </c>
      <c r="AJ217">
        <v>1.3035069177122001</v>
      </c>
      <c r="AK217">
        <v>1.30438984661732</v>
      </c>
    </row>
    <row r="218" spans="4:37" x14ac:dyDescent="0.3">
      <c r="D218" t="s">
        <v>426</v>
      </c>
      <c r="E218" t="s">
        <v>56</v>
      </c>
      <c r="F218">
        <v>1.2697466300101301</v>
      </c>
      <c r="G218">
        <v>1.2907415363555199</v>
      </c>
      <c r="H218">
        <v>1.3067415553310699</v>
      </c>
      <c r="I218">
        <v>1.3182247861823699</v>
      </c>
      <c r="J218">
        <v>1.3254951095065199</v>
      </c>
      <c r="K218">
        <v>1.33110025651116</v>
      </c>
      <c r="L218">
        <v>1.3333000347589199</v>
      </c>
      <c r="M218">
        <v>1.32672560110775</v>
      </c>
      <c r="N218">
        <v>1.3245172247895201</v>
      </c>
      <c r="O218">
        <v>1.32205549550404</v>
      </c>
      <c r="P218">
        <v>1.3254247641014401</v>
      </c>
      <c r="Q218">
        <v>1.3295263949107801</v>
      </c>
      <c r="R218">
        <v>1.3351413742729199</v>
      </c>
      <c r="S218">
        <v>1.33923858243016</v>
      </c>
      <c r="T218">
        <v>1.34285088901793</v>
      </c>
      <c r="U218">
        <v>1.3458302585369699</v>
      </c>
      <c r="V218">
        <v>1.3446651691653</v>
      </c>
      <c r="W218">
        <v>1.3462979711255301</v>
      </c>
      <c r="X218">
        <v>1.3540399645960599</v>
      </c>
      <c r="Y218">
        <v>1.3801363178900199</v>
      </c>
      <c r="Z218">
        <v>1.4072201615667701</v>
      </c>
      <c r="AA218">
        <v>1.4342182056178301</v>
      </c>
      <c r="AB218">
        <v>1.4732891171909399</v>
      </c>
      <c r="AC218">
        <v>1.4985679951062401</v>
      </c>
      <c r="AD218">
        <v>1.50587746195943</v>
      </c>
      <c r="AE218">
        <v>1.50753361987471</v>
      </c>
      <c r="AF218">
        <v>1.5075452955698301</v>
      </c>
      <c r="AG218">
        <v>1.50397069260226</v>
      </c>
      <c r="AH218">
        <v>1.53362155062128</v>
      </c>
      <c r="AI218">
        <v>1.56447043249901</v>
      </c>
      <c r="AJ218">
        <v>1.5789888780663199</v>
      </c>
      <c r="AK218">
        <v>1.5893839251106101</v>
      </c>
    </row>
    <row r="219" spans="4:37" x14ac:dyDescent="0.3">
      <c r="D219" t="s">
        <v>426</v>
      </c>
      <c r="E219" t="s">
        <v>57</v>
      </c>
      <c r="F219">
        <v>1.08451739466165</v>
      </c>
      <c r="G219">
        <v>1.13579771553842</v>
      </c>
      <c r="H219">
        <v>1.14552593168516</v>
      </c>
      <c r="I219">
        <v>1.1584739154597301</v>
      </c>
      <c r="J219">
        <v>1.16527512574035</v>
      </c>
      <c r="K219">
        <v>1.17106161073195</v>
      </c>
      <c r="L219">
        <v>1.1732619904688</v>
      </c>
      <c r="M219">
        <v>1.1639356210381999</v>
      </c>
      <c r="N219">
        <v>1.15952255522631</v>
      </c>
      <c r="O219">
        <v>1.1421036520399399</v>
      </c>
      <c r="P219">
        <v>1.1403568822811301</v>
      </c>
      <c r="Q219">
        <v>1.1423725684064701</v>
      </c>
      <c r="R219">
        <v>1.1490063708838001</v>
      </c>
      <c r="S219">
        <v>1.1532745672634499</v>
      </c>
      <c r="T219">
        <v>1.1565934685163901</v>
      </c>
      <c r="U219">
        <v>1.1597760698308499</v>
      </c>
      <c r="V219">
        <v>1.1585828781116101</v>
      </c>
      <c r="W219">
        <v>1.16072641172393</v>
      </c>
      <c r="X219">
        <v>1.17075570802298</v>
      </c>
      <c r="Y219">
        <v>1.1739180727412599</v>
      </c>
      <c r="Z219">
        <v>1.17713892108255</v>
      </c>
      <c r="AA219">
        <v>1.1801039222383201</v>
      </c>
      <c r="AB219">
        <v>1.2184050564989599</v>
      </c>
      <c r="AC219">
        <v>1.2410963338290699</v>
      </c>
      <c r="AD219">
        <v>1.2444477712711799</v>
      </c>
      <c r="AE219">
        <v>1.24323320215712</v>
      </c>
      <c r="AF219">
        <v>1.2408829132224699</v>
      </c>
      <c r="AG219">
        <v>1.2428573132204199</v>
      </c>
      <c r="AH219">
        <v>1.2808143156905301</v>
      </c>
      <c r="AI219">
        <v>1.3187472220857399</v>
      </c>
      <c r="AJ219">
        <v>1.3363295504108801</v>
      </c>
      <c r="AK219">
        <v>1.35018526416864</v>
      </c>
    </row>
    <row r="220" spans="4:37" x14ac:dyDescent="0.3">
      <c r="D220" t="s">
        <v>426</v>
      </c>
      <c r="E220" t="s">
        <v>58</v>
      </c>
      <c r="F220">
        <v>1.3153729048665299</v>
      </c>
      <c r="G220">
        <v>1.36775851932596</v>
      </c>
      <c r="H220">
        <v>1.36742844127298</v>
      </c>
      <c r="I220">
        <v>1.3678609684618099</v>
      </c>
      <c r="J220">
        <v>1.3663941533838699</v>
      </c>
      <c r="K220">
        <v>1.3669537335656201</v>
      </c>
      <c r="L220">
        <v>1.3681305752458399</v>
      </c>
      <c r="M220">
        <v>1.36990357641643</v>
      </c>
      <c r="N220">
        <v>1.3711628364984301</v>
      </c>
      <c r="O220">
        <v>1.3644483474657101</v>
      </c>
      <c r="P220">
        <v>1.36638912001528</v>
      </c>
      <c r="Q220">
        <v>1.3697286825303301</v>
      </c>
      <c r="R220">
        <v>1.3735439484854299</v>
      </c>
      <c r="S220">
        <v>1.3763666181791501</v>
      </c>
      <c r="T220">
        <v>1.3792491459082801</v>
      </c>
      <c r="U220">
        <v>1.3823987108104701</v>
      </c>
      <c r="V220">
        <v>1.3833670765900301</v>
      </c>
      <c r="W220">
        <v>1.3853747821654501</v>
      </c>
      <c r="X220">
        <v>1.3902982420863499</v>
      </c>
      <c r="Y220">
        <v>1.39056109102985</v>
      </c>
      <c r="Z220">
        <v>1.39041460638063</v>
      </c>
      <c r="AA220">
        <v>1.39035060871997</v>
      </c>
      <c r="AB220">
        <v>1.3876184269759899</v>
      </c>
      <c r="AC220">
        <v>1.3870364827652899</v>
      </c>
      <c r="AD220">
        <v>1.38823503359746</v>
      </c>
      <c r="AE220">
        <v>1.3897375365931699</v>
      </c>
      <c r="AF220">
        <v>1.39114016521692</v>
      </c>
      <c r="AG220">
        <v>1.3930125803653499</v>
      </c>
      <c r="AH220">
        <v>1.3874664847582201</v>
      </c>
      <c r="AI220">
        <v>1.3833005705933701</v>
      </c>
      <c r="AJ220">
        <v>1.38227870667436</v>
      </c>
      <c r="AK220">
        <v>1.3823856044234899</v>
      </c>
    </row>
    <row r="221" spans="4:37" x14ac:dyDescent="0.3">
      <c r="D221" t="s">
        <v>426</v>
      </c>
      <c r="E221" t="s">
        <v>59</v>
      </c>
      <c r="F221">
        <v>1.20409156687984</v>
      </c>
      <c r="G221">
        <v>1.2539170440190499</v>
      </c>
      <c r="H221">
        <v>1.2493662564691399</v>
      </c>
      <c r="I221">
        <v>1.2408435338722901</v>
      </c>
      <c r="J221">
        <v>1.2389905520276401</v>
      </c>
      <c r="K221">
        <v>1.2378243779661</v>
      </c>
      <c r="L221">
        <v>1.23674738148257</v>
      </c>
      <c r="M221">
        <v>1.2370998976563801</v>
      </c>
      <c r="N221">
        <v>1.23546363155646</v>
      </c>
      <c r="O221">
        <v>1.25073463862142</v>
      </c>
      <c r="P221">
        <v>1.2460290827240801</v>
      </c>
      <c r="Q221">
        <v>1.2391823376454201</v>
      </c>
      <c r="R221">
        <v>1.2346823056271601</v>
      </c>
      <c r="S221">
        <v>1.23301845389638</v>
      </c>
      <c r="T221">
        <v>1.2323154823970299</v>
      </c>
      <c r="U221">
        <v>1.2305981467395599</v>
      </c>
      <c r="V221">
        <v>1.2304987752876999</v>
      </c>
      <c r="W221">
        <v>1.2319125275348299</v>
      </c>
      <c r="X221">
        <v>1.23418014351022</v>
      </c>
      <c r="Y221">
        <v>1.23377500879605</v>
      </c>
      <c r="Z221">
        <v>1.2330320554649601</v>
      </c>
      <c r="AA221">
        <v>1.2346128006133501</v>
      </c>
      <c r="AB221">
        <v>1.2381131691821901</v>
      </c>
      <c r="AC221">
        <v>1.2415528932961399</v>
      </c>
      <c r="AD221">
        <v>1.24497509870928</v>
      </c>
      <c r="AE221">
        <v>1.24772503506383</v>
      </c>
      <c r="AF221">
        <v>1.2508385186648801</v>
      </c>
      <c r="AG221">
        <v>1.2535414177543001</v>
      </c>
      <c r="AH221">
        <v>1.2609688785135</v>
      </c>
      <c r="AI221">
        <v>1.26663834688668</v>
      </c>
      <c r="AJ221">
        <v>1.27358573553801</v>
      </c>
      <c r="AK221">
        <v>1.2812478903239299</v>
      </c>
    </row>
    <row r="222" spans="4:37" x14ac:dyDescent="0.3">
      <c r="D222" t="s">
        <v>426</v>
      </c>
      <c r="E222" t="s">
        <v>117</v>
      </c>
      <c r="F222">
        <v>0.35515715847666401</v>
      </c>
      <c r="G222">
        <v>0.36131563480807</v>
      </c>
      <c r="H222">
        <v>0.33319807804722501</v>
      </c>
      <c r="I222">
        <v>0.33219004743724401</v>
      </c>
      <c r="J222">
        <v>0.33611169273754798</v>
      </c>
      <c r="K222">
        <v>0.340979306616427</v>
      </c>
      <c r="L222">
        <v>0.34370651747115499</v>
      </c>
      <c r="M222">
        <v>0.339952131002007</v>
      </c>
      <c r="N222">
        <v>0.33405221348895903</v>
      </c>
      <c r="O222">
        <v>0.33318799645406999</v>
      </c>
      <c r="P222">
        <v>0.332161196273211</v>
      </c>
      <c r="Q222">
        <v>0.33509762335110399</v>
      </c>
      <c r="R222">
        <v>0.34004616913480401</v>
      </c>
      <c r="S222">
        <v>0.34177270554379702</v>
      </c>
      <c r="T222">
        <v>0.34398395186200498</v>
      </c>
      <c r="U222">
        <v>0.34502022325460002</v>
      </c>
      <c r="V222">
        <v>0.34518430261501798</v>
      </c>
      <c r="W222">
        <v>0.34586778327880102</v>
      </c>
      <c r="X222">
        <v>0.34319659744840397</v>
      </c>
      <c r="Y222">
        <v>0.34455779002571602</v>
      </c>
      <c r="Z222">
        <v>0.34617565764658098</v>
      </c>
      <c r="AA222">
        <v>0.34773394570205901</v>
      </c>
      <c r="AB222">
        <v>0.35013294056615102</v>
      </c>
      <c r="AC222">
        <v>0.35393598942179</v>
      </c>
      <c r="AD222">
        <v>0.35743015068994299</v>
      </c>
      <c r="AE222">
        <v>0.36006595672493302</v>
      </c>
      <c r="AF222">
        <v>0.36250731578589601</v>
      </c>
      <c r="AG222">
        <v>0.382448510907616</v>
      </c>
      <c r="AH222">
        <v>0.39748175884663201</v>
      </c>
      <c r="AI222">
        <v>0.42009157709482498</v>
      </c>
      <c r="AJ222">
        <v>0.44057746184417301</v>
      </c>
      <c r="AK222">
        <v>0.45790604707084798</v>
      </c>
    </row>
    <row r="223" spans="4:37" x14ac:dyDescent="0.3">
      <c r="D223" t="s">
        <v>426</v>
      </c>
      <c r="E223" t="s">
        <v>118</v>
      </c>
      <c r="F223">
        <v>1.0475553820608301</v>
      </c>
      <c r="G223">
        <v>0.93571958004614497</v>
      </c>
      <c r="H223">
        <v>0.95283076418835999</v>
      </c>
      <c r="I223">
        <v>0.96389038576908603</v>
      </c>
      <c r="J223">
        <v>0.97336570856996496</v>
      </c>
      <c r="K223">
        <v>0.97980892411477705</v>
      </c>
      <c r="L223">
        <v>0.98272251209154204</v>
      </c>
      <c r="M223">
        <v>0.98206668541222097</v>
      </c>
      <c r="N223">
        <v>0.97995925399605199</v>
      </c>
      <c r="O223">
        <v>0.97805544365619801</v>
      </c>
      <c r="P223">
        <v>0.97995616159858101</v>
      </c>
      <c r="Q223">
        <v>0.98299160293473298</v>
      </c>
      <c r="R223">
        <v>0.98982020703044205</v>
      </c>
      <c r="S223">
        <v>0.99655228234201498</v>
      </c>
      <c r="T223">
        <v>1.00061408185248</v>
      </c>
      <c r="U223">
        <v>1.0004591652431001</v>
      </c>
      <c r="V223">
        <v>1.00313467279986</v>
      </c>
      <c r="W223">
        <v>1.00561849645768</v>
      </c>
      <c r="X223">
        <v>1.00748032758547</v>
      </c>
      <c r="Y223">
        <v>1.00608881778257</v>
      </c>
      <c r="Z223">
        <v>1.00603248634013</v>
      </c>
      <c r="AA223">
        <v>1.0057766749358501</v>
      </c>
      <c r="AB223">
        <v>1.0117987211191799</v>
      </c>
      <c r="AC223">
        <v>1.0155322219696601</v>
      </c>
      <c r="AD223">
        <v>1.0200592155556201</v>
      </c>
      <c r="AE223">
        <v>1.02337015722997</v>
      </c>
      <c r="AF223">
        <v>1.02680516556794</v>
      </c>
      <c r="AG223">
        <v>1.02882828705315</v>
      </c>
      <c r="AH223">
        <v>1.0433701995972</v>
      </c>
      <c r="AI223">
        <v>1.0544992815296399</v>
      </c>
      <c r="AJ223">
        <v>1.0609495235452999</v>
      </c>
      <c r="AK223">
        <v>1.0657838365546599</v>
      </c>
    </row>
    <row r="224" spans="4:37" x14ac:dyDescent="0.3">
      <c r="D224" t="s">
        <v>426</v>
      </c>
      <c r="E224" t="s">
        <v>60</v>
      </c>
      <c r="F224">
        <v>1.0066853345789299</v>
      </c>
      <c r="G224">
        <v>1.0651271046108799</v>
      </c>
      <c r="H224">
        <v>1.0568464092252601</v>
      </c>
      <c r="I224">
        <v>1.0547071620769499</v>
      </c>
      <c r="J224">
        <v>1.0518426972897199</v>
      </c>
      <c r="K224">
        <v>1.05134889003564</v>
      </c>
      <c r="L224">
        <v>1.0511235251270701</v>
      </c>
      <c r="M224">
        <v>1.05149306512563</v>
      </c>
      <c r="N224">
        <v>1.0512547936601899</v>
      </c>
      <c r="O224">
        <v>1.0447661582144601</v>
      </c>
      <c r="P224">
        <v>1.04521125506076</v>
      </c>
      <c r="Q224">
        <v>1.04716786574678</v>
      </c>
      <c r="R224">
        <v>1.0500025344506301</v>
      </c>
      <c r="S224">
        <v>1.05240886714028</v>
      </c>
      <c r="T224">
        <v>1.05458897887195</v>
      </c>
      <c r="U224">
        <v>1.05661884229525</v>
      </c>
      <c r="V224">
        <v>1.0568803959708499</v>
      </c>
      <c r="W224">
        <v>1.0584176702891599</v>
      </c>
      <c r="X224">
        <v>1.0636495094248599</v>
      </c>
      <c r="Y224">
        <v>1.06368682824783</v>
      </c>
      <c r="Z224">
        <v>1.0640914845762901</v>
      </c>
      <c r="AA224">
        <v>1.0635756054888701</v>
      </c>
      <c r="AB224">
        <v>1.0602390973523099</v>
      </c>
      <c r="AC224">
        <v>1.0597040854753199</v>
      </c>
      <c r="AD224">
        <v>1.06147986114008</v>
      </c>
      <c r="AE224">
        <v>1.06350569155921</v>
      </c>
      <c r="AF224">
        <v>1.0652194576013501</v>
      </c>
      <c r="AG224">
        <v>1.0673965478810401</v>
      </c>
      <c r="AH224">
        <v>1.0664399765538599</v>
      </c>
      <c r="AI224">
        <v>1.0658351256271299</v>
      </c>
      <c r="AJ224">
        <v>1.06691319012131</v>
      </c>
      <c r="AK224">
        <v>1.06873024519777</v>
      </c>
    </row>
    <row r="225" spans="4:37" x14ac:dyDescent="0.3">
      <c r="D225" t="s">
        <v>426</v>
      </c>
      <c r="E225" t="s">
        <v>119</v>
      </c>
      <c r="F225">
        <v>1.00131749317995</v>
      </c>
      <c r="G225">
        <v>1.0082720785224499</v>
      </c>
      <c r="H225">
        <v>1.01083859425664</v>
      </c>
      <c r="I225">
        <v>1.0155383833611</v>
      </c>
      <c r="J225">
        <v>1.01222766098089</v>
      </c>
      <c r="K225">
        <v>1.01137096669597</v>
      </c>
      <c r="L225">
        <v>1.0115324066012701</v>
      </c>
      <c r="M225">
        <v>1.0133558470941</v>
      </c>
      <c r="N225">
        <v>1.0139845189191401</v>
      </c>
      <c r="O225">
        <v>0.98744058912529098</v>
      </c>
      <c r="P225">
        <v>0.99108161697713504</v>
      </c>
      <c r="Q225">
        <v>0.99968683790766899</v>
      </c>
      <c r="R225">
        <v>1.0070084632428999</v>
      </c>
      <c r="S225">
        <v>1.01285564790859</v>
      </c>
      <c r="T225">
        <v>1.0170471448503899</v>
      </c>
      <c r="U225">
        <v>1.0207451384944199</v>
      </c>
      <c r="V225">
        <v>1.02591779780361</v>
      </c>
      <c r="W225">
        <v>1.02908403902387</v>
      </c>
      <c r="X225">
        <v>1.03030729744702</v>
      </c>
      <c r="Y225">
        <v>1.0298847058960701</v>
      </c>
      <c r="Z225">
        <v>1.0292127010011001</v>
      </c>
      <c r="AA225">
        <v>1.02870278615838</v>
      </c>
      <c r="AB225">
        <v>1.0176772945522801</v>
      </c>
      <c r="AC225">
        <v>1.0138707234759301</v>
      </c>
      <c r="AD225">
        <v>1.0156806315628799</v>
      </c>
      <c r="AE225">
        <v>1.0185436596086801</v>
      </c>
      <c r="AF225">
        <v>1.0215512374805</v>
      </c>
      <c r="AG225">
        <v>1.0217150554843899</v>
      </c>
      <c r="AH225">
        <v>1.01192532143686</v>
      </c>
      <c r="AI225">
        <v>1.00388982400233</v>
      </c>
      <c r="AJ225">
        <v>0.99976186362868502</v>
      </c>
      <c r="AK225">
        <v>0.99680809495578404</v>
      </c>
    </row>
    <row r="226" spans="4:37" x14ac:dyDescent="0.3">
      <c r="D226" t="s">
        <v>426</v>
      </c>
      <c r="E226" t="s">
        <v>120</v>
      </c>
      <c r="F226">
        <v>1.07621407528443</v>
      </c>
      <c r="G226">
        <v>1.0819152797795499</v>
      </c>
      <c r="H226">
        <v>1.0803071544906599</v>
      </c>
      <c r="I226">
        <v>1.07696546162738</v>
      </c>
      <c r="J226">
        <v>1.07644484416932</v>
      </c>
      <c r="K226">
        <v>1.07641753144047</v>
      </c>
      <c r="L226">
        <v>1.07655074976557</v>
      </c>
      <c r="M226">
        <v>1.07756715169646</v>
      </c>
      <c r="N226">
        <v>1.0787937487545201</v>
      </c>
      <c r="O226">
        <v>1.0817405954149699</v>
      </c>
      <c r="P226">
        <v>1.0834588271810299</v>
      </c>
      <c r="Q226">
        <v>1.0851517891908899</v>
      </c>
      <c r="R226">
        <v>1.0880385531171699</v>
      </c>
      <c r="S226">
        <v>1.0910842839956301</v>
      </c>
      <c r="T226">
        <v>1.0938121973475901</v>
      </c>
      <c r="U226">
        <v>1.0964447165550699</v>
      </c>
      <c r="V226">
        <v>1.10000379711117</v>
      </c>
      <c r="W226">
        <v>1.10315290013884</v>
      </c>
      <c r="X226">
        <v>1.1058608034480299</v>
      </c>
      <c r="Y226">
        <v>1.1069554937807899</v>
      </c>
      <c r="Z226">
        <v>1.10799716635574</v>
      </c>
      <c r="AA226">
        <v>1.10891615448074</v>
      </c>
      <c r="AB226">
        <v>1.10870803257753</v>
      </c>
      <c r="AC226">
        <v>1.1082380019034199</v>
      </c>
      <c r="AD226">
        <v>1.10891004757634</v>
      </c>
      <c r="AE226">
        <v>1.11019959467867</v>
      </c>
      <c r="AF226">
        <v>1.11200447234944</v>
      </c>
      <c r="AG226">
        <v>1.11312472457942</v>
      </c>
      <c r="AH226">
        <v>1.1123135134484801</v>
      </c>
      <c r="AI226">
        <v>1.10936068240472</v>
      </c>
      <c r="AJ226">
        <v>1.1067698195773401</v>
      </c>
      <c r="AK226">
        <v>1.10436316001073</v>
      </c>
    </row>
    <row r="227" spans="4:37" x14ac:dyDescent="0.3">
      <c r="D227" t="s">
        <v>426</v>
      </c>
      <c r="E227" t="s">
        <v>121</v>
      </c>
      <c r="F227">
        <v>0.94511785411850902</v>
      </c>
      <c r="G227">
        <v>0.951333538003861</v>
      </c>
      <c r="H227">
        <v>0.95166663039563504</v>
      </c>
      <c r="I227">
        <v>0.95527507735513295</v>
      </c>
      <c r="J227">
        <v>0.95607494081158095</v>
      </c>
      <c r="K227">
        <v>0.95704015981332302</v>
      </c>
      <c r="L227">
        <v>0.95715390480218498</v>
      </c>
      <c r="M227">
        <v>0.95603781657799902</v>
      </c>
      <c r="N227">
        <v>0.95265922934751901</v>
      </c>
      <c r="O227">
        <v>0.95365670100922795</v>
      </c>
      <c r="P227">
        <v>0.948631890685528</v>
      </c>
      <c r="Q227">
        <v>0.94182369589311699</v>
      </c>
      <c r="R227">
        <v>0.93554154685162205</v>
      </c>
      <c r="S227">
        <v>0.92906864769537101</v>
      </c>
      <c r="T227">
        <v>0.92199799497030999</v>
      </c>
      <c r="U227">
        <v>0.91397377080111297</v>
      </c>
      <c r="V227">
        <v>0.905472604076209</v>
      </c>
      <c r="W227">
        <v>0.89812901467511397</v>
      </c>
      <c r="X227">
        <v>0.88973400826759397</v>
      </c>
      <c r="Y227">
        <v>0.880367266757069</v>
      </c>
      <c r="Z227">
        <v>0.87113219246741502</v>
      </c>
      <c r="AA227">
        <v>0.86278976529252305</v>
      </c>
      <c r="AB227">
        <v>0.85639437877520397</v>
      </c>
      <c r="AC227">
        <v>0.85062586897299797</v>
      </c>
      <c r="AD227">
        <v>0.84488869731934502</v>
      </c>
      <c r="AE227">
        <v>0.84044848200227396</v>
      </c>
      <c r="AF227">
        <v>0.83688211585627104</v>
      </c>
      <c r="AG227">
        <v>0.83351560718945295</v>
      </c>
      <c r="AH227">
        <v>0.83478527760935906</v>
      </c>
      <c r="AI227">
        <v>0.836426703580744</v>
      </c>
      <c r="AJ227">
        <v>0.83994434428798104</v>
      </c>
      <c r="AK227">
        <v>0.84381458583852398</v>
      </c>
    </row>
    <row r="228" spans="4:37" x14ac:dyDescent="0.3">
      <c r="D228" t="s">
        <v>426</v>
      </c>
      <c r="E228" t="s">
        <v>122</v>
      </c>
      <c r="F228">
        <v>0.99797758367020195</v>
      </c>
      <c r="G228">
        <v>0.98015605448772003</v>
      </c>
      <c r="H228">
        <v>0.98364115583425704</v>
      </c>
      <c r="I228">
        <v>0.98458568288265902</v>
      </c>
      <c r="J228">
        <v>0.97788545014845396</v>
      </c>
      <c r="K228">
        <v>0.969556988026407</v>
      </c>
      <c r="L228">
        <v>0.96136432271791905</v>
      </c>
      <c r="M228">
        <v>0.956798203752943</v>
      </c>
      <c r="N228">
        <v>0.95416783663893001</v>
      </c>
      <c r="O228">
        <v>0.94174631045954704</v>
      </c>
      <c r="P228">
        <v>0.93165860703571501</v>
      </c>
      <c r="Q228">
        <v>0.92108126894438602</v>
      </c>
      <c r="R228">
        <v>0.902727577205925</v>
      </c>
      <c r="S228">
        <v>0.88595271167029499</v>
      </c>
      <c r="T228">
        <v>0.87451565869945003</v>
      </c>
      <c r="U228">
        <v>0.86501788151660597</v>
      </c>
      <c r="V228">
        <v>0.85217287513064699</v>
      </c>
      <c r="W228">
        <v>0.83785171737393904</v>
      </c>
      <c r="X228">
        <v>0.82186087070209901</v>
      </c>
      <c r="Y228">
        <v>0.81476031283233996</v>
      </c>
      <c r="Z228">
        <v>0.80670617766992403</v>
      </c>
      <c r="AA228">
        <v>0.795002092344404</v>
      </c>
      <c r="AB228">
        <v>0.777742955107805</v>
      </c>
      <c r="AC228">
        <v>0.76933516342549502</v>
      </c>
      <c r="AD228">
        <v>0.75884570236808002</v>
      </c>
      <c r="AE228">
        <v>0.74971424711272905</v>
      </c>
      <c r="AF228">
        <v>0.73657337029501901</v>
      </c>
      <c r="AG228">
        <v>0.72438439886428396</v>
      </c>
      <c r="AH228">
        <v>0.72291373305835105</v>
      </c>
      <c r="AI228">
        <v>0.72403208351952297</v>
      </c>
      <c r="AJ228">
        <v>0.72547803630555496</v>
      </c>
      <c r="AK228">
        <v>0.72702167874557599</v>
      </c>
    </row>
    <row r="229" spans="4:37" x14ac:dyDescent="0.3">
      <c r="D229" t="s">
        <v>426</v>
      </c>
      <c r="E229" t="s">
        <v>123</v>
      </c>
      <c r="F229">
        <v>0.94683671611760301</v>
      </c>
      <c r="G229">
        <v>0.93523465542922601</v>
      </c>
      <c r="H229">
        <v>0.91540575947453595</v>
      </c>
      <c r="I229">
        <v>0.89773110559577396</v>
      </c>
      <c r="J229">
        <v>0.88491469611103202</v>
      </c>
      <c r="K229">
        <v>0.87403604849902095</v>
      </c>
      <c r="L229">
        <v>0.86557694353206904</v>
      </c>
      <c r="M229">
        <v>0.86042572533883699</v>
      </c>
      <c r="N229">
        <v>0.85732099535761996</v>
      </c>
      <c r="O229">
        <v>0.87232252399740395</v>
      </c>
      <c r="P229">
        <v>0.87661778907932097</v>
      </c>
      <c r="Q229">
        <v>0.87735515528584895</v>
      </c>
      <c r="R229">
        <v>0.87859661954997004</v>
      </c>
      <c r="S229">
        <v>0.879594590271631</v>
      </c>
      <c r="T229">
        <v>0.88073639037931495</v>
      </c>
      <c r="U229">
        <v>0.88181455192962699</v>
      </c>
      <c r="V229">
        <v>0.88147415245223204</v>
      </c>
      <c r="W229">
        <v>0.88253385483606706</v>
      </c>
      <c r="X229">
        <v>0.88409335391908594</v>
      </c>
      <c r="Y229">
        <v>0.88415713430318699</v>
      </c>
      <c r="Z229">
        <v>0.88365496812569699</v>
      </c>
      <c r="AA229">
        <v>0.88442077687052301</v>
      </c>
      <c r="AB229">
        <v>0.89010709696722001</v>
      </c>
      <c r="AC229">
        <v>0.89396651960878804</v>
      </c>
      <c r="AD229">
        <v>0.89585121963627201</v>
      </c>
      <c r="AE229">
        <v>0.89749179266276302</v>
      </c>
      <c r="AF229">
        <v>0.89910824376768095</v>
      </c>
      <c r="AG229">
        <v>0.90010388165728805</v>
      </c>
      <c r="AH229">
        <v>0.90188639673776805</v>
      </c>
      <c r="AI229">
        <v>0.90174765994564898</v>
      </c>
      <c r="AJ229">
        <v>0.90281865653631799</v>
      </c>
      <c r="AK229">
        <v>0.90328770563635696</v>
      </c>
    </row>
    <row r="230" spans="4:37" x14ac:dyDescent="0.3">
      <c r="D230" t="s">
        <v>426</v>
      </c>
      <c r="E230" t="s">
        <v>124</v>
      </c>
      <c r="F230">
        <v>0.97479049187387701</v>
      </c>
      <c r="G230">
        <v>0.94747900223974901</v>
      </c>
      <c r="H230">
        <v>0.91929681269591801</v>
      </c>
      <c r="I230">
        <v>0.89851730090480797</v>
      </c>
      <c r="J230">
        <v>0.88534846891369801</v>
      </c>
      <c r="K230">
        <v>0.87612041649456396</v>
      </c>
      <c r="L230">
        <v>0.86998726323100295</v>
      </c>
      <c r="M230">
        <v>0.86835931830587698</v>
      </c>
      <c r="N230">
        <v>0.86996808677155602</v>
      </c>
      <c r="O230">
        <v>0.88918527217865695</v>
      </c>
      <c r="P230">
        <v>0.89558613526751696</v>
      </c>
      <c r="Q230">
        <v>0.89835218791980798</v>
      </c>
      <c r="R230">
        <v>0.89664436723428398</v>
      </c>
      <c r="S230">
        <v>0.89549128528121302</v>
      </c>
      <c r="T230">
        <v>0.89686129434908501</v>
      </c>
      <c r="U230">
        <v>0.89999330290677904</v>
      </c>
      <c r="V230">
        <v>0.900179878495317</v>
      </c>
      <c r="W230">
        <v>0.90017633194692004</v>
      </c>
      <c r="X230">
        <v>0.90172598260537096</v>
      </c>
      <c r="Y230">
        <v>0.90500277017587605</v>
      </c>
      <c r="Z230">
        <v>0.90737426016282496</v>
      </c>
      <c r="AA230">
        <v>0.90989841367288404</v>
      </c>
      <c r="AB230">
        <v>0.91502397784433398</v>
      </c>
      <c r="AC230">
        <v>0.91966869115660699</v>
      </c>
      <c r="AD230">
        <v>0.92111890165191801</v>
      </c>
      <c r="AE230">
        <v>0.92190901560396399</v>
      </c>
      <c r="AF230">
        <v>0.92071282672885602</v>
      </c>
      <c r="AG230">
        <v>0.91896299790060698</v>
      </c>
      <c r="AH230">
        <v>0.91988245572032401</v>
      </c>
      <c r="AI230">
        <v>0.91837159034813598</v>
      </c>
      <c r="AJ230">
        <v>0.91779418773291999</v>
      </c>
      <c r="AK230">
        <v>0.916876107966903</v>
      </c>
    </row>
    <row r="231" spans="4:37" x14ac:dyDescent="0.3">
      <c r="D231" t="s">
        <v>426</v>
      </c>
      <c r="E231" t="s">
        <v>125</v>
      </c>
      <c r="F231">
        <v>0.99999999999993905</v>
      </c>
      <c r="G231">
        <v>1.0204855198260601</v>
      </c>
      <c r="H231">
        <v>1.0262865857774299</v>
      </c>
      <c r="I231">
        <v>1.01044049598824</v>
      </c>
      <c r="J231">
        <v>1.0029329873946999</v>
      </c>
      <c r="K231">
        <v>0.99413167764146304</v>
      </c>
      <c r="L231">
        <v>0.986143222112003</v>
      </c>
      <c r="M231">
        <v>0.97352275351885498</v>
      </c>
      <c r="N231">
        <v>0.95917290567592695</v>
      </c>
      <c r="O231">
        <v>0.977399268465867</v>
      </c>
      <c r="P231">
        <v>0.93864072877810201</v>
      </c>
      <c r="Q231">
        <v>0.89104743232120098</v>
      </c>
      <c r="R231">
        <v>0.83308611061325299</v>
      </c>
      <c r="S231">
        <v>0.78026292392209495</v>
      </c>
      <c r="T231">
        <v>0.73137817729112098</v>
      </c>
      <c r="U231">
        <v>0.68555473364003805</v>
      </c>
      <c r="V231">
        <v>0.64111345427726496</v>
      </c>
      <c r="W231">
        <v>0.60014911450511299</v>
      </c>
      <c r="X231">
        <v>0.556147453781907</v>
      </c>
      <c r="Y231">
        <v>0.50876613750139299</v>
      </c>
      <c r="Z231">
        <v>0.46334995775804999</v>
      </c>
      <c r="AA231">
        <v>0.42128999568436998</v>
      </c>
      <c r="AB231">
        <v>0.39564768235067799</v>
      </c>
      <c r="AC231">
        <v>0.36988927528223497</v>
      </c>
      <c r="AD231">
        <v>0.34437323190804497</v>
      </c>
      <c r="AE231">
        <v>0.31948430775968201</v>
      </c>
      <c r="AF231">
        <v>0.29564144534238501</v>
      </c>
      <c r="AG231">
        <v>0.27756406766736103</v>
      </c>
      <c r="AH231">
        <v>0.25917943247577002</v>
      </c>
      <c r="AI231">
        <v>0.243241567390758</v>
      </c>
      <c r="AJ231">
        <v>0.228437394460316</v>
      </c>
      <c r="AK231">
        <v>0.21406804415601899</v>
      </c>
    </row>
    <row r="232" spans="4:37" x14ac:dyDescent="0.3">
      <c r="D232" t="s">
        <v>426</v>
      </c>
      <c r="E232" t="s">
        <v>126</v>
      </c>
      <c r="F232">
        <v>1.0049024468524299</v>
      </c>
      <c r="G232">
        <v>0.99633475989963904</v>
      </c>
      <c r="H232">
        <v>0.99567215077150395</v>
      </c>
      <c r="I232">
        <v>0.99697246171189502</v>
      </c>
      <c r="J232">
        <v>0.99561198326627798</v>
      </c>
      <c r="K232">
        <v>0.99625173843066706</v>
      </c>
      <c r="L232">
        <v>0.99617781667854799</v>
      </c>
      <c r="M232">
        <v>0.99444523530498696</v>
      </c>
      <c r="N232">
        <v>0.99327746650456294</v>
      </c>
      <c r="O232">
        <v>0.98776769969754996</v>
      </c>
      <c r="P232">
        <v>0.98599040855765296</v>
      </c>
      <c r="Q232">
        <v>0.98403880130520505</v>
      </c>
      <c r="R232">
        <v>0.98421470809126599</v>
      </c>
      <c r="S232">
        <v>0.987013653660887</v>
      </c>
      <c r="T232">
        <v>0.98869471661953801</v>
      </c>
      <c r="U232">
        <v>0.99049003077258102</v>
      </c>
      <c r="V232">
        <v>0.99175361791974304</v>
      </c>
      <c r="W232">
        <v>0.99283891240297795</v>
      </c>
      <c r="X232">
        <v>0.99146614355005103</v>
      </c>
      <c r="Y232">
        <v>0.99128520620570404</v>
      </c>
      <c r="Z232">
        <v>0.990910018486442</v>
      </c>
      <c r="AA232">
        <v>0.98981550685894504</v>
      </c>
      <c r="AB232">
        <v>0.99524498748607304</v>
      </c>
      <c r="AC232">
        <v>0.99971880757851594</v>
      </c>
      <c r="AD232">
        <v>1.0034240473576099</v>
      </c>
      <c r="AE232">
        <v>1.00585991796589</v>
      </c>
      <c r="AF232">
        <v>1.0064594156472899</v>
      </c>
      <c r="AG232">
        <v>1.0027380503291301</v>
      </c>
      <c r="AH232">
        <v>1.00372735600526</v>
      </c>
      <c r="AI232">
        <v>1.00478778502445</v>
      </c>
      <c r="AJ232">
        <v>1.0057005682433999</v>
      </c>
      <c r="AK232">
        <v>1.0064787386980301</v>
      </c>
    </row>
    <row r="233" spans="4:37" x14ac:dyDescent="0.3">
      <c r="D233" t="s">
        <v>426</v>
      </c>
      <c r="E233" t="s">
        <v>127</v>
      </c>
      <c r="F233">
        <v>1.0010985603248499</v>
      </c>
      <c r="G233">
        <v>0.95588107931456701</v>
      </c>
      <c r="H233">
        <v>0.972716551844507</v>
      </c>
      <c r="I233">
        <v>0.98013123786730205</v>
      </c>
      <c r="J233">
        <v>0.98526299521124205</v>
      </c>
      <c r="K233">
        <v>0.98941889343564504</v>
      </c>
      <c r="L233">
        <v>0.99203950009175401</v>
      </c>
      <c r="M233">
        <v>0.99418864538972995</v>
      </c>
      <c r="N233">
        <v>0.99568213070690903</v>
      </c>
      <c r="O233">
        <v>0.99900250401761104</v>
      </c>
      <c r="P233">
        <v>1.00206574936148</v>
      </c>
      <c r="Q233">
        <v>1.0047860612895201</v>
      </c>
      <c r="R233">
        <v>1.0080413119306999</v>
      </c>
      <c r="S233">
        <v>1.01123331831802</v>
      </c>
      <c r="T233">
        <v>1.0137975925263301</v>
      </c>
      <c r="U233">
        <v>1.0157366060402</v>
      </c>
      <c r="V233">
        <v>1.0190714158411101</v>
      </c>
      <c r="W233">
        <v>1.0216993716239999</v>
      </c>
      <c r="X233">
        <v>1.0240059460854301</v>
      </c>
      <c r="Y233">
        <v>1.0243726295259401</v>
      </c>
      <c r="Z233">
        <v>1.02433073592841</v>
      </c>
      <c r="AA233">
        <v>1.02435080519711</v>
      </c>
      <c r="AB233">
        <v>1.0254181597688601</v>
      </c>
      <c r="AC233">
        <v>1.02699658064288</v>
      </c>
      <c r="AD233">
        <v>1.02885712878133</v>
      </c>
      <c r="AE233">
        <v>1.0303358773079301</v>
      </c>
      <c r="AF233">
        <v>1.0317158983735299</v>
      </c>
      <c r="AG233">
        <v>1.03183819041058</v>
      </c>
      <c r="AH233">
        <v>1.03598572341537</v>
      </c>
      <c r="AI233">
        <v>1.0375352748173801</v>
      </c>
      <c r="AJ233">
        <v>1.03727594182994</v>
      </c>
      <c r="AK233">
        <v>1.0367171770190999</v>
      </c>
    </row>
    <row r="234" spans="4:37" x14ac:dyDescent="0.3">
      <c r="D234" t="s">
        <v>426</v>
      </c>
      <c r="E234" t="s">
        <v>128</v>
      </c>
      <c r="F234">
        <v>1.03694361559526</v>
      </c>
      <c r="G234">
        <v>1.0057348413853699</v>
      </c>
      <c r="H234">
        <v>1.01092720226415</v>
      </c>
      <c r="I234">
        <v>1.0130570653809301</v>
      </c>
      <c r="J234">
        <v>1.0140996510258899</v>
      </c>
      <c r="K234">
        <v>1.01718349772586</v>
      </c>
      <c r="L234">
        <v>1.02074393744113</v>
      </c>
      <c r="M234">
        <v>1.0239611113965299</v>
      </c>
      <c r="N234">
        <v>1.0264293558727</v>
      </c>
      <c r="O234">
        <v>1.02189735384673</v>
      </c>
      <c r="P234">
        <v>1.0249767637757199</v>
      </c>
      <c r="Q234">
        <v>1.0287958558775701</v>
      </c>
      <c r="R234">
        <v>1.0347457169286101</v>
      </c>
      <c r="S234">
        <v>1.0398508642830799</v>
      </c>
      <c r="T234">
        <v>1.04395455099292</v>
      </c>
      <c r="U234">
        <v>1.04828195155577</v>
      </c>
      <c r="V234">
        <v>1.0539012531668599</v>
      </c>
      <c r="W234">
        <v>1.05870467542221</v>
      </c>
      <c r="X234">
        <v>1.06241212474163</v>
      </c>
      <c r="Y234">
        <v>1.0634083726513499</v>
      </c>
      <c r="Z234">
        <v>1.0644771622820699</v>
      </c>
      <c r="AA234">
        <v>1.0647929765372199</v>
      </c>
      <c r="AB234">
        <v>1.0620638519174099</v>
      </c>
      <c r="AC234">
        <v>1.0604335264851199</v>
      </c>
      <c r="AD234">
        <v>1.06169932345925</v>
      </c>
      <c r="AE234">
        <v>1.0633946075915199</v>
      </c>
      <c r="AF234">
        <v>1.06571034436945</v>
      </c>
      <c r="AG234">
        <v>1.0660185460157099</v>
      </c>
      <c r="AH234">
        <v>1.05686784634762</v>
      </c>
      <c r="AI234">
        <v>1.04758738349247</v>
      </c>
      <c r="AJ234">
        <v>1.04022020668517</v>
      </c>
      <c r="AK234">
        <v>1.0338066623773901</v>
      </c>
    </row>
    <row r="235" spans="4:37" x14ac:dyDescent="0.3">
      <c r="D235" t="s">
        <v>426</v>
      </c>
      <c r="E235" t="s">
        <v>61</v>
      </c>
      <c r="F235">
        <v>1.0381864367859399</v>
      </c>
      <c r="G235">
        <v>1.0080076556854201</v>
      </c>
      <c r="H235">
        <v>1.0145259640628099</v>
      </c>
      <c r="I235">
        <v>1.0183657545395699</v>
      </c>
      <c r="J235">
        <v>1.0207679237313101</v>
      </c>
      <c r="K235">
        <v>1.0230749419673999</v>
      </c>
      <c r="L235">
        <v>1.0246512115148201</v>
      </c>
      <c r="M235">
        <v>1.0260832392460899</v>
      </c>
      <c r="N235">
        <v>1.0270411131050701</v>
      </c>
      <c r="O235">
        <v>1.0245841784399801</v>
      </c>
      <c r="P235">
        <v>1.0265426769124999</v>
      </c>
      <c r="Q235">
        <v>1.0291145246081399</v>
      </c>
      <c r="R235">
        <v>1.0321162946165201</v>
      </c>
      <c r="S235">
        <v>1.0350773488039799</v>
      </c>
      <c r="T235">
        <v>1.0373005769032799</v>
      </c>
      <c r="U235">
        <v>1.0393570443597699</v>
      </c>
      <c r="V235">
        <v>1.0423560691449301</v>
      </c>
      <c r="W235">
        <v>1.04459355413668</v>
      </c>
      <c r="X235">
        <v>1.0466106165031901</v>
      </c>
      <c r="Y235">
        <v>1.0469875793016401</v>
      </c>
      <c r="Z235">
        <v>1.0472664420417801</v>
      </c>
      <c r="AA235">
        <v>1.04704496391793</v>
      </c>
      <c r="AB235">
        <v>1.04472044306539</v>
      </c>
      <c r="AC235">
        <v>1.04399519786545</v>
      </c>
      <c r="AD235">
        <v>1.04505496105044</v>
      </c>
      <c r="AE235">
        <v>1.04639344402751</v>
      </c>
      <c r="AF235">
        <v>1.0477761723066701</v>
      </c>
      <c r="AG235">
        <v>1.0482858190905999</v>
      </c>
      <c r="AH235">
        <v>1.04788941429577</v>
      </c>
      <c r="AI235">
        <v>1.04637883496421</v>
      </c>
      <c r="AJ235">
        <v>1.0449700198585099</v>
      </c>
      <c r="AK235">
        <v>1.0437440981971999</v>
      </c>
    </row>
    <row r="236" spans="4:37" x14ac:dyDescent="0.3">
      <c r="D236" t="s">
        <v>426</v>
      </c>
      <c r="E236" t="s">
        <v>129</v>
      </c>
      <c r="F236">
        <v>1.0247663158727001</v>
      </c>
      <c r="G236">
        <v>1.0421590606514</v>
      </c>
      <c r="H236">
        <v>1.0386984478088801</v>
      </c>
      <c r="I236">
        <v>1.0374585691418801</v>
      </c>
      <c r="J236">
        <v>1.0349082085561301</v>
      </c>
      <c r="K236">
        <v>1.0361435474706799</v>
      </c>
      <c r="L236">
        <v>1.03908471527468</v>
      </c>
      <c r="M236">
        <v>1.04204365794545</v>
      </c>
      <c r="N236">
        <v>1.04414150760753</v>
      </c>
      <c r="O236">
        <v>1.0396819867815901</v>
      </c>
      <c r="P236">
        <v>1.04160530593545</v>
      </c>
      <c r="Q236">
        <v>1.0437506379849399</v>
      </c>
      <c r="R236">
        <v>1.0474163053909999</v>
      </c>
      <c r="S236">
        <v>1.0498818671857799</v>
      </c>
      <c r="T236">
        <v>1.0519869647736899</v>
      </c>
      <c r="U236">
        <v>1.0553006921343899</v>
      </c>
      <c r="V236">
        <v>1.0589223679208299</v>
      </c>
      <c r="W236">
        <v>1.06162238401367</v>
      </c>
      <c r="X236">
        <v>1.06361695571874</v>
      </c>
      <c r="Y236">
        <v>1.0634383790963799</v>
      </c>
      <c r="Z236">
        <v>1.06344560742317</v>
      </c>
      <c r="AA236">
        <v>1.0634757408939099</v>
      </c>
      <c r="AB236">
        <v>1.06042473658689</v>
      </c>
      <c r="AC236">
        <v>1.05856746732594</v>
      </c>
      <c r="AD236">
        <v>1.0592762867122101</v>
      </c>
      <c r="AE236">
        <v>1.06046574504742</v>
      </c>
      <c r="AF236">
        <v>1.0619125768288</v>
      </c>
      <c r="AG236">
        <v>1.0608230751875201</v>
      </c>
      <c r="AH236">
        <v>1.0447125146307501</v>
      </c>
      <c r="AI236">
        <v>1.03137179085804</v>
      </c>
      <c r="AJ236">
        <v>1.02267602967247</v>
      </c>
      <c r="AK236">
        <v>1.0155817597313901</v>
      </c>
    </row>
    <row r="237" spans="4:37" x14ac:dyDescent="0.3">
      <c r="D237" t="s">
        <v>426</v>
      </c>
      <c r="E237" t="s">
        <v>130</v>
      </c>
      <c r="F237">
        <v>1.06678017525817</v>
      </c>
      <c r="G237">
        <v>1.1432804318220799</v>
      </c>
      <c r="H237">
        <v>1.1320283697482201</v>
      </c>
      <c r="I237">
        <v>1.1252796942005701</v>
      </c>
      <c r="J237">
        <v>1.12160393967691</v>
      </c>
      <c r="K237">
        <v>1.1197473472566599</v>
      </c>
      <c r="L237">
        <v>1.11854662621484</v>
      </c>
      <c r="M237">
        <v>1.1188153295768899</v>
      </c>
      <c r="N237">
        <v>1.1196534861327101</v>
      </c>
      <c r="O237">
        <v>1.1179951535722901</v>
      </c>
      <c r="P237">
        <v>1.1207024745031799</v>
      </c>
      <c r="Q237">
        <v>1.1242120592724401</v>
      </c>
      <c r="R237">
        <v>1.1286509350675999</v>
      </c>
      <c r="S237">
        <v>1.1328488416492399</v>
      </c>
      <c r="T237">
        <v>1.13627462178264</v>
      </c>
      <c r="U237">
        <v>1.13923147586688</v>
      </c>
      <c r="V237">
        <v>1.14373860514064</v>
      </c>
      <c r="W237">
        <v>1.1475346837701601</v>
      </c>
      <c r="X237">
        <v>1.1509126533853</v>
      </c>
      <c r="Y237">
        <v>1.1528033040860599</v>
      </c>
      <c r="Z237">
        <v>1.1545296135105201</v>
      </c>
      <c r="AA237">
        <v>1.1555072878620301</v>
      </c>
      <c r="AB237">
        <v>1.1534489252092099</v>
      </c>
      <c r="AC237">
        <v>1.1527205298290299</v>
      </c>
      <c r="AD237">
        <v>1.15396245938305</v>
      </c>
      <c r="AE237">
        <v>1.15545652351114</v>
      </c>
      <c r="AF237">
        <v>1.1572799402951199</v>
      </c>
      <c r="AG237">
        <v>1.1578858172153501</v>
      </c>
      <c r="AH237">
        <v>1.1589212065191501</v>
      </c>
      <c r="AI237">
        <v>1.15825954456188</v>
      </c>
      <c r="AJ237">
        <v>1.15669160234307</v>
      </c>
      <c r="AK237">
        <v>1.15500478455115</v>
      </c>
    </row>
    <row r="238" spans="4:37" x14ac:dyDescent="0.3">
      <c r="D238" t="s">
        <v>426</v>
      </c>
      <c r="E238" t="s">
        <v>131</v>
      </c>
      <c r="F238">
        <v>1.01401053572661</v>
      </c>
      <c r="G238">
        <v>1.0362051354792601</v>
      </c>
      <c r="H238">
        <v>1.0487015067882699</v>
      </c>
      <c r="I238">
        <v>1.0455034627308499</v>
      </c>
      <c r="J238">
        <v>1.0463606041417199</v>
      </c>
      <c r="K238">
        <v>1.0485416586109699</v>
      </c>
      <c r="L238">
        <v>1.05154881754921</v>
      </c>
      <c r="M238">
        <v>1.05713798855232</v>
      </c>
      <c r="N238">
        <v>1.0619225389359801</v>
      </c>
      <c r="O238">
        <v>1.09137193792607</v>
      </c>
      <c r="P238">
        <v>1.0998240087297</v>
      </c>
      <c r="Q238">
        <v>1.10239111157587</v>
      </c>
      <c r="R238">
        <v>1.1034552505383699</v>
      </c>
      <c r="S238">
        <v>1.10481662570037</v>
      </c>
      <c r="T238">
        <v>1.1069398122217</v>
      </c>
      <c r="U238">
        <v>1.10919030706419</v>
      </c>
      <c r="V238">
        <v>1.1097566906921299</v>
      </c>
      <c r="W238">
        <v>1.1114727655735499</v>
      </c>
      <c r="X238">
        <v>1.1144668618003499</v>
      </c>
      <c r="Y238">
        <v>1.1140870498250499</v>
      </c>
      <c r="Z238">
        <v>1.1122358403558401</v>
      </c>
      <c r="AA238">
        <v>1.11292699856816</v>
      </c>
      <c r="AB238">
        <v>1.1185009516115401</v>
      </c>
      <c r="AC238">
        <v>1.1213080019100801</v>
      </c>
      <c r="AD238">
        <v>1.1224466520099601</v>
      </c>
      <c r="AE238">
        <v>1.1224937209021</v>
      </c>
      <c r="AF238">
        <v>1.1223544582665701</v>
      </c>
      <c r="AG238">
        <v>1.1211643573519201</v>
      </c>
      <c r="AH238">
        <v>1.1169021541498501</v>
      </c>
      <c r="AI238">
        <v>1.1070815088575801</v>
      </c>
      <c r="AJ238">
        <v>1.0999947301194699</v>
      </c>
      <c r="AK238">
        <v>1.09334071470482</v>
      </c>
    </row>
    <row r="239" spans="4:37" x14ac:dyDescent="0.3">
      <c r="D239" t="s">
        <v>427</v>
      </c>
      <c r="E239" t="s">
        <v>45</v>
      </c>
      <c r="F239">
        <v>3.2468516958317102E-2</v>
      </c>
      <c r="G239">
        <v>3.0164680989624298E-2</v>
      </c>
      <c r="H239">
        <v>3.1328138874242399E-2</v>
      </c>
      <c r="I239">
        <v>3.2056406821316399E-2</v>
      </c>
      <c r="J239">
        <v>3.2669504609544098E-2</v>
      </c>
      <c r="K239">
        <v>3.3372802215552999E-2</v>
      </c>
      <c r="L239">
        <v>3.4225485739382097E-2</v>
      </c>
      <c r="M239">
        <v>3.5210603324339201E-2</v>
      </c>
      <c r="N239">
        <v>3.62320076400117E-2</v>
      </c>
      <c r="O239">
        <v>3.7499616506084403E-2</v>
      </c>
      <c r="P239">
        <v>3.8723842997014903E-2</v>
      </c>
      <c r="Q239">
        <v>3.9892177181582798E-2</v>
      </c>
      <c r="R239">
        <v>4.12494897295703E-2</v>
      </c>
      <c r="S239">
        <v>4.2634445539387E-2</v>
      </c>
      <c r="T239">
        <v>4.4110850674673602E-2</v>
      </c>
      <c r="U239">
        <v>4.5806726512313899E-2</v>
      </c>
      <c r="V239">
        <v>4.75558187067169E-2</v>
      </c>
      <c r="W239">
        <v>4.9276304827529198E-2</v>
      </c>
      <c r="X239">
        <v>5.0870284575792499E-2</v>
      </c>
      <c r="Y239">
        <v>5.2466412964785401E-2</v>
      </c>
      <c r="Z239">
        <v>5.4124754630763799E-2</v>
      </c>
      <c r="AA239">
        <v>5.57718244700365E-2</v>
      </c>
      <c r="AB239">
        <v>5.7117545961786198E-2</v>
      </c>
      <c r="AC239">
        <v>5.8535715382620403E-2</v>
      </c>
      <c r="AD239">
        <v>6.0262294393281998E-2</v>
      </c>
      <c r="AE239">
        <v>6.21391829425159E-2</v>
      </c>
      <c r="AF239">
        <v>6.4116059871822798E-2</v>
      </c>
      <c r="AG239">
        <v>6.5932790817286605E-2</v>
      </c>
      <c r="AH239">
        <v>6.5329650589883798E-2</v>
      </c>
      <c r="AI239">
        <v>6.4481211578188896E-2</v>
      </c>
      <c r="AJ239">
        <v>6.40132955834809E-2</v>
      </c>
      <c r="AK239">
        <v>6.3484822171373495E-2</v>
      </c>
    </row>
    <row r="240" spans="4:37" x14ac:dyDescent="0.3">
      <c r="D240" t="s">
        <v>427</v>
      </c>
      <c r="E240" t="s">
        <v>46</v>
      </c>
      <c r="F240" s="8">
        <v>4.0175040329651301E-5</v>
      </c>
      <c r="G240" s="8">
        <v>3.6531316679492199E-5</v>
      </c>
      <c r="H240" s="8">
        <v>3.7802718524342599E-5</v>
      </c>
      <c r="I240" s="8">
        <v>3.84457098043403E-5</v>
      </c>
      <c r="J240" s="8">
        <v>3.91643866134388E-5</v>
      </c>
      <c r="K240" s="8">
        <v>3.9979707573685703E-5</v>
      </c>
      <c r="L240" s="8">
        <v>4.0957775801171901E-5</v>
      </c>
      <c r="M240" s="8">
        <v>4.2142052090393601E-5</v>
      </c>
      <c r="N240" s="8">
        <v>4.3340808531630701E-5</v>
      </c>
      <c r="O240" s="8">
        <v>4.5428591529113499E-5</v>
      </c>
      <c r="P240" s="8">
        <v>4.6697164714480103E-5</v>
      </c>
      <c r="Q240" s="8">
        <v>4.7778791408983197E-5</v>
      </c>
      <c r="R240" s="8">
        <v>4.9101324817200402E-5</v>
      </c>
      <c r="S240" s="8">
        <v>5.0568133852304499E-5</v>
      </c>
      <c r="T240" s="8">
        <v>5.2172281614362798E-5</v>
      </c>
      <c r="U240" s="8">
        <v>5.4030791255864699E-5</v>
      </c>
      <c r="V240" s="8">
        <v>5.5996885487571299E-5</v>
      </c>
      <c r="W240" s="8">
        <v>5.7994635065461299E-5</v>
      </c>
      <c r="X240" s="8">
        <v>5.98691874369364E-5</v>
      </c>
      <c r="Y240" s="8">
        <v>6.1587074756810895E-5</v>
      </c>
      <c r="Z240" s="8">
        <v>6.3374731547853199E-5</v>
      </c>
      <c r="AA240" s="8">
        <v>6.5200622270912301E-5</v>
      </c>
      <c r="AB240" s="8">
        <v>6.6881991969556598E-5</v>
      </c>
      <c r="AC240" s="8">
        <v>6.8493641261685594E-5</v>
      </c>
      <c r="AD240" s="8">
        <v>7.0420704122475502E-5</v>
      </c>
      <c r="AE240" s="8">
        <v>7.2522043541084903E-5</v>
      </c>
      <c r="AF240" s="8">
        <v>7.4778851770310501E-5</v>
      </c>
      <c r="AG240" s="8">
        <v>7.6982722857894299E-5</v>
      </c>
      <c r="AH240" s="8">
        <v>7.6762281742735595E-5</v>
      </c>
      <c r="AI240" s="8">
        <v>7.6011288542965604E-5</v>
      </c>
      <c r="AJ240" s="8">
        <v>7.5670470619895795E-5</v>
      </c>
      <c r="AK240" s="8">
        <v>7.5229842099095297E-5</v>
      </c>
    </row>
    <row r="241" spans="4:37" x14ac:dyDescent="0.3">
      <c r="D241" t="s">
        <v>427</v>
      </c>
      <c r="E241" t="s">
        <v>47</v>
      </c>
      <c r="F241">
        <v>1.6898649277363E-3</v>
      </c>
      <c r="G241">
        <v>1.5714573113082199E-3</v>
      </c>
      <c r="H241">
        <v>1.6163625715047601E-3</v>
      </c>
      <c r="I241">
        <v>1.64785594723202E-3</v>
      </c>
      <c r="J241">
        <v>1.6747153915632001E-3</v>
      </c>
      <c r="K241">
        <v>1.7060646543690899E-3</v>
      </c>
      <c r="L241">
        <v>1.7481343345558901E-3</v>
      </c>
      <c r="M241">
        <v>1.80243873890753E-3</v>
      </c>
      <c r="N241">
        <v>1.85396947912814E-3</v>
      </c>
      <c r="O241">
        <v>1.9002464142356299E-3</v>
      </c>
      <c r="P241">
        <v>1.9607816533358299E-3</v>
      </c>
      <c r="Q241">
        <v>2.02126215909191E-3</v>
      </c>
      <c r="R241">
        <v>2.0820038580262601E-3</v>
      </c>
      <c r="S241">
        <v>2.1520780768962901E-3</v>
      </c>
      <c r="T241">
        <v>2.2258605349892201E-3</v>
      </c>
      <c r="U241">
        <v>2.31174651630553E-3</v>
      </c>
      <c r="V241">
        <v>2.40124203255826E-3</v>
      </c>
      <c r="W241">
        <v>2.4877169585053099E-3</v>
      </c>
      <c r="X241">
        <v>2.5662192566462201E-3</v>
      </c>
      <c r="Y241">
        <v>2.6425462814961302E-3</v>
      </c>
      <c r="Z241">
        <v>2.7225945045122502E-3</v>
      </c>
      <c r="AA241">
        <v>2.8004976167792998E-3</v>
      </c>
      <c r="AB241">
        <v>2.85569432608651E-3</v>
      </c>
      <c r="AC241">
        <v>2.9197444420013502E-3</v>
      </c>
      <c r="AD241">
        <v>3.0036799224827599E-3</v>
      </c>
      <c r="AE241">
        <v>3.0963233503114298E-3</v>
      </c>
      <c r="AF241">
        <v>3.1939071388269302E-3</v>
      </c>
      <c r="AG241">
        <v>3.2873346327758398E-3</v>
      </c>
      <c r="AH241">
        <v>3.2460519079984501E-3</v>
      </c>
      <c r="AI241">
        <v>3.1972027183142602E-3</v>
      </c>
      <c r="AJ241">
        <v>3.1704031332246401E-3</v>
      </c>
      <c r="AK241">
        <v>3.1422031813132102E-3</v>
      </c>
    </row>
    <row r="242" spans="4:37" x14ac:dyDescent="0.3">
      <c r="D242" t="s">
        <v>427</v>
      </c>
      <c r="E242" t="s">
        <v>48</v>
      </c>
      <c r="F242">
        <v>5.6662119632731201E-3</v>
      </c>
      <c r="G242">
        <v>5.1969988277638804E-3</v>
      </c>
      <c r="H242">
        <v>5.3809403603589899E-3</v>
      </c>
      <c r="I242">
        <v>5.4778445022542798E-3</v>
      </c>
      <c r="J242">
        <v>5.5751019944335397E-3</v>
      </c>
      <c r="K242">
        <v>5.6947107778773801E-3</v>
      </c>
      <c r="L242">
        <v>5.8424504932792299E-3</v>
      </c>
      <c r="M242">
        <v>6.0192277705622297E-3</v>
      </c>
      <c r="N242">
        <v>6.2017977686232E-3</v>
      </c>
      <c r="O242">
        <v>6.4866745939472399E-3</v>
      </c>
      <c r="P242">
        <v>6.7112644688797803E-3</v>
      </c>
      <c r="Q242">
        <v>6.9107440461801898E-3</v>
      </c>
      <c r="R242">
        <v>7.1358766297487299E-3</v>
      </c>
      <c r="S242">
        <v>7.3705975359906698E-3</v>
      </c>
      <c r="T242">
        <v>7.6222256284481397E-3</v>
      </c>
      <c r="U242">
        <v>7.9148701782868602E-3</v>
      </c>
      <c r="V242">
        <v>8.2105035536660601E-3</v>
      </c>
      <c r="W242">
        <v>8.5073652494178104E-3</v>
      </c>
      <c r="X242">
        <v>8.7903682151518996E-3</v>
      </c>
      <c r="Y242">
        <v>9.0655757217005407E-3</v>
      </c>
      <c r="Z242">
        <v>9.3502502005430397E-3</v>
      </c>
      <c r="AA242">
        <v>9.6417053612469997E-3</v>
      </c>
      <c r="AB242">
        <v>9.8979646313410302E-3</v>
      </c>
      <c r="AC242">
        <v>1.01549879823364E-2</v>
      </c>
      <c r="AD242">
        <v>1.04568194847229E-2</v>
      </c>
      <c r="AE242">
        <v>1.0779796825585299E-2</v>
      </c>
      <c r="AF242">
        <v>1.1117512467492501E-2</v>
      </c>
      <c r="AG242">
        <v>1.14380242070944E-2</v>
      </c>
      <c r="AH242">
        <v>1.13350697565049E-2</v>
      </c>
      <c r="AI242">
        <v>1.1165405967640599E-2</v>
      </c>
      <c r="AJ242">
        <v>1.10638970217666E-2</v>
      </c>
      <c r="AK242">
        <v>1.095277997922E-2</v>
      </c>
    </row>
    <row r="243" spans="4:37" x14ac:dyDescent="0.3">
      <c r="D243" t="s">
        <v>427</v>
      </c>
      <c r="E243" t="s">
        <v>49</v>
      </c>
      <c r="F243">
        <v>1.40737115558564E-2</v>
      </c>
      <c r="G243">
        <v>1.29827383493396E-2</v>
      </c>
      <c r="H243">
        <v>1.3411467818341599E-2</v>
      </c>
      <c r="I243">
        <v>1.3671465877574999E-2</v>
      </c>
      <c r="J243">
        <v>1.3893260457741899E-2</v>
      </c>
      <c r="K243">
        <v>1.41709573701245E-2</v>
      </c>
      <c r="L243">
        <v>1.45266857294393E-2</v>
      </c>
      <c r="M243">
        <v>1.4963379801896E-2</v>
      </c>
      <c r="N243">
        <v>1.5399475752421701E-2</v>
      </c>
      <c r="O243">
        <v>1.5897503092481901E-2</v>
      </c>
      <c r="P243">
        <v>1.6425132294213499E-2</v>
      </c>
      <c r="Q243">
        <v>1.6929885349463401E-2</v>
      </c>
      <c r="R243">
        <v>1.74790805822247E-2</v>
      </c>
      <c r="S243">
        <v>1.8063339444988401E-2</v>
      </c>
      <c r="T243">
        <v>1.8680408692547602E-2</v>
      </c>
      <c r="U243">
        <v>1.9396062473550101E-2</v>
      </c>
      <c r="V243">
        <v>2.0129694009993201E-2</v>
      </c>
      <c r="W243">
        <v>2.0851335621864999E-2</v>
      </c>
      <c r="X243">
        <v>2.1521210874193501E-2</v>
      </c>
      <c r="Y243">
        <v>2.2186313706793099E-2</v>
      </c>
      <c r="Z243">
        <v>2.2878928007495501E-2</v>
      </c>
      <c r="AA243">
        <v>2.3574479006863599E-2</v>
      </c>
      <c r="AB243">
        <v>2.4090327137399201E-2</v>
      </c>
      <c r="AC243">
        <v>2.46598730628893E-2</v>
      </c>
      <c r="AD243">
        <v>2.53771688555916E-2</v>
      </c>
      <c r="AE243">
        <v>2.6159614894564299E-2</v>
      </c>
      <c r="AF243">
        <v>2.6982261240528198E-2</v>
      </c>
      <c r="AG243">
        <v>2.7759897254675502E-2</v>
      </c>
      <c r="AH243">
        <v>2.7440057561742E-2</v>
      </c>
      <c r="AI243">
        <v>2.70127468826672E-2</v>
      </c>
      <c r="AJ243">
        <v>2.6768397650744302E-2</v>
      </c>
      <c r="AK243">
        <v>2.6504918597833899E-2</v>
      </c>
    </row>
    <row r="244" spans="4:37" x14ac:dyDescent="0.3">
      <c r="D244" t="s">
        <v>427</v>
      </c>
      <c r="E244" t="s">
        <v>50</v>
      </c>
      <c r="F244">
        <v>2.9495101884183399E-2</v>
      </c>
      <c r="G244">
        <v>2.733760175351E-2</v>
      </c>
      <c r="H244">
        <v>2.81075728096437E-2</v>
      </c>
      <c r="I244">
        <v>2.8644812915881699E-2</v>
      </c>
      <c r="J244">
        <v>2.9068074185988901E-2</v>
      </c>
      <c r="K244">
        <v>2.9606992639946799E-2</v>
      </c>
      <c r="L244">
        <v>3.0291992906732401E-2</v>
      </c>
      <c r="M244">
        <v>3.1105447078774901E-2</v>
      </c>
      <c r="N244">
        <v>3.1911951739768303E-2</v>
      </c>
      <c r="O244">
        <v>3.2655958455228902E-2</v>
      </c>
      <c r="P244">
        <v>3.3580385205720202E-2</v>
      </c>
      <c r="Q244">
        <v>3.4534822248541298E-2</v>
      </c>
      <c r="R244">
        <v>3.5691234539558199E-2</v>
      </c>
      <c r="S244">
        <v>3.6879464682293597E-2</v>
      </c>
      <c r="T244">
        <v>3.8139528472271297E-2</v>
      </c>
      <c r="U244">
        <v>3.9572554994935998E-2</v>
      </c>
      <c r="V244">
        <v>4.10905356087959E-2</v>
      </c>
      <c r="W244">
        <v>4.2584159985937897E-2</v>
      </c>
      <c r="X244">
        <v>4.39858386250866E-2</v>
      </c>
      <c r="Y244">
        <v>4.5326605444171997E-2</v>
      </c>
      <c r="Z244">
        <v>4.67420999726679E-2</v>
      </c>
      <c r="AA244">
        <v>4.8105786071645201E-2</v>
      </c>
      <c r="AB244">
        <v>4.9029848482175599E-2</v>
      </c>
      <c r="AC244">
        <v>5.0112784550154998E-2</v>
      </c>
      <c r="AD244">
        <v>5.1564399624679902E-2</v>
      </c>
      <c r="AE244">
        <v>5.31841269540477E-2</v>
      </c>
      <c r="AF244">
        <v>5.4917751693807998E-2</v>
      </c>
      <c r="AG244">
        <v>5.6881716177989199E-2</v>
      </c>
      <c r="AH244">
        <v>5.6678736562617703E-2</v>
      </c>
      <c r="AI244">
        <v>5.62837288602938E-2</v>
      </c>
      <c r="AJ244">
        <v>5.6265554585969803E-2</v>
      </c>
      <c r="AK244">
        <v>5.6240448172556003E-2</v>
      </c>
    </row>
    <row r="245" spans="4:37" x14ac:dyDescent="0.3">
      <c r="D245" t="s">
        <v>427</v>
      </c>
      <c r="E245" t="s">
        <v>51</v>
      </c>
      <c r="F245">
        <v>1.5791173492785699</v>
      </c>
      <c r="G245">
        <v>1.4885863200026599</v>
      </c>
      <c r="H245">
        <v>1.6023287219409501</v>
      </c>
      <c r="I245">
        <v>1.70577431846778</v>
      </c>
      <c r="J245">
        <v>1.7814003766715001</v>
      </c>
      <c r="K245">
        <v>1.8439748939580101</v>
      </c>
      <c r="L245">
        <v>1.8901619633398401</v>
      </c>
      <c r="M245">
        <v>1.8852457545577299</v>
      </c>
      <c r="N245">
        <v>1.9020045807317201</v>
      </c>
      <c r="O245">
        <v>1.8781549137582401</v>
      </c>
      <c r="P245">
        <v>1.9008864200723301</v>
      </c>
      <c r="Q245">
        <v>1.94543014949878</v>
      </c>
      <c r="R245">
        <v>2.00787204273206</v>
      </c>
      <c r="S245">
        <v>2.0702172296177799</v>
      </c>
      <c r="T245">
        <v>2.1371277252777601</v>
      </c>
      <c r="U245">
        <v>2.2068123570906999</v>
      </c>
      <c r="V245">
        <v>2.2346472611973698</v>
      </c>
      <c r="W245">
        <v>2.2789320667626698</v>
      </c>
      <c r="X245">
        <v>2.3711196166082802</v>
      </c>
      <c r="Y245">
        <v>2.4396110517467902</v>
      </c>
      <c r="Z245">
        <v>2.5157332284999101</v>
      </c>
      <c r="AA245">
        <v>2.58459534516399</v>
      </c>
      <c r="AB245">
        <v>2.89898007264097</v>
      </c>
      <c r="AC245">
        <v>3.1202897710972999</v>
      </c>
      <c r="AD245">
        <v>3.2277604763002299</v>
      </c>
      <c r="AE245">
        <v>3.3115415210604202</v>
      </c>
      <c r="AF245">
        <v>3.3905874252287398</v>
      </c>
      <c r="AG245">
        <v>3.4920354691606801</v>
      </c>
      <c r="AH245">
        <v>3.7889650199773</v>
      </c>
      <c r="AI245">
        <v>4.0449071309768101</v>
      </c>
      <c r="AJ245">
        <v>4.1545741570003196</v>
      </c>
      <c r="AK245">
        <v>4.2237256625938402</v>
      </c>
    </row>
    <row r="246" spans="4:37" x14ac:dyDescent="0.3">
      <c r="D246" t="s">
        <v>427</v>
      </c>
      <c r="E246" t="s">
        <v>52</v>
      </c>
      <c r="F246">
        <v>2.8443098004737801</v>
      </c>
      <c r="G246">
        <v>2.7685660422907499</v>
      </c>
      <c r="H246">
        <v>2.8728483681587602</v>
      </c>
      <c r="I246">
        <v>2.9505645022907099</v>
      </c>
      <c r="J246">
        <v>3.0104054319516198</v>
      </c>
      <c r="K246">
        <v>3.07875267596466</v>
      </c>
      <c r="L246">
        <v>3.1528795188492</v>
      </c>
      <c r="M246">
        <v>3.2267849277412202</v>
      </c>
      <c r="N246">
        <v>3.3072193029265602</v>
      </c>
      <c r="O246">
        <v>3.3736686072886299</v>
      </c>
      <c r="P246">
        <v>3.4707154955739798</v>
      </c>
      <c r="Q246">
        <v>3.5731175827394299</v>
      </c>
      <c r="R246">
        <v>3.6951553981591201</v>
      </c>
      <c r="S246">
        <v>3.8174964892479402</v>
      </c>
      <c r="T246">
        <v>3.9476057172528498</v>
      </c>
      <c r="U246">
        <v>4.0959363334056098</v>
      </c>
      <c r="V246">
        <v>4.2020558108764599</v>
      </c>
      <c r="W246">
        <v>4.3435913235293597</v>
      </c>
      <c r="X246">
        <v>4.5513673746371204</v>
      </c>
      <c r="Y246">
        <v>4.6850840959759097</v>
      </c>
      <c r="Z246">
        <v>4.8262327234178404</v>
      </c>
      <c r="AA246">
        <v>4.9626564738686501</v>
      </c>
      <c r="AB246">
        <v>5.1222973628850701</v>
      </c>
      <c r="AC246">
        <v>5.2746938619542796</v>
      </c>
      <c r="AD246">
        <v>5.4301254601804301</v>
      </c>
      <c r="AE246">
        <v>5.5927953703391697</v>
      </c>
      <c r="AF246">
        <v>5.7609450861543996</v>
      </c>
      <c r="AG246">
        <v>5.9436430021208402</v>
      </c>
      <c r="AH246">
        <v>5.9594472635172897</v>
      </c>
      <c r="AI246">
        <v>5.95880962305647</v>
      </c>
      <c r="AJ246">
        <v>5.95936813505699</v>
      </c>
      <c r="AK246">
        <v>5.9497177534646504</v>
      </c>
    </row>
    <row r="247" spans="4:37" x14ac:dyDescent="0.3">
      <c r="D247" t="s">
        <v>427</v>
      </c>
      <c r="E247" t="s">
        <v>53</v>
      </c>
      <c r="F247">
        <v>159.35794887059299</v>
      </c>
      <c r="G247">
        <v>150.56924400995001</v>
      </c>
      <c r="H247">
        <v>156.703914729959</v>
      </c>
      <c r="I247">
        <v>160.66968245147501</v>
      </c>
      <c r="J247">
        <v>164.14941018200301</v>
      </c>
      <c r="K247">
        <v>168.06376034137199</v>
      </c>
      <c r="L247">
        <v>172.40911345344</v>
      </c>
      <c r="M247">
        <v>176.625884239486</v>
      </c>
      <c r="N247">
        <v>181.380161490728</v>
      </c>
      <c r="O247">
        <v>188.17102795714999</v>
      </c>
      <c r="P247">
        <v>194.31784815736299</v>
      </c>
      <c r="Q247">
        <v>200.07721315502701</v>
      </c>
      <c r="R247">
        <v>206.94126143320699</v>
      </c>
      <c r="S247">
        <v>213.92863537676999</v>
      </c>
      <c r="T247">
        <v>221.32776784796101</v>
      </c>
      <c r="U247">
        <v>229.79804587513999</v>
      </c>
      <c r="V247">
        <v>237.497124676255</v>
      </c>
      <c r="W247">
        <v>245.974975158641</v>
      </c>
      <c r="X247">
        <v>255.646238265666</v>
      </c>
      <c r="Y247">
        <v>263.36780192701502</v>
      </c>
      <c r="Z247">
        <v>271.35993577462199</v>
      </c>
      <c r="AA247">
        <v>279.36860180889198</v>
      </c>
      <c r="AB247">
        <v>291.26012122228798</v>
      </c>
      <c r="AC247">
        <v>301.43799232474299</v>
      </c>
      <c r="AD247">
        <v>310.48554152663399</v>
      </c>
      <c r="AE247">
        <v>319.580452693403</v>
      </c>
      <c r="AF247">
        <v>328.96409369383503</v>
      </c>
      <c r="AG247">
        <v>338.67438505835298</v>
      </c>
      <c r="AH247">
        <v>342.45521065385901</v>
      </c>
      <c r="AI247">
        <v>344.37974264218502</v>
      </c>
      <c r="AJ247">
        <v>344.90452471090998</v>
      </c>
      <c r="AK247">
        <v>344.385675002732</v>
      </c>
    </row>
    <row r="248" spans="4:37" x14ac:dyDescent="0.3">
      <c r="D248" t="s">
        <v>427</v>
      </c>
      <c r="E248" t="s">
        <v>54</v>
      </c>
      <c r="F248">
        <v>74.742496873506198</v>
      </c>
      <c r="G248">
        <v>69.5622565689781</v>
      </c>
      <c r="H248">
        <v>72.568106704408905</v>
      </c>
      <c r="I248">
        <v>74.539809203626106</v>
      </c>
      <c r="J248">
        <v>76.239150059711903</v>
      </c>
      <c r="K248">
        <v>78.080643612181404</v>
      </c>
      <c r="L248">
        <v>80.100341713948794</v>
      </c>
      <c r="M248">
        <v>81.9973809762798</v>
      </c>
      <c r="N248">
        <v>84.179677201126395</v>
      </c>
      <c r="O248">
        <v>87.1698002795127</v>
      </c>
      <c r="P248">
        <v>89.996198503410398</v>
      </c>
      <c r="Q248">
        <v>92.695639869806698</v>
      </c>
      <c r="R248">
        <v>95.862441755234798</v>
      </c>
      <c r="S248">
        <v>99.080657199834405</v>
      </c>
      <c r="T248">
        <v>102.497039112658</v>
      </c>
      <c r="U248">
        <v>106.382032291223</v>
      </c>
      <c r="V248">
        <v>109.98783448552901</v>
      </c>
      <c r="W248">
        <v>113.80751199061</v>
      </c>
      <c r="X248">
        <v>117.930719769099</v>
      </c>
      <c r="Y248">
        <v>121.503253694405</v>
      </c>
      <c r="Z248">
        <v>125.208619781606</v>
      </c>
      <c r="AA248">
        <v>128.90217074544199</v>
      </c>
      <c r="AB248">
        <v>134.73977788512701</v>
      </c>
      <c r="AC248">
        <v>139.63379364360199</v>
      </c>
      <c r="AD248">
        <v>143.814551140379</v>
      </c>
      <c r="AE248">
        <v>147.973488998048</v>
      </c>
      <c r="AF248">
        <v>152.25034700658301</v>
      </c>
      <c r="AG248">
        <v>156.36477943841601</v>
      </c>
      <c r="AH248">
        <v>158.19928769433801</v>
      </c>
      <c r="AI248">
        <v>158.97850444921099</v>
      </c>
      <c r="AJ248">
        <v>158.93915852443001</v>
      </c>
      <c r="AK248">
        <v>158.58569687753601</v>
      </c>
    </row>
    <row r="249" spans="4:37" x14ac:dyDescent="0.3">
      <c r="D249" t="s">
        <v>427</v>
      </c>
      <c r="E249" t="s">
        <v>55</v>
      </c>
      <c r="F249">
        <v>34.736686859060299</v>
      </c>
      <c r="G249">
        <v>32.026469087994897</v>
      </c>
      <c r="H249">
        <v>33.342833908122003</v>
      </c>
      <c r="I249">
        <v>34.077106099033401</v>
      </c>
      <c r="J249">
        <v>34.811691528233602</v>
      </c>
      <c r="K249">
        <v>35.632919714002199</v>
      </c>
      <c r="L249">
        <v>36.5762772646912</v>
      </c>
      <c r="M249">
        <v>37.555900599537502</v>
      </c>
      <c r="N249">
        <v>38.636476076917297</v>
      </c>
      <c r="O249">
        <v>40.538849227283798</v>
      </c>
      <c r="P249">
        <v>41.955059257504502</v>
      </c>
      <c r="Q249">
        <v>43.197370603001197</v>
      </c>
      <c r="R249">
        <v>44.634005396594098</v>
      </c>
      <c r="S249">
        <v>46.120494635156803</v>
      </c>
      <c r="T249">
        <v>47.703056086081602</v>
      </c>
      <c r="U249">
        <v>49.517381349770702</v>
      </c>
      <c r="V249">
        <v>51.357918273983898</v>
      </c>
      <c r="W249">
        <v>53.205848675535002</v>
      </c>
      <c r="X249">
        <v>54.974208953375502</v>
      </c>
      <c r="Y249">
        <v>56.633350513191203</v>
      </c>
      <c r="Z249">
        <v>58.331244859872299</v>
      </c>
      <c r="AA249">
        <v>60.066788157197998</v>
      </c>
      <c r="AB249">
        <v>62.565398959020399</v>
      </c>
      <c r="AC249">
        <v>64.695327391882898</v>
      </c>
      <c r="AD249">
        <v>66.630924349200299</v>
      </c>
      <c r="AE249">
        <v>68.576991045112095</v>
      </c>
      <c r="AF249">
        <v>70.591539072016303</v>
      </c>
      <c r="AG249">
        <v>72.566758116714198</v>
      </c>
      <c r="AH249">
        <v>73.150396864361298</v>
      </c>
      <c r="AI249">
        <v>73.174049842578896</v>
      </c>
      <c r="AJ249">
        <v>73.017763293357405</v>
      </c>
      <c r="AK249">
        <v>72.645848759322405</v>
      </c>
    </row>
    <row r="250" spans="4:37" x14ac:dyDescent="0.3">
      <c r="D250" t="s">
        <v>427</v>
      </c>
      <c r="E250" t="s">
        <v>56</v>
      </c>
      <c r="F250">
        <v>115.652055349397</v>
      </c>
      <c r="G250">
        <v>107.14388723000501</v>
      </c>
      <c r="H250">
        <v>111.654428493984</v>
      </c>
      <c r="I250">
        <v>114.868437238315</v>
      </c>
      <c r="J250">
        <v>117.574463281158</v>
      </c>
      <c r="K250">
        <v>120.44487115941</v>
      </c>
      <c r="L250">
        <v>123.515764020708</v>
      </c>
      <c r="M250">
        <v>126.153287456873</v>
      </c>
      <c r="N250">
        <v>129.35174175442501</v>
      </c>
      <c r="O250">
        <v>133.38346618758899</v>
      </c>
      <c r="P250">
        <v>137.65579416559899</v>
      </c>
      <c r="Q250">
        <v>141.827811144387</v>
      </c>
      <c r="R250">
        <v>146.79968783769101</v>
      </c>
      <c r="S250">
        <v>151.81339788629401</v>
      </c>
      <c r="T250">
        <v>157.07215677172999</v>
      </c>
      <c r="U250">
        <v>163.04362373340001</v>
      </c>
      <c r="V250">
        <v>168.72965768034501</v>
      </c>
      <c r="W250">
        <v>174.68698601921599</v>
      </c>
      <c r="X250">
        <v>181.00824067004999</v>
      </c>
      <c r="Y250">
        <v>190.023150996266</v>
      </c>
      <c r="Z250">
        <v>199.71752346271899</v>
      </c>
      <c r="AA250">
        <v>209.45037520300301</v>
      </c>
      <c r="AB250">
        <v>220.455663903502</v>
      </c>
      <c r="AC250">
        <v>229.71536709427099</v>
      </c>
      <c r="AD250">
        <v>237.31555149511999</v>
      </c>
      <c r="AE250">
        <v>244.614525778668</v>
      </c>
      <c r="AF250">
        <v>252.026338405584</v>
      </c>
      <c r="AG250">
        <v>258.68552380982698</v>
      </c>
      <c r="AH250">
        <v>262.84450845007802</v>
      </c>
      <c r="AI250">
        <v>266.18671535015898</v>
      </c>
      <c r="AJ250">
        <v>267.59326113630902</v>
      </c>
      <c r="AK250">
        <v>267.80157396767402</v>
      </c>
    </row>
    <row r="251" spans="4:37" x14ac:dyDescent="0.3">
      <c r="D251" t="s">
        <v>427</v>
      </c>
      <c r="E251" t="s">
        <v>57</v>
      </c>
      <c r="F251">
        <v>11.6792231841657</v>
      </c>
      <c r="G251">
        <v>11.1473144630385</v>
      </c>
      <c r="H251">
        <v>11.5726368385789</v>
      </c>
      <c r="I251">
        <v>11.935445881505499</v>
      </c>
      <c r="J251">
        <v>12.2209368578084</v>
      </c>
      <c r="K251">
        <v>12.528481547133699</v>
      </c>
      <c r="L251">
        <v>12.8508143333292</v>
      </c>
      <c r="M251">
        <v>13.085417129378101</v>
      </c>
      <c r="N251">
        <v>13.3885954949059</v>
      </c>
      <c r="O251">
        <v>13.6238226848306</v>
      </c>
      <c r="P251">
        <v>14.003008507576499</v>
      </c>
      <c r="Q251">
        <v>14.4083202086487</v>
      </c>
      <c r="R251">
        <v>14.936934051110599</v>
      </c>
      <c r="S251">
        <v>15.4570286563781</v>
      </c>
      <c r="T251">
        <v>15.995333540519299</v>
      </c>
      <c r="U251">
        <v>16.612263966574499</v>
      </c>
      <c r="V251">
        <v>17.188798680175601</v>
      </c>
      <c r="W251">
        <v>17.8069843160022</v>
      </c>
      <c r="X251">
        <v>18.504369730488701</v>
      </c>
      <c r="Y251">
        <v>19.1101224032431</v>
      </c>
      <c r="Z251">
        <v>19.752541908849501</v>
      </c>
      <c r="AA251">
        <v>20.376393291804501</v>
      </c>
      <c r="AB251">
        <v>21.555898105266699</v>
      </c>
      <c r="AC251">
        <v>22.493665755925701</v>
      </c>
      <c r="AD251">
        <v>23.187524656375501</v>
      </c>
      <c r="AE251">
        <v>23.851131438282799</v>
      </c>
      <c r="AF251">
        <v>24.527174080520599</v>
      </c>
      <c r="AG251">
        <v>25.2752333494015</v>
      </c>
      <c r="AH251">
        <v>25.9542227298762</v>
      </c>
      <c r="AI251">
        <v>26.529051598052298</v>
      </c>
      <c r="AJ251">
        <v>26.776315863811298</v>
      </c>
      <c r="AK251">
        <v>26.897927692446999</v>
      </c>
    </row>
    <row r="252" spans="4:37" x14ac:dyDescent="0.3">
      <c r="D252" t="s">
        <v>427</v>
      </c>
      <c r="E252" t="s">
        <v>58</v>
      </c>
      <c r="F252">
        <v>28.6353826209942</v>
      </c>
      <c r="G252">
        <v>27.136595030436499</v>
      </c>
      <c r="H252">
        <v>27.925996008540999</v>
      </c>
      <c r="I252">
        <v>28.488593531268801</v>
      </c>
      <c r="J252">
        <v>28.968678406820899</v>
      </c>
      <c r="K252">
        <v>29.563045517486302</v>
      </c>
      <c r="L252">
        <v>30.2928308359262</v>
      </c>
      <c r="M252">
        <v>31.133308462032002</v>
      </c>
      <c r="N252">
        <v>32.0052715646857</v>
      </c>
      <c r="O252">
        <v>32.902373286469903</v>
      </c>
      <c r="P252">
        <v>33.918108349793798</v>
      </c>
      <c r="Q252">
        <v>34.923422580184997</v>
      </c>
      <c r="R252">
        <v>36.0959311727296</v>
      </c>
      <c r="S252">
        <v>37.291005303699002</v>
      </c>
      <c r="T252">
        <v>38.559549567056401</v>
      </c>
      <c r="U252">
        <v>40.0280711612441</v>
      </c>
      <c r="V252">
        <v>41.488957050104297</v>
      </c>
      <c r="W252">
        <v>42.963974550205002</v>
      </c>
      <c r="X252">
        <v>44.421441787980001</v>
      </c>
      <c r="Y252">
        <v>45.7606744342228</v>
      </c>
      <c r="Z252">
        <v>47.164611018852902</v>
      </c>
      <c r="AA252">
        <v>48.529750135250801</v>
      </c>
      <c r="AB252">
        <v>49.6273574985306</v>
      </c>
      <c r="AC252">
        <v>50.8182016589952</v>
      </c>
      <c r="AD252">
        <v>52.289847811224803</v>
      </c>
      <c r="AE252">
        <v>53.897154450674897</v>
      </c>
      <c r="AF252">
        <v>55.585851400638397</v>
      </c>
      <c r="AG252">
        <v>57.267154386435102</v>
      </c>
      <c r="AH252">
        <v>56.835674537999303</v>
      </c>
      <c r="AI252">
        <v>56.253997028558899</v>
      </c>
      <c r="AJ252">
        <v>55.9898793379962</v>
      </c>
      <c r="AK252">
        <v>55.671294998389001</v>
      </c>
    </row>
    <row r="253" spans="4:37" x14ac:dyDescent="0.3">
      <c r="D253" t="s">
        <v>427</v>
      </c>
      <c r="E253" t="s">
        <v>59</v>
      </c>
      <c r="F253">
        <v>1.75164302777768</v>
      </c>
      <c r="G253">
        <v>1.6624428402142299</v>
      </c>
      <c r="H253">
        <v>1.70500566529704</v>
      </c>
      <c r="I253">
        <v>1.72694324411344</v>
      </c>
      <c r="J253">
        <v>1.75530533718649</v>
      </c>
      <c r="K253">
        <v>1.7889012984808701</v>
      </c>
      <c r="L253">
        <v>1.82989133938166</v>
      </c>
      <c r="M253">
        <v>1.8787631670184799</v>
      </c>
      <c r="N253">
        <v>1.92705646227965</v>
      </c>
      <c r="O253">
        <v>2.0154280306374499</v>
      </c>
      <c r="P253">
        <v>2.0668901623700102</v>
      </c>
      <c r="Q253">
        <v>2.1112976040529898</v>
      </c>
      <c r="R253">
        <v>2.1682178003907202</v>
      </c>
      <c r="S253">
        <v>2.2323975037852799</v>
      </c>
      <c r="T253">
        <v>2.30220039685172</v>
      </c>
      <c r="U253">
        <v>2.3811107241585501</v>
      </c>
      <c r="V253">
        <v>2.4660862356649602</v>
      </c>
      <c r="W253">
        <v>2.5529895409966299</v>
      </c>
      <c r="X253">
        <v>2.6350886040265298</v>
      </c>
      <c r="Y253">
        <v>2.7131281254943498</v>
      </c>
      <c r="Z253">
        <v>2.7949773582098301</v>
      </c>
      <c r="AA253">
        <v>2.8796949887125902</v>
      </c>
      <c r="AB253">
        <v>2.95898951844066</v>
      </c>
      <c r="AC253">
        <v>3.0396853160938901</v>
      </c>
      <c r="AD253">
        <v>3.1336250767237201</v>
      </c>
      <c r="AE253">
        <v>3.23358237691316</v>
      </c>
      <c r="AF253">
        <v>3.3398472924955702</v>
      </c>
      <c r="AG253">
        <v>3.4436677546507699</v>
      </c>
      <c r="AH253">
        <v>3.4517145777848302</v>
      </c>
      <c r="AI253">
        <v>3.44208390852351</v>
      </c>
      <c r="AJ253">
        <v>3.44726040440375</v>
      </c>
      <c r="AK253">
        <v>3.4480001473444601</v>
      </c>
    </row>
    <row r="254" spans="4:37" x14ac:dyDescent="0.3">
      <c r="D254" t="s">
        <v>427</v>
      </c>
      <c r="E254" t="s">
        <v>60</v>
      </c>
      <c r="F254">
        <v>407.96078927222601</v>
      </c>
      <c r="G254">
        <v>393.38513420870498</v>
      </c>
      <c r="H254">
        <v>401.778341662466</v>
      </c>
      <c r="I254">
        <v>408.91357598155702</v>
      </c>
      <c r="J254">
        <v>415.12039050432998</v>
      </c>
      <c r="K254">
        <v>423.265430613501</v>
      </c>
      <c r="L254">
        <v>433.24808297648002</v>
      </c>
      <c r="M254">
        <v>444.84864342689201</v>
      </c>
      <c r="N254">
        <v>456.78418023798997</v>
      </c>
      <c r="O254">
        <v>468.9859204878</v>
      </c>
      <c r="P254">
        <v>482.98304840133801</v>
      </c>
      <c r="Q254">
        <v>497.01459056027301</v>
      </c>
      <c r="R254">
        <v>513.66103209704795</v>
      </c>
      <c r="S254">
        <v>530.79282273809497</v>
      </c>
      <c r="T254">
        <v>548.83656735498903</v>
      </c>
      <c r="U254">
        <v>569.534814551007</v>
      </c>
      <c r="V254">
        <v>590.05365807140799</v>
      </c>
      <c r="W254">
        <v>611.03324116480803</v>
      </c>
      <c r="X254">
        <v>632.63585699379098</v>
      </c>
      <c r="Y254">
        <v>651.60844962956605</v>
      </c>
      <c r="Z254">
        <v>671.926061473083</v>
      </c>
      <c r="AA254">
        <v>691.07100888590901</v>
      </c>
      <c r="AB254">
        <v>705.87124500501102</v>
      </c>
      <c r="AC254">
        <v>722.74750202536404</v>
      </c>
      <c r="AD254">
        <v>744.28063482358402</v>
      </c>
      <c r="AE254">
        <v>767.79176556244101</v>
      </c>
      <c r="AF254">
        <v>792.324427925382</v>
      </c>
      <c r="AG254">
        <v>816.85870492853599</v>
      </c>
      <c r="AH254">
        <v>813.21525477247405</v>
      </c>
      <c r="AI254">
        <v>806.85861656416603</v>
      </c>
      <c r="AJ254">
        <v>804.47690449009099</v>
      </c>
      <c r="AK254">
        <v>801.19974798596297</v>
      </c>
    </row>
    <row r="255" spans="4:37" x14ac:dyDescent="0.3">
      <c r="D255" t="s">
        <v>427</v>
      </c>
      <c r="E255" t="s">
        <v>61</v>
      </c>
      <c r="F255">
        <v>64.137533812048304</v>
      </c>
      <c r="G255">
        <v>56.753488609676097</v>
      </c>
      <c r="H255">
        <v>58.796305276847697</v>
      </c>
      <c r="I255">
        <v>60.1887945027988</v>
      </c>
      <c r="J255">
        <v>61.413310522345597</v>
      </c>
      <c r="K255">
        <v>62.789295637295602</v>
      </c>
      <c r="L255">
        <v>64.382995041400505</v>
      </c>
      <c r="M255">
        <v>66.176024829092498</v>
      </c>
      <c r="N255">
        <v>68.030414770691806</v>
      </c>
      <c r="O255">
        <v>70.113327354239104</v>
      </c>
      <c r="P255">
        <v>72.313110718185101</v>
      </c>
      <c r="Q255">
        <v>74.460982724493604</v>
      </c>
      <c r="R255">
        <v>76.971000474346795</v>
      </c>
      <c r="S255">
        <v>79.583964942539296</v>
      </c>
      <c r="T255">
        <v>82.295607365076506</v>
      </c>
      <c r="U255">
        <v>85.404138064997696</v>
      </c>
      <c r="V255">
        <v>88.714373236858904</v>
      </c>
      <c r="W255">
        <v>91.932129746905403</v>
      </c>
      <c r="X255">
        <v>94.897029783887803</v>
      </c>
      <c r="Y255">
        <v>97.774742266770403</v>
      </c>
      <c r="Z255">
        <v>100.81193021246899</v>
      </c>
      <c r="AA255">
        <v>103.712681514488</v>
      </c>
      <c r="AB255">
        <v>106.031277167281</v>
      </c>
      <c r="AC255">
        <v>108.54572306370601</v>
      </c>
      <c r="AD255">
        <v>111.705952480954</v>
      </c>
      <c r="AE255">
        <v>115.162442128701</v>
      </c>
      <c r="AF255">
        <v>118.807729726432</v>
      </c>
      <c r="AG255">
        <v>122.296233776013</v>
      </c>
      <c r="AH255">
        <v>121.813880309013</v>
      </c>
      <c r="AI255">
        <v>120.755962385884</v>
      </c>
      <c r="AJ255">
        <v>120.11591427859</v>
      </c>
      <c r="AK255">
        <v>119.28311199824201</v>
      </c>
    </row>
    <row r="256" spans="4:37" x14ac:dyDescent="0.3">
      <c r="D256" t="s">
        <v>427</v>
      </c>
      <c r="E256" t="s">
        <v>131</v>
      </c>
      <c r="F256">
        <v>2.8575125020253598</v>
      </c>
      <c r="G256">
        <v>2.9200575585470898</v>
      </c>
      <c r="H256">
        <v>2.9552727126182798</v>
      </c>
      <c r="I256">
        <v>2.9462605272867499</v>
      </c>
      <c r="J256">
        <v>2.9486759778282101</v>
      </c>
      <c r="K256">
        <v>2.9548222555974202</v>
      </c>
      <c r="L256">
        <v>2.9632965208627602</v>
      </c>
      <c r="M256">
        <v>2.9790469745855099</v>
      </c>
      <c r="N256">
        <v>2.9925299829529601</v>
      </c>
      <c r="O256">
        <v>3.07551928417459</v>
      </c>
      <c r="P256">
        <v>3.09933747652904</v>
      </c>
      <c r="Q256">
        <v>3.1065716503551002</v>
      </c>
      <c r="R256">
        <v>3.1095704262870201</v>
      </c>
      <c r="S256">
        <v>3.1134068228611098</v>
      </c>
      <c r="T256">
        <v>3.1193900269946702</v>
      </c>
      <c r="U256">
        <v>3.1257319898457201</v>
      </c>
      <c r="V256">
        <v>3.12732807611973</v>
      </c>
      <c r="W256">
        <v>3.1321640272812998</v>
      </c>
      <c r="X256">
        <v>3.1406014814288601</v>
      </c>
      <c r="Y256">
        <v>3.1395311597412601</v>
      </c>
      <c r="Z256">
        <v>3.1343143952050498</v>
      </c>
      <c r="AA256">
        <v>3.13626210004933</v>
      </c>
      <c r="AB256">
        <v>3.1519696690991399</v>
      </c>
      <c r="AC256">
        <v>3.1598800221371799</v>
      </c>
      <c r="AD256">
        <v>3.1630887727183601</v>
      </c>
      <c r="AE256">
        <v>3.1632214142866699</v>
      </c>
      <c r="AF256">
        <v>3.1628289679480202</v>
      </c>
      <c r="AG256">
        <v>3.1594752274074001</v>
      </c>
      <c r="AH256">
        <v>3.1474642092700602</v>
      </c>
      <c r="AI256">
        <v>3.1197893324202601</v>
      </c>
      <c r="AJ256">
        <v>3.0998185745930402</v>
      </c>
      <c r="AK256">
        <v>3.0810673569615599</v>
      </c>
    </row>
    <row r="257" spans="4:37" x14ac:dyDescent="0.3">
      <c r="D257" t="s">
        <v>427</v>
      </c>
      <c r="E257" t="s">
        <v>417</v>
      </c>
      <c r="F257">
        <v>906.01813310387604</v>
      </c>
      <c r="G257">
        <v>856.64133197838703</v>
      </c>
      <c r="H257">
        <v>883.55790137607505</v>
      </c>
      <c r="I257">
        <v>903.09252431351194</v>
      </c>
      <c r="J257">
        <v>920.07673828707505</v>
      </c>
      <c r="K257">
        <v>940.11949077374902</v>
      </c>
      <c r="L257">
        <v>963.29912468933605</v>
      </c>
      <c r="M257">
        <v>987.63483118224099</v>
      </c>
      <c r="N257">
        <v>1013.9769714635499</v>
      </c>
      <c r="O257">
        <v>1045.3258437283901</v>
      </c>
      <c r="P257">
        <v>1077.7774537191001</v>
      </c>
      <c r="Q257">
        <v>1109.44210450224</v>
      </c>
      <c r="R257">
        <v>1146.9867966721899</v>
      </c>
      <c r="S257">
        <v>1185.40867527769</v>
      </c>
      <c r="T257">
        <v>1225.90423255873</v>
      </c>
      <c r="U257">
        <v>1272.24501838932</v>
      </c>
      <c r="V257">
        <v>1317.1678833293099</v>
      </c>
      <c r="W257">
        <v>1363.84309345777</v>
      </c>
      <c r="X257">
        <v>1412.8440768217699</v>
      </c>
      <c r="Y257">
        <v>1458.8906493388299</v>
      </c>
      <c r="Z257">
        <v>1507.6796081994501</v>
      </c>
      <c r="AA257">
        <v>1555.18093814293</v>
      </c>
      <c r="AB257">
        <v>1606.3820346316199</v>
      </c>
      <c r="AC257">
        <v>1654.82857352883</v>
      </c>
      <c r="AD257">
        <v>1704.81586285238</v>
      </c>
      <c r="AE257">
        <v>1756.90452434494</v>
      </c>
      <c r="AF257">
        <v>1810.8921123540799</v>
      </c>
      <c r="AG257">
        <v>1864.1929710628499</v>
      </c>
      <c r="AH257">
        <v>1870.9801334112101</v>
      </c>
      <c r="AI257">
        <v>1869.84444616307</v>
      </c>
      <c r="AJ257">
        <v>1868.63610012499</v>
      </c>
      <c r="AK257">
        <v>1863.3337886046099</v>
      </c>
    </row>
    <row r="258" spans="4:37" x14ac:dyDescent="0.3">
      <c r="D258" t="s">
        <v>141</v>
      </c>
      <c r="E258" t="s">
        <v>417</v>
      </c>
      <c r="F258">
        <v>1</v>
      </c>
      <c r="G258">
        <v>0.90820100000000004</v>
      </c>
      <c r="H258">
        <v>0.93589299999999997</v>
      </c>
      <c r="I258">
        <v>0.95515300000000003</v>
      </c>
      <c r="J258">
        <v>0.97293200000000002</v>
      </c>
      <c r="K258">
        <v>0.993205</v>
      </c>
      <c r="L258">
        <v>1.0176970000000001</v>
      </c>
      <c r="M258">
        <v>1.0455220000000001</v>
      </c>
      <c r="N258">
        <v>1.074783</v>
      </c>
      <c r="O258">
        <v>1.1115269999999999</v>
      </c>
      <c r="P258">
        <v>1.1452629999999999</v>
      </c>
      <c r="Q258">
        <v>1.1773009999999999</v>
      </c>
      <c r="R258">
        <v>1.2145429999999999</v>
      </c>
      <c r="S258">
        <v>1.253287</v>
      </c>
      <c r="T258">
        <v>1.294349</v>
      </c>
      <c r="U258">
        <v>1.3418570000000001</v>
      </c>
      <c r="V258">
        <v>1.391133</v>
      </c>
      <c r="W258">
        <v>1.4397180000000001</v>
      </c>
      <c r="X258">
        <v>1.4843660000000001</v>
      </c>
      <c r="Y258">
        <v>1.5298970000000001</v>
      </c>
      <c r="Z258">
        <v>1.5780989999999999</v>
      </c>
      <c r="AA258">
        <v>1.6248849999999999</v>
      </c>
      <c r="AB258">
        <v>1.665786</v>
      </c>
      <c r="AC258">
        <v>1.7073449999999999</v>
      </c>
      <c r="AD258">
        <v>1.756273</v>
      </c>
      <c r="AE258">
        <v>1.809358</v>
      </c>
      <c r="AF258">
        <v>1.865248</v>
      </c>
      <c r="AG258">
        <v>1.920113</v>
      </c>
      <c r="AH258">
        <v>1.9131359999999999</v>
      </c>
      <c r="AI258">
        <v>1.899</v>
      </c>
      <c r="AJ258">
        <v>1.89134</v>
      </c>
      <c r="AK258">
        <v>1.8802270000000001</v>
      </c>
    </row>
    <row r="259" spans="4:37" x14ac:dyDescent="0.3">
      <c r="D259" t="s">
        <v>428</v>
      </c>
      <c r="E259" t="s">
        <v>417</v>
      </c>
      <c r="F259">
        <v>906.01813310387604</v>
      </c>
      <c r="G259">
        <v>943.22879184055796</v>
      </c>
      <c r="H259">
        <v>944.08004053462901</v>
      </c>
      <c r="I259">
        <v>945.49514508514596</v>
      </c>
      <c r="J259">
        <v>945.67424885508501</v>
      </c>
      <c r="K259">
        <v>946.55130690416297</v>
      </c>
      <c r="L259">
        <v>946.548063607671</v>
      </c>
      <c r="M259">
        <v>944.63323696893997</v>
      </c>
      <c r="N259">
        <v>943.42483223455304</v>
      </c>
      <c r="O259">
        <v>940.44125219485204</v>
      </c>
      <c r="P259">
        <v>941.07419319326596</v>
      </c>
      <c r="Q259">
        <v>942.36062358075299</v>
      </c>
      <c r="R259">
        <v>944.37726508834601</v>
      </c>
      <c r="S259">
        <v>945.83975998928497</v>
      </c>
      <c r="T259">
        <v>947.12031496816803</v>
      </c>
      <c r="U259">
        <v>948.12265270391902</v>
      </c>
      <c r="V259">
        <v>946.83102430128201</v>
      </c>
      <c r="W259">
        <v>947.29877202186105</v>
      </c>
      <c r="X259">
        <v>951.81651750429103</v>
      </c>
      <c r="Y259">
        <v>953.587495980992</v>
      </c>
      <c r="Z259">
        <v>955.37707596256905</v>
      </c>
      <c r="AA259">
        <v>957.10215685598098</v>
      </c>
      <c r="AB259">
        <v>964.33877738894603</v>
      </c>
      <c r="AC259">
        <v>969.24088191246301</v>
      </c>
      <c r="AD259">
        <v>970.70094618113501</v>
      </c>
      <c r="AE259">
        <v>971.00989651851103</v>
      </c>
      <c r="AF259">
        <v>970.85862703194596</v>
      </c>
      <c r="AG259">
        <v>970.87669895618001</v>
      </c>
      <c r="AH259">
        <v>977.96504451915996</v>
      </c>
      <c r="AI259">
        <v>984.646891081131</v>
      </c>
      <c r="AJ259">
        <v>987.995865431384</v>
      </c>
      <c r="AK259">
        <v>991.01533410838897</v>
      </c>
    </row>
    <row r="260" spans="4:37" x14ac:dyDescent="0.3">
      <c r="D260" t="s">
        <v>171</v>
      </c>
      <c r="E260" t="s">
        <v>417</v>
      </c>
      <c r="F260">
        <v>0.18000953521871799</v>
      </c>
      <c r="G260">
        <v>0.176806430836777</v>
      </c>
      <c r="H260">
        <v>0.17697291194915499</v>
      </c>
      <c r="I260">
        <v>0.176871555775964</v>
      </c>
      <c r="J260">
        <v>0.176750788119414</v>
      </c>
      <c r="K260">
        <v>0.17657391115081</v>
      </c>
      <c r="L260">
        <v>0.17644728363533199</v>
      </c>
      <c r="M260">
        <v>0.17633169869826101</v>
      </c>
      <c r="N260">
        <v>0.17631214175989299</v>
      </c>
      <c r="O260">
        <v>0.17664115046159501</v>
      </c>
      <c r="P260">
        <v>0.17680481718463301</v>
      </c>
      <c r="Q260">
        <v>0.17691991315453001</v>
      </c>
      <c r="R260">
        <v>0.17712718348113399</v>
      </c>
      <c r="S260">
        <v>0.17737444989628201</v>
      </c>
      <c r="T260">
        <v>0.177670365748994</v>
      </c>
      <c r="U260">
        <v>0.17804248009804899</v>
      </c>
      <c r="V260">
        <v>0.17834346520185701</v>
      </c>
      <c r="W260">
        <v>0.17867074960836299</v>
      </c>
      <c r="X260">
        <v>0.179040298776725</v>
      </c>
      <c r="Y260">
        <v>0.179380390576306</v>
      </c>
      <c r="Z260">
        <v>0.17974300560606801</v>
      </c>
      <c r="AA260">
        <v>0.18004339745970599</v>
      </c>
      <c r="AB260">
        <v>0.18052326072973601</v>
      </c>
      <c r="AC260">
        <v>0.18086627364661001</v>
      </c>
      <c r="AD260">
        <v>0.18110931081009601</v>
      </c>
      <c r="AE260">
        <v>0.18134277381632499</v>
      </c>
      <c r="AF260">
        <v>0.181565311463284</v>
      </c>
      <c r="AG260">
        <v>0.18182446688927301</v>
      </c>
      <c r="AH260">
        <v>0.18179366914909001</v>
      </c>
      <c r="AI260">
        <v>0.18152405550099099</v>
      </c>
      <c r="AJ260">
        <v>0.181051341029868</v>
      </c>
      <c r="AK260">
        <v>0.18041529411085599</v>
      </c>
    </row>
    <row r="261" spans="4:37" x14ac:dyDescent="0.3">
      <c r="D261" t="s">
        <v>145</v>
      </c>
      <c r="E261" t="s">
        <v>417</v>
      </c>
      <c r="F261">
        <v>1</v>
      </c>
      <c r="G261">
        <v>1.0236289474977101</v>
      </c>
      <c r="H261">
        <v>1.04781622215526</v>
      </c>
      <c r="I261">
        <v>1.0725750166558199</v>
      </c>
      <c r="J261">
        <v>1.09791883541173</v>
      </c>
      <c r="K261">
        <v>1.1238615019304199</v>
      </c>
      <c r="L261">
        <v>1.15041716635423</v>
      </c>
      <c r="M261">
        <v>1.17760031317847</v>
      </c>
      <c r="N261">
        <v>1.20542576915185</v>
      </c>
      <c r="O261">
        <v>1.2339087113635201</v>
      </c>
      <c r="P261">
        <v>1.2630646755213</v>
      </c>
      <c r="Q261">
        <v>1.2929095644254001</v>
      </c>
      <c r="R261">
        <v>1.3234596566424901</v>
      </c>
      <c r="S261">
        <v>1.3547316153846301</v>
      </c>
      <c r="T261">
        <v>1.38674249759804</v>
      </c>
      <c r="U261">
        <v>1.41950976326662</v>
      </c>
      <c r="V261">
        <v>1.4530512849353301</v>
      </c>
      <c r="W261">
        <v>1.4873853574585501</v>
      </c>
      <c r="X261">
        <v>1.52253070797879</v>
      </c>
      <c r="Y261">
        <v>1.55850650614127</v>
      </c>
      <c r="Z261">
        <v>1.5953323745497201</v>
      </c>
      <c r="AA261">
        <v>1.63302839946935</v>
      </c>
      <c r="AB261">
        <v>1.6716151417826799</v>
      </c>
      <c r="AC261">
        <v>1.71111364820423</v>
      </c>
      <c r="AD261">
        <v>1.75154546276026</v>
      </c>
      <c r="AE261">
        <v>1.79293263853967</v>
      </c>
      <c r="AF261">
        <v>1.8352977497226499</v>
      </c>
      <c r="AG261">
        <v>1.87866390389351</v>
      </c>
      <c r="AH261">
        <v>1.9230547546444501</v>
      </c>
      <c r="AI261">
        <v>1.96849451447716</v>
      </c>
      <c r="AJ261">
        <v>2.0150079680092601</v>
      </c>
      <c r="AK261">
        <v>2.0626204854928201</v>
      </c>
    </row>
    <row r="262" spans="4:37" x14ac:dyDescent="0.3">
      <c r="D262" t="s">
        <v>172</v>
      </c>
      <c r="E262" t="s">
        <v>417</v>
      </c>
      <c r="F262">
        <v>0.21230066660829899</v>
      </c>
      <c r="G262">
        <v>0.230160958018957</v>
      </c>
      <c r="H262">
        <v>0.22780670236001399</v>
      </c>
      <c r="I262">
        <v>0.22759739947067101</v>
      </c>
      <c r="J262">
        <v>0.227879120393428</v>
      </c>
      <c r="K262">
        <v>0.22832024258129799</v>
      </c>
      <c r="L262">
        <v>0.22862419612368701</v>
      </c>
      <c r="M262">
        <v>0.228954080116025</v>
      </c>
      <c r="N262">
        <v>0.22882760440149899</v>
      </c>
      <c r="O262">
        <v>0.22688606432578801</v>
      </c>
      <c r="P262">
        <v>0.22595355582815099</v>
      </c>
      <c r="Q262">
        <v>0.225334931470075</v>
      </c>
      <c r="R262">
        <v>0.224166914532583</v>
      </c>
      <c r="S262">
        <v>0.222883176404577</v>
      </c>
      <c r="T262">
        <v>0.22146071521746799</v>
      </c>
      <c r="U262">
        <v>0.21963245447191601</v>
      </c>
      <c r="V262">
        <v>0.218286837641884</v>
      </c>
      <c r="W262">
        <v>0.216779236577399</v>
      </c>
      <c r="X262">
        <v>0.215106616310066</v>
      </c>
      <c r="Y262">
        <v>0.21364435065300999</v>
      </c>
      <c r="Z262">
        <v>0.212078971097696</v>
      </c>
      <c r="AA262">
        <v>0.210854641888156</v>
      </c>
      <c r="AB262">
        <v>0.20869019056973001</v>
      </c>
      <c r="AC262">
        <v>0.20729695480988999</v>
      </c>
      <c r="AD262">
        <v>0.206426628039556</v>
      </c>
      <c r="AE262">
        <v>0.20559839883848799</v>
      </c>
      <c r="AF262">
        <v>0.20477608079809301</v>
      </c>
      <c r="AG262">
        <v>0.20373733088885501</v>
      </c>
      <c r="AH262">
        <v>0.204317744135951</v>
      </c>
      <c r="AI262">
        <v>0.20600166895111399</v>
      </c>
      <c r="AJ262">
        <v>0.20853894314999899</v>
      </c>
      <c r="AK262">
        <v>0.211723890362048</v>
      </c>
    </row>
    <row r="263" spans="4:37" x14ac:dyDescent="0.3">
      <c r="D263" t="s">
        <v>139</v>
      </c>
      <c r="E263" t="s">
        <v>417</v>
      </c>
      <c r="G263">
        <v>2.3628947497707602E-2</v>
      </c>
      <c r="H263">
        <v>2.3628947497707602E-2</v>
      </c>
      <c r="I263">
        <v>2.3628947497707602E-2</v>
      </c>
      <c r="J263">
        <v>2.3628947497707602E-2</v>
      </c>
      <c r="K263">
        <v>2.3628947497707602E-2</v>
      </c>
      <c r="L263">
        <v>2.3628947497707602E-2</v>
      </c>
      <c r="M263">
        <v>2.3628947497707602E-2</v>
      </c>
      <c r="N263">
        <v>2.3628947497707602E-2</v>
      </c>
      <c r="O263">
        <v>2.3628947497707602E-2</v>
      </c>
      <c r="P263">
        <v>2.3628947497707602E-2</v>
      </c>
      <c r="Q263">
        <v>2.3628947497707602E-2</v>
      </c>
      <c r="R263">
        <v>2.3628947497707602E-2</v>
      </c>
      <c r="S263">
        <v>2.3628947497707602E-2</v>
      </c>
      <c r="T263">
        <v>2.3628947497707602E-2</v>
      </c>
      <c r="U263">
        <v>2.3628947497707602E-2</v>
      </c>
      <c r="V263">
        <v>2.3628947497707602E-2</v>
      </c>
      <c r="W263">
        <v>2.3628947497707602E-2</v>
      </c>
      <c r="X263">
        <v>2.3628947497707602E-2</v>
      </c>
      <c r="Y263">
        <v>2.3628947497707602E-2</v>
      </c>
      <c r="Z263">
        <v>2.3628947497707602E-2</v>
      </c>
      <c r="AA263">
        <v>2.3628947497707602E-2</v>
      </c>
      <c r="AB263">
        <v>2.3628947497707602E-2</v>
      </c>
      <c r="AC263">
        <v>2.3628947497707602E-2</v>
      </c>
      <c r="AD263">
        <v>2.3628947497707602E-2</v>
      </c>
      <c r="AE263">
        <v>2.3628947497707602E-2</v>
      </c>
      <c r="AF263">
        <v>2.3628947497707602E-2</v>
      </c>
      <c r="AG263">
        <v>2.3628947497707602E-2</v>
      </c>
      <c r="AH263">
        <v>2.3628947497707602E-2</v>
      </c>
      <c r="AI263">
        <v>2.3628947497707602E-2</v>
      </c>
      <c r="AJ263">
        <v>2.3628947497707602E-2</v>
      </c>
      <c r="AK263">
        <v>2.3628947497707602E-2</v>
      </c>
    </row>
    <row r="264" spans="4:37" x14ac:dyDescent="0.3">
      <c r="D264" t="s">
        <v>429</v>
      </c>
      <c r="E264" t="s">
        <v>13</v>
      </c>
      <c r="F264">
        <v>182.306313741493</v>
      </c>
      <c r="G264">
        <v>182.306313741493</v>
      </c>
      <c r="H264">
        <v>182.306313741493</v>
      </c>
      <c r="I264">
        <v>182.306313741493</v>
      </c>
      <c r="J264">
        <v>182.306313741493</v>
      </c>
      <c r="K264">
        <v>182.306313741493</v>
      </c>
      <c r="L264">
        <v>182.306313741493</v>
      </c>
      <c r="M264">
        <v>182.306313741493</v>
      </c>
      <c r="N264">
        <v>182.306313741493</v>
      </c>
      <c r="O264">
        <v>182.306313741493</v>
      </c>
      <c r="P264">
        <v>182.306313741493</v>
      </c>
      <c r="Q264">
        <v>182.306313741493</v>
      </c>
      <c r="R264">
        <v>182.306313741493</v>
      </c>
      <c r="S264">
        <v>182.306313741493</v>
      </c>
      <c r="T264">
        <v>182.306313741493</v>
      </c>
      <c r="U264">
        <v>182.306313741493</v>
      </c>
      <c r="V264">
        <v>182.306313741493</v>
      </c>
      <c r="W264">
        <v>182.306313741493</v>
      </c>
      <c r="X264">
        <v>182.306313741493</v>
      </c>
      <c r="Y264">
        <v>182.306313741493</v>
      </c>
      <c r="Z264">
        <v>182.306313741493</v>
      </c>
      <c r="AA264">
        <v>182.306313741493</v>
      </c>
      <c r="AB264">
        <v>182.306313741493</v>
      </c>
      <c r="AC264">
        <v>182.306313741493</v>
      </c>
      <c r="AD264">
        <v>182.306313741493</v>
      </c>
      <c r="AE264">
        <v>182.306313741493</v>
      </c>
      <c r="AF264">
        <v>182.306313741493</v>
      </c>
      <c r="AG264">
        <v>182.306313741493</v>
      </c>
      <c r="AH264">
        <v>182.306313741493</v>
      </c>
      <c r="AI264">
        <v>182.306313741493</v>
      </c>
      <c r="AJ264">
        <v>182.306313741493</v>
      </c>
      <c r="AK264">
        <v>182.306313741493</v>
      </c>
    </row>
    <row r="265" spans="4:37" x14ac:dyDescent="0.3">
      <c r="D265" t="s">
        <v>429</v>
      </c>
      <c r="E265" t="s">
        <v>15</v>
      </c>
      <c r="F265">
        <v>42.273558357640603</v>
      </c>
      <c r="G265">
        <v>42.273558357640603</v>
      </c>
      <c r="H265">
        <v>40.803347527440302</v>
      </c>
      <c r="I265">
        <v>42.2630209691795</v>
      </c>
      <c r="J265">
        <v>43.461062742988801</v>
      </c>
      <c r="K265">
        <v>44.541079257369603</v>
      </c>
      <c r="L265">
        <v>45.782473759627102</v>
      </c>
      <c r="M265">
        <v>47.163722954355599</v>
      </c>
      <c r="N265">
        <v>48.581690949275597</v>
      </c>
      <c r="O265">
        <v>50.100191147319499</v>
      </c>
      <c r="P265">
        <v>51.752453349501998</v>
      </c>
      <c r="Q265">
        <v>53.551104344213201</v>
      </c>
      <c r="R265">
        <v>55.347918874061797</v>
      </c>
      <c r="S265">
        <v>57.427687535877702</v>
      </c>
      <c r="T265">
        <v>59.549536042185103</v>
      </c>
      <c r="U265">
        <v>61.768914236138599</v>
      </c>
      <c r="V265">
        <v>64.264444040660806</v>
      </c>
      <c r="W265">
        <v>66.736934178716695</v>
      </c>
      <c r="X265">
        <v>69.298030689135103</v>
      </c>
      <c r="Y265">
        <v>71.967848069486607</v>
      </c>
      <c r="Z265">
        <v>74.519973771631101</v>
      </c>
      <c r="AA265">
        <v>77.216961980809501</v>
      </c>
      <c r="AB265">
        <v>79.888810252983106</v>
      </c>
      <c r="AC265">
        <v>82.787054228768</v>
      </c>
      <c r="AD265">
        <v>85.577296648219004</v>
      </c>
      <c r="AE265">
        <v>88.455521347129903</v>
      </c>
      <c r="AF265">
        <v>91.454745369000804</v>
      </c>
      <c r="AG265">
        <v>94.577166776938299</v>
      </c>
      <c r="AH265">
        <v>97.678571237853703</v>
      </c>
      <c r="AI265">
        <v>98.676802069829506</v>
      </c>
      <c r="AJ265">
        <v>99.3968298764851</v>
      </c>
      <c r="AK265">
        <v>100.157123675837</v>
      </c>
    </row>
    <row r="266" spans="4:37" x14ac:dyDescent="0.3">
      <c r="D266" t="s">
        <v>429</v>
      </c>
      <c r="E266" t="s">
        <v>16</v>
      </c>
      <c r="F266">
        <v>53.474000035044902</v>
      </c>
      <c r="G266">
        <v>53.474000035044902</v>
      </c>
      <c r="H266">
        <v>51.614254675533502</v>
      </c>
      <c r="I266">
        <v>53.460670749959199</v>
      </c>
      <c r="J266">
        <v>54.976135459900902</v>
      </c>
      <c r="K266">
        <v>56.342303943737697</v>
      </c>
      <c r="L266">
        <v>57.9126077515132</v>
      </c>
      <c r="M266">
        <v>59.659820958938198</v>
      </c>
      <c r="N266">
        <v>61.453481666857698</v>
      </c>
      <c r="O266">
        <v>63.374310733491903</v>
      </c>
      <c r="P266">
        <v>65.464342244677596</v>
      </c>
      <c r="Q266">
        <v>67.739548475023994</v>
      </c>
      <c r="R266">
        <v>70.012431666432093</v>
      </c>
      <c r="S266">
        <v>72.643238104677707</v>
      </c>
      <c r="T266">
        <v>75.327273504317304</v>
      </c>
      <c r="U266">
        <v>78.134679226286806</v>
      </c>
      <c r="V266">
        <v>81.291403335610696</v>
      </c>
      <c r="W266">
        <v>84.418983384834405</v>
      </c>
      <c r="X266">
        <v>87.658646195550006</v>
      </c>
      <c r="Y266">
        <v>91.035835631146099</v>
      </c>
      <c r="Z266">
        <v>94.264150804696001</v>
      </c>
      <c r="AA266">
        <v>97.675710020317496</v>
      </c>
      <c r="AB266">
        <v>101.05546843552099</v>
      </c>
      <c r="AC266">
        <v>104.72160643014</v>
      </c>
      <c r="AD266">
        <v>108.251127696678</v>
      </c>
      <c r="AE266">
        <v>111.891942277469</v>
      </c>
      <c r="AF266">
        <v>115.685815130419</v>
      </c>
      <c r="AG266">
        <v>119.63552669869701</v>
      </c>
      <c r="AH266">
        <v>123.55865284882201</v>
      </c>
      <c r="AI266">
        <v>124.821366412995</v>
      </c>
      <c r="AJ266">
        <v>125.732166649696</v>
      </c>
      <c r="AK266">
        <v>126.693901413286</v>
      </c>
    </row>
    <row r="267" spans="4:37" x14ac:dyDescent="0.3">
      <c r="D267" t="s">
        <v>429</v>
      </c>
      <c r="E267" t="s">
        <v>17</v>
      </c>
      <c r="F267">
        <v>58.0983201113118</v>
      </c>
      <c r="G267">
        <v>58.0983201113118</v>
      </c>
      <c r="H267">
        <v>56.077747849060799</v>
      </c>
      <c r="I267">
        <v>58.083838137431798</v>
      </c>
      <c r="J267">
        <v>59.7303570770639</v>
      </c>
      <c r="K267">
        <v>61.214668964110402</v>
      </c>
      <c r="L267">
        <v>62.920769372465102</v>
      </c>
      <c r="M267">
        <v>64.819077936648796</v>
      </c>
      <c r="N267">
        <v>66.767850684367303</v>
      </c>
      <c r="O267">
        <v>68.854789045426699</v>
      </c>
      <c r="P267">
        <v>71.125562125802404</v>
      </c>
      <c r="Q267">
        <v>73.597523449123898</v>
      </c>
      <c r="R267">
        <v>76.066960841941096</v>
      </c>
      <c r="S267">
        <v>78.925273938023693</v>
      </c>
      <c r="T267">
        <v>81.841419125145705</v>
      </c>
      <c r="U267">
        <v>84.8916034429528</v>
      </c>
      <c r="V267">
        <v>88.321314474227805</v>
      </c>
      <c r="W267">
        <v>91.719361127825195</v>
      </c>
      <c r="X267">
        <v>95.239183226533299</v>
      </c>
      <c r="Y267">
        <v>98.908424966018202</v>
      </c>
      <c r="Z267">
        <v>102.41591810754799</v>
      </c>
      <c r="AA267">
        <v>106.122501854004</v>
      </c>
      <c r="AB267">
        <v>109.794534733099</v>
      </c>
      <c r="AC267">
        <v>113.777712700785</v>
      </c>
      <c r="AD267">
        <v>117.612459610472</v>
      </c>
      <c r="AE267">
        <v>121.56812424827901</v>
      </c>
      <c r="AF267">
        <v>125.690083318628</v>
      </c>
      <c r="AG267">
        <v>129.98135771161901</v>
      </c>
      <c r="AH267">
        <v>134.24374763490201</v>
      </c>
      <c r="AI267">
        <v>135.61565803644601</v>
      </c>
      <c r="AJ267">
        <v>136.60522237939</v>
      </c>
      <c r="AK267">
        <v>137.65012596095499</v>
      </c>
    </row>
    <row r="268" spans="4:37" x14ac:dyDescent="0.3">
      <c r="D268" t="s">
        <v>429</v>
      </c>
      <c r="E268" t="s">
        <v>18</v>
      </c>
      <c r="F268">
        <v>61.808786157081002</v>
      </c>
      <c r="G268">
        <v>61.808786157081002</v>
      </c>
      <c r="H268">
        <v>59.659169461914601</v>
      </c>
      <c r="I268">
        <v>61.793379287743498</v>
      </c>
      <c r="J268">
        <v>63.545053636473803</v>
      </c>
      <c r="K268">
        <v>65.124161532211403</v>
      </c>
      <c r="L268">
        <v>66.939222537425906</v>
      </c>
      <c r="M268">
        <v>68.958767128026594</v>
      </c>
      <c r="N268">
        <v>71.031998811863602</v>
      </c>
      <c r="O268">
        <v>73.252220095965995</v>
      </c>
      <c r="P268">
        <v>75.668016756993296</v>
      </c>
      <c r="Q268">
        <v>78.297850606388906</v>
      </c>
      <c r="R268">
        <v>80.924999333727399</v>
      </c>
      <c r="S268">
        <v>83.965859423782803</v>
      </c>
      <c r="T268">
        <v>87.0682450681266</v>
      </c>
      <c r="U268">
        <v>90.313230291069701</v>
      </c>
      <c r="V268">
        <v>93.961980810990298</v>
      </c>
      <c r="W268">
        <v>97.577044698579201</v>
      </c>
      <c r="X268">
        <v>101.32166125536099</v>
      </c>
      <c r="Y268">
        <v>105.22524018156599</v>
      </c>
      <c r="Z268">
        <v>108.956740388748</v>
      </c>
      <c r="AA268">
        <v>112.90004618001799</v>
      </c>
      <c r="AB268">
        <v>116.806594502773</v>
      </c>
      <c r="AC268">
        <v>121.044159285345</v>
      </c>
      <c r="AD268">
        <v>125.123813417397</v>
      </c>
      <c r="AE268">
        <v>129.33210772330699</v>
      </c>
      <c r="AF268">
        <v>133.71731690387</v>
      </c>
      <c r="AG268">
        <v>138.282654779209</v>
      </c>
      <c r="AH268">
        <v>142.81726346981401</v>
      </c>
      <c r="AI268">
        <v>144.27679132661299</v>
      </c>
      <c r="AJ268">
        <v>145.32955448301001</v>
      </c>
      <c r="AK268">
        <v>146.44119113453399</v>
      </c>
    </row>
    <row r="269" spans="4:37" x14ac:dyDescent="0.3">
      <c r="D269" t="s">
        <v>429</v>
      </c>
      <c r="E269" t="s">
        <v>19</v>
      </c>
      <c r="F269">
        <v>54.277256646940998</v>
      </c>
      <c r="G269">
        <v>54.277256646940998</v>
      </c>
      <c r="H269">
        <v>52.389575229616597</v>
      </c>
      <c r="I269">
        <v>54.263727136767002</v>
      </c>
      <c r="J269">
        <v>55.801956312571697</v>
      </c>
      <c r="K269">
        <v>57.188646617609301</v>
      </c>
      <c r="L269">
        <v>58.782538653597598</v>
      </c>
      <c r="M269">
        <v>60.555997523593803</v>
      </c>
      <c r="N269">
        <v>62.3766016025384</v>
      </c>
      <c r="O269">
        <v>64.326284292374197</v>
      </c>
      <c r="P269">
        <v>66.447711091537798</v>
      </c>
      <c r="Q269">
        <v>68.7570942012416</v>
      </c>
      <c r="R269">
        <v>71.064119376611401</v>
      </c>
      <c r="S269">
        <v>73.7344443222579</v>
      </c>
      <c r="T269">
        <v>76.4587978050765</v>
      </c>
      <c r="U269">
        <v>79.308374810416694</v>
      </c>
      <c r="V269">
        <v>82.512517469149401</v>
      </c>
      <c r="W269">
        <v>85.687078281961504</v>
      </c>
      <c r="X269">
        <v>88.975405501012304</v>
      </c>
      <c r="Y269">
        <v>92.403325193218905</v>
      </c>
      <c r="Z269">
        <v>95.680134317225694</v>
      </c>
      <c r="AA269">
        <v>99.142940073129097</v>
      </c>
      <c r="AB269">
        <v>102.57346733472301</v>
      </c>
      <c r="AC269">
        <v>106.294676010091</v>
      </c>
      <c r="AD269">
        <v>109.877215777064</v>
      </c>
      <c r="AE269">
        <v>113.572720644402</v>
      </c>
      <c r="AF269">
        <v>117.42358293991801</v>
      </c>
      <c r="AG269">
        <v>121.432624873051</v>
      </c>
      <c r="AH269">
        <v>125.414682036703</v>
      </c>
      <c r="AI269">
        <v>126.696363379959</v>
      </c>
      <c r="AJ269">
        <v>127.62084514996199</v>
      </c>
      <c r="AK269">
        <v>128.59702655691501</v>
      </c>
    </row>
    <row r="270" spans="4:37" x14ac:dyDescent="0.3">
      <c r="D270" t="s">
        <v>429</v>
      </c>
      <c r="E270" t="s">
        <v>20</v>
      </c>
      <c r="F270">
        <v>51.448840412463099</v>
      </c>
      <c r="G270">
        <v>51.448840412463099</v>
      </c>
      <c r="H270">
        <v>49.659527061178203</v>
      </c>
      <c r="I270">
        <v>51.436015932141203</v>
      </c>
      <c r="J270">
        <v>52.894087180998802</v>
      </c>
      <c r="K270">
        <v>54.208516328909802</v>
      </c>
      <c r="L270">
        <v>55.719349817191599</v>
      </c>
      <c r="M270">
        <v>57.400392817835602</v>
      </c>
      <c r="N270">
        <v>59.126124265929697</v>
      </c>
      <c r="O270">
        <v>60.9742079709848</v>
      </c>
      <c r="P270">
        <v>62.985086109996999</v>
      </c>
      <c r="Q270">
        <v>65.174126057893602</v>
      </c>
      <c r="R270">
        <v>67.360930944647706</v>
      </c>
      <c r="S270">
        <v>69.8921038606194</v>
      </c>
      <c r="T270">
        <v>72.474489858430701</v>
      </c>
      <c r="U270">
        <v>75.175573915504899</v>
      </c>
      <c r="V270">
        <v>78.212747024311895</v>
      </c>
      <c r="W270">
        <v>81.221879812662394</v>
      </c>
      <c r="X270">
        <v>84.338850580315196</v>
      </c>
      <c r="Y270">
        <v>87.5881395843315</v>
      </c>
      <c r="Z270">
        <v>90.694192470897804</v>
      </c>
      <c r="AA270">
        <v>93.976549607583905</v>
      </c>
      <c r="AB270">
        <v>97.228310299182496</v>
      </c>
      <c r="AC270">
        <v>100.755604844038</v>
      </c>
      <c r="AD270">
        <v>104.151456589849</v>
      </c>
      <c r="AE270">
        <v>107.654386765555</v>
      </c>
      <c r="AF270">
        <v>111.304578612596</v>
      </c>
      <c r="AG270">
        <v>115.104707273599</v>
      </c>
      <c r="AH270">
        <v>118.87925735557199</v>
      </c>
      <c r="AI270">
        <v>120.094149613627</v>
      </c>
      <c r="AJ270">
        <v>120.970456155029</v>
      </c>
      <c r="AK270">
        <v>121.895768238259</v>
      </c>
    </row>
    <row r="271" spans="4:37" x14ac:dyDescent="0.3">
      <c r="D271" t="s">
        <v>429</v>
      </c>
      <c r="E271" t="s">
        <v>21</v>
      </c>
      <c r="F271">
        <v>33.304564377838098</v>
      </c>
      <c r="G271">
        <v>33.304564377838098</v>
      </c>
      <c r="H271">
        <v>32.146281679486698</v>
      </c>
      <c r="I271">
        <v>33.2962626604996</v>
      </c>
      <c r="J271">
        <v>34.240121207859403</v>
      </c>
      <c r="K271">
        <v>35.090995393278497</v>
      </c>
      <c r="L271">
        <v>36.069008712359697</v>
      </c>
      <c r="M271">
        <v>37.157204372126301</v>
      </c>
      <c r="N271">
        <v>38.274328366586303</v>
      </c>
      <c r="O271">
        <v>39.470655091099403</v>
      </c>
      <c r="P271">
        <v>40.772364126712503</v>
      </c>
      <c r="Q271">
        <v>42.1894032919474</v>
      </c>
      <c r="R271">
        <v>43.604995626950398</v>
      </c>
      <c r="S271">
        <v>45.243508966718501</v>
      </c>
      <c r="T271">
        <v>46.915174256412698</v>
      </c>
      <c r="U271">
        <v>48.663676791116899</v>
      </c>
      <c r="V271">
        <v>50.629741070077699</v>
      </c>
      <c r="W271">
        <v>52.577653906744999</v>
      </c>
      <c r="X271">
        <v>54.595373893491001</v>
      </c>
      <c r="Y271">
        <v>56.698747923865596</v>
      </c>
      <c r="Z271">
        <v>58.709400399068102</v>
      </c>
      <c r="AA271">
        <v>60.834180543643299</v>
      </c>
      <c r="AB271">
        <v>62.939154580500897</v>
      </c>
      <c r="AC271">
        <v>65.222490945459697</v>
      </c>
      <c r="AD271">
        <v>67.420739966802998</v>
      </c>
      <c r="AE271">
        <v>69.688304456354302</v>
      </c>
      <c r="AF271">
        <v>72.051196377467093</v>
      </c>
      <c r="AG271">
        <v>74.5111474399164</v>
      </c>
      <c r="AH271">
        <v>76.954540628074795</v>
      </c>
      <c r="AI271">
        <v>77.740981237739504</v>
      </c>
      <c r="AJ271">
        <v>78.308243927994198</v>
      </c>
      <c r="AK271">
        <v>78.907229553295906</v>
      </c>
    </row>
    <row r="272" spans="4:37" x14ac:dyDescent="0.3">
      <c r="D272" t="s">
        <v>429</v>
      </c>
      <c r="E272" t="s">
        <v>22</v>
      </c>
      <c r="F272">
        <v>17.1658864276604</v>
      </c>
      <c r="G272">
        <v>17.1658864276604</v>
      </c>
      <c r="H272">
        <v>16.568882694915199</v>
      </c>
      <c r="I272">
        <v>17.1616075445809</v>
      </c>
      <c r="J272">
        <v>17.648092473311401</v>
      </c>
      <c r="K272">
        <v>18.086651268599301</v>
      </c>
      <c r="L272">
        <v>18.5907402988482</v>
      </c>
      <c r="M272">
        <v>19.151619669456601</v>
      </c>
      <c r="N272">
        <v>19.7274093239003</v>
      </c>
      <c r="O272">
        <v>20.3440217632761</v>
      </c>
      <c r="P272">
        <v>21.014950504865201</v>
      </c>
      <c r="Q272">
        <v>21.7453228675842</v>
      </c>
      <c r="R272">
        <v>22.474949502986</v>
      </c>
      <c r="S272">
        <v>23.3194744029839</v>
      </c>
      <c r="T272">
        <v>24.181086528649399</v>
      </c>
      <c r="U272">
        <v>25.082302217546999</v>
      </c>
      <c r="V272">
        <v>26.0956538932885</v>
      </c>
      <c r="W272">
        <v>27.099649926560801</v>
      </c>
      <c r="X272">
        <v>28.1396260614341</v>
      </c>
      <c r="Y272">
        <v>29.223750126552599</v>
      </c>
      <c r="Z272">
        <v>30.260083514470601</v>
      </c>
      <c r="AA272">
        <v>31.355240749729202</v>
      </c>
      <c r="AB272">
        <v>32.440189492488301</v>
      </c>
      <c r="AC272">
        <v>33.6170700026898</v>
      </c>
      <c r="AD272">
        <v>34.750094671981202</v>
      </c>
      <c r="AE272">
        <v>35.918846019497202</v>
      </c>
      <c r="AF272">
        <v>37.136731168766701</v>
      </c>
      <c r="AG272">
        <v>38.404642680130202</v>
      </c>
      <c r="AH272">
        <v>39.6640199081343</v>
      </c>
      <c r="AI272">
        <v>40.069368257220901</v>
      </c>
      <c r="AJ272">
        <v>40.361747608143801</v>
      </c>
      <c r="AK272">
        <v>40.670477639832001</v>
      </c>
    </row>
    <row r="273" spans="4:37" x14ac:dyDescent="0.3">
      <c r="D273" t="s">
        <v>429</v>
      </c>
      <c r="E273" t="s">
        <v>23</v>
      </c>
      <c r="F273">
        <v>-31.5393310233951</v>
      </c>
      <c r="G273">
        <v>-31.5393310233951</v>
      </c>
      <c r="H273">
        <v>-30.442440488286199</v>
      </c>
      <c r="I273">
        <v>-31.5314693198691</v>
      </c>
      <c r="J273">
        <v>-32.425300772720902</v>
      </c>
      <c r="K273">
        <v>-33.231076290116697</v>
      </c>
      <c r="L273">
        <v>-34.157252218011998</v>
      </c>
      <c r="M273">
        <v>-35.187770520015</v>
      </c>
      <c r="N273">
        <v>-36.2456838755459</v>
      </c>
      <c r="O273">
        <v>-37.378601998974602</v>
      </c>
      <c r="P273">
        <v>-38.611316881672998</v>
      </c>
      <c r="Q273">
        <v>-39.953249080467899</v>
      </c>
      <c r="R273">
        <v>-41.293811135005598</v>
      </c>
      <c r="S273">
        <v>-42.845478768994603</v>
      </c>
      <c r="T273">
        <v>-44.428541208540402</v>
      </c>
      <c r="U273">
        <v>-46.0843683081428</v>
      </c>
      <c r="V273">
        <v>-47.946225782209602</v>
      </c>
      <c r="W273">
        <v>-49.790893890261898</v>
      </c>
      <c r="X273">
        <v>-51.701669177773198</v>
      </c>
      <c r="Y273">
        <v>-53.693558609425402</v>
      </c>
      <c r="Z273">
        <v>-55.597640982909901</v>
      </c>
      <c r="AA273">
        <v>-57.609801945936503</v>
      </c>
      <c r="AB273">
        <v>-59.6032065793352</v>
      </c>
      <c r="AC273">
        <v>-61.765519847726502</v>
      </c>
      <c r="AD273">
        <v>-63.847255635333198</v>
      </c>
      <c r="AE273">
        <v>-65.994632981017602</v>
      </c>
      <c r="AF273">
        <v>-68.232285142655599</v>
      </c>
      <c r="AG273">
        <v>-70.561852044649697</v>
      </c>
      <c r="AH273">
        <v>-72.8757386851522</v>
      </c>
      <c r="AI273">
        <v>-73.620495783220093</v>
      </c>
      <c r="AJ273">
        <v>-74.157691993390898</v>
      </c>
      <c r="AK273">
        <v>-74.724929735951406</v>
      </c>
    </row>
    <row r="274" spans="4:37" x14ac:dyDescent="0.3">
      <c r="D274" t="s">
        <v>429</v>
      </c>
      <c r="E274" t="s">
        <v>24</v>
      </c>
      <c r="F274">
        <v>-164.453474595279</v>
      </c>
      <c r="G274">
        <v>-164.453474595279</v>
      </c>
      <c r="H274">
        <v>-158.734029892552</v>
      </c>
      <c r="I274">
        <v>-164.41248182786401</v>
      </c>
      <c r="J274">
        <v>-169.07312881543001</v>
      </c>
      <c r="K274">
        <v>-173.27463148779901</v>
      </c>
      <c r="L274">
        <v>-178.10393015985801</v>
      </c>
      <c r="M274">
        <v>-183.47729446085401</v>
      </c>
      <c r="N274">
        <v>-188.99350300087499</v>
      </c>
      <c r="O274">
        <v>-194.90080400518701</v>
      </c>
      <c r="P274">
        <v>-201.32846873576301</v>
      </c>
      <c r="Q274">
        <v>-208.32561818701299</v>
      </c>
      <c r="R274">
        <v>-215.31562338451599</v>
      </c>
      <c r="S274">
        <v>-223.406382622156</v>
      </c>
      <c r="T274">
        <v>-231.66084174468699</v>
      </c>
      <c r="U274">
        <v>-240.29471288344499</v>
      </c>
      <c r="V274">
        <v>-250.002874752331</v>
      </c>
      <c r="W274">
        <v>-259.62140723227702</v>
      </c>
      <c r="X274">
        <v>-269.58463806202798</v>
      </c>
      <c r="Y274">
        <v>-279.97081707774203</v>
      </c>
      <c r="Z274">
        <v>-289.899149482854</v>
      </c>
      <c r="AA274">
        <v>-300.39102902111301</v>
      </c>
      <c r="AB274">
        <v>-310.78510865436698</v>
      </c>
      <c r="AC274">
        <v>-322.05991755524798</v>
      </c>
      <c r="AD274">
        <v>-332.91457655886899</v>
      </c>
      <c r="AE274">
        <v>-344.11150605312599</v>
      </c>
      <c r="AF274">
        <v>-355.77914962629001</v>
      </c>
      <c r="AG274">
        <v>-367.926058229104</v>
      </c>
      <c r="AH274">
        <v>-379.99120626816602</v>
      </c>
      <c r="AI274">
        <v>-383.87454458044402</v>
      </c>
      <c r="AJ274">
        <v>-386.67561170632803</v>
      </c>
      <c r="AK274">
        <v>-389.63332243318098</v>
      </c>
    </row>
    <row r="275" spans="4:37" x14ac:dyDescent="0.3">
      <c r="D275" t="s">
        <v>430</v>
      </c>
      <c r="E275" t="s">
        <v>14</v>
      </c>
      <c r="F275">
        <v>-32.416327613782698</v>
      </c>
      <c r="G275">
        <v>-32.416327613782698</v>
      </c>
      <c r="H275">
        <v>-32.416327613782698</v>
      </c>
      <c r="I275">
        <v>-32.416327613782698</v>
      </c>
      <c r="J275">
        <v>-32.416327613782698</v>
      </c>
      <c r="K275">
        <v>-32.416327613782698</v>
      </c>
      <c r="L275">
        <v>-32.416327613782698</v>
      </c>
      <c r="M275">
        <v>-32.416327613782698</v>
      </c>
      <c r="N275">
        <v>-32.416327613782698</v>
      </c>
      <c r="O275">
        <v>-32.416327613782698</v>
      </c>
      <c r="P275">
        <v>-32.416327613782698</v>
      </c>
      <c r="Q275">
        <v>-32.416327613782698</v>
      </c>
      <c r="R275">
        <v>-32.416327613782698</v>
      </c>
      <c r="S275">
        <v>-32.416327613782698</v>
      </c>
      <c r="T275">
        <v>-32.416327613782698</v>
      </c>
      <c r="U275">
        <v>-32.416327613782698</v>
      </c>
      <c r="V275">
        <v>-32.416327613782698</v>
      </c>
      <c r="W275">
        <v>-32.416327613782698</v>
      </c>
      <c r="X275">
        <v>-32.416327613782698</v>
      </c>
      <c r="Y275">
        <v>-32.416327613782698</v>
      </c>
      <c r="Z275">
        <v>-32.416327613782698</v>
      </c>
      <c r="AA275">
        <v>-32.416327613782698</v>
      </c>
      <c r="AB275">
        <v>-32.416327613782698</v>
      </c>
      <c r="AC275">
        <v>-32.416327613782698</v>
      </c>
      <c r="AD275">
        <v>-32.416327613782698</v>
      </c>
      <c r="AE275">
        <v>-32.416327613782698</v>
      </c>
      <c r="AF275">
        <v>-32.416327613782698</v>
      </c>
      <c r="AG275">
        <v>-32.416327613782698</v>
      </c>
      <c r="AH275">
        <v>-32.416327613782698</v>
      </c>
      <c r="AI275">
        <v>-32.416327613782698</v>
      </c>
      <c r="AJ275">
        <v>-32.416327613782698</v>
      </c>
      <c r="AK275">
        <v>-32.416327613782698</v>
      </c>
    </row>
    <row r="276" spans="4:37" x14ac:dyDescent="0.3">
      <c r="D276" t="s">
        <v>430</v>
      </c>
      <c r="E276" t="s">
        <v>15</v>
      </c>
      <c r="F276">
        <v>2.9558537024277999E-2</v>
      </c>
      <c r="G276">
        <v>2.9558537024277999E-2</v>
      </c>
      <c r="H276">
        <v>2.9558537024277999E-2</v>
      </c>
      <c r="I276">
        <v>2.9558537024277999E-2</v>
      </c>
      <c r="J276">
        <v>2.9558537024277999E-2</v>
      </c>
      <c r="K276">
        <v>2.9558537024277999E-2</v>
      </c>
      <c r="L276">
        <v>2.9558537024277999E-2</v>
      </c>
      <c r="M276">
        <v>2.9558537024277999E-2</v>
      </c>
      <c r="N276">
        <v>2.9558537024277999E-2</v>
      </c>
      <c r="O276">
        <v>2.9558537024277999E-2</v>
      </c>
      <c r="P276">
        <v>2.9558537024277999E-2</v>
      </c>
      <c r="Q276">
        <v>2.9558537024277999E-2</v>
      </c>
      <c r="R276">
        <v>2.9558537024277999E-2</v>
      </c>
      <c r="S276">
        <v>2.9558537024277999E-2</v>
      </c>
      <c r="T276">
        <v>2.9558537024277999E-2</v>
      </c>
      <c r="U276">
        <v>2.9558537024277999E-2</v>
      </c>
      <c r="V276">
        <v>2.9558537024277999E-2</v>
      </c>
      <c r="W276">
        <v>2.9558537024277999E-2</v>
      </c>
      <c r="X276">
        <v>2.9558537024277999E-2</v>
      </c>
      <c r="Y276">
        <v>2.9558537024277999E-2</v>
      </c>
      <c r="Z276">
        <v>2.9558537024277999E-2</v>
      </c>
      <c r="AA276">
        <v>2.9558537024277999E-2</v>
      </c>
      <c r="AB276">
        <v>2.9558537024277999E-2</v>
      </c>
      <c r="AC276">
        <v>2.9558537024277999E-2</v>
      </c>
      <c r="AD276">
        <v>2.9558537024277999E-2</v>
      </c>
      <c r="AE276">
        <v>2.9558537024277999E-2</v>
      </c>
      <c r="AF276">
        <v>2.9558537024277999E-2</v>
      </c>
      <c r="AG276">
        <v>2.9558537024277999E-2</v>
      </c>
      <c r="AH276">
        <v>2.9558537024277999E-2</v>
      </c>
      <c r="AI276">
        <v>2.9558537024277999E-2</v>
      </c>
      <c r="AJ276">
        <v>2.9558537024277999E-2</v>
      </c>
      <c r="AK276">
        <v>2.9558537024277999E-2</v>
      </c>
    </row>
    <row r="277" spans="4:37" x14ac:dyDescent="0.3">
      <c r="D277" t="s">
        <v>430</v>
      </c>
      <c r="E277" t="s">
        <v>16</v>
      </c>
      <c r="F277">
        <v>6.0737858203831901E-2</v>
      </c>
      <c r="G277">
        <v>6.0737858203831901E-2</v>
      </c>
      <c r="H277">
        <v>6.0737858203831901E-2</v>
      </c>
      <c r="I277">
        <v>6.0737858203831901E-2</v>
      </c>
      <c r="J277">
        <v>6.0737858203831901E-2</v>
      </c>
      <c r="K277">
        <v>6.0737858203831901E-2</v>
      </c>
      <c r="L277">
        <v>6.0737858203831901E-2</v>
      </c>
      <c r="M277">
        <v>6.0737858203831901E-2</v>
      </c>
      <c r="N277">
        <v>6.0737858203831901E-2</v>
      </c>
      <c r="O277">
        <v>6.0737858203831901E-2</v>
      </c>
      <c r="P277">
        <v>6.0737858203831901E-2</v>
      </c>
      <c r="Q277">
        <v>6.0737858203831901E-2</v>
      </c>
      <c r="R277">
        <v>6.0737858203831901E-2</v>
      </c>
      <c r="S277">
        <v>6.0737858203831901E-2</v>
      </c>
      <c r="T277">
        <v>6.0737858203831901E-2</v>
      </c>
      <c r="U277">
        <v>6.0737858203831901E-2</v>
      </c>
      <c r="V277">
        <v>6.0737858203831901E-2</v>
      </c>
      <c r="W277">
        <v>6.0737858203831901E-2</v>
      </c>
      <c r="X277">
        <v>6.0737858203831901E-2</v>
      </c>
      <c r="Y277">
        <v>6.0737858203831901E-2</v>
      </c>
      <c r="Z277">
        <v>6.0737858203831901E-2</v>
      </c>
      <c r="AA277">
        <v>6.0737858203831901E-2</v>
      </c>
      <c r="AB277">
        <v>6.0737858203831901E-2</v>
      </c>
      <c r="AC277">
        <v>6.0737858203831901E-2</v>
      </c>
      <c r="AD277">
        <v>6.0737858203831901E-2</v>
      </c>
      <c r="AE277">
        <v>6.0737858203831901E-2</v>
      </c>
      <c r="AF277">
        <v>6.0737858203831901E-2</v>
      </c>
      <c r="AG277">
        <v>6.0737858203831901E-2</v>
      </c>
      <c r="AH277">
        <v>6.0737858203831901E-2</v>
      </c>
      <c r="AI277">
        <v>6.0737858203831901E-2</v>
      </c>
      <c r="AJ277">
        <v>6.0737858203831901E-2</v>
      </c>
      <c r="AK277">
        <v>6.0737858203831901E-2</v>
      </c>
    </row>
    <row r="278" spans="4:37" x14ac:dyDescent="0.3">
      <c r="D278" t="s">
        <v>430</v>
      </c>
      <c r="E278" t="s">
        <v>17</v>
      </c>
      <c r="F278">
        <v>0.132672966576039</v>
      </c>
      <c r="G278">
        <v>0.132672966576039</v>
      </c>
      <c r="H278">
        <v>0.132672966576039</v>
      </c>
      <c r="I278">
        <v>0.132672966576039</v>
      </c>
      <c r="J278">
        <v>0.132672966576039</v>
      </c>
      <c r="K278">
        <v>0.132672966576039</v>
      </c>
      <c r="L278">
        <v>0.132672966576039</v>
      </c>
      <c r="M278">
        <v>0.132672966576039</v>
      </c>
      <c r="N278">
        <v>0.132672966576039</v>
      </c>
      <c r="O278">
        <v>0.132672966576039</v>
      </c>
      <c r="P278">
        <v>0.132672966576039</v>
      </c>
      <c r="Q278">
        <v>0.132672966576039</v>
      </c>
      <c r="R278">
        <v>0.132672966576039</v>
      </c>
      <c r="S278">
        <v>0.132672966576039</v>
      </c>
      <c r="T278">
        <v>0.132672966576039</v>
      </c>
      <c r="U278">
        <v>0.132672966576039</v>
      </c>
      <c r="V278">
        <v>0.132672966576039</v>
      </c>
      <c r="W278">
        <v>0.132672966576039</v>
      </c>
      <c r="X278">
        <v>0.132672966576039</v>
      </c>
      <c r="Y278">
        <v>0.132672966576039</v>
      </c>
      <c r="Z278">
        <v>0.132672966576039</v>
      </c>
      <c r="AA278">
        <v>0.132672966576039</v>
      </c>
      <c r="AB278">
        <v>0.132672966576039</v>
      </c>
      <c r="AC278">
        <v>0.132672966576039</v>
      </c>
      <c r="AD278">
        <v>0.132672966576039</v>
      </c>
      <c r="AE278">
        <v>0.132672966576039</v>
      </c>
      <c r="AF278">
        <v>0.132672966576039</v>
      </c>
      <c r="AG278">
        <v>0.132672966576039</v>
      </c>
      <c r="AH278">
        <v>0.132672966576039</v>
      </c>
      <c r="AI278">
        <v>0.132672966576039</v>
      </c>
      <c r="AJ278">
        <v>0.132672966576039</v>
      </c>
      <c r="AK278">
        <v>0.132672966576039</v>
      </c>
    </row>
    <row r="279" spans="4:37" x14ac:dyDescent="0.3">
      <c r="D279" t="s">
        <v>430</v>
      </c>
      <c r="E279" t="s">
        <v>18</v>
      </c>
      <c r="F279">
        <v>0.206152741521125</v>
      </c>
      <c r="G279">
        <v>0.206152741521125</v>
      </c>
      <c r="H279">
        <v>0.206152741521125</v>
      </c>
      <c r="I279">
        <v>0.206152741521125</v>
      </c>
      <c r="J279">
        <v>0.206152741521125</v>
      </c>
      <c r="K279">
        <v>0.206152741521125</v>
      </c>
      <c r="L279">
        <v>0.206152741521125</v>
      </c>
      <c r="M279">
        <v>0.206152741521125</v>
      </c>
      <c r="N279">
        <v>0.206152741521125</v>
      </c>
      <c r="O279">
        <v>0.206152741521125</v>
      </c>
      <c r="P279">
        <v>0.206152741521125</v>
      </c>
      <c r="Q279">
        <v>0.206152741521125</v>
      </c>
      <c r="R279">
        <v>0.206152741521125</v>
      </c>
      <c r="S279">
        <v>0.206152741521125</v>
      </c>
      <c r="T279">
        <v>0.206152741521125</v>
      </c>
      <c r="U279">
        <v>0.206152741521125</v>
      </c>
      <c r="V279">
        <v>0.206152741521125</v>
      </c>
      <c r="W279">
        <v>0.206152741521125</v>
      </c>
      <c r="X279">
        <v>0.206152741521125</v>
      </c>
      <c r="Y279">
        <v>0.206152741521125</v>
      </c>
      <c r="Z279">
        <v>0.206152741521125</v>
      </c>
      <c r="AA279">
        <v>0.206152741521125</v>
      </c>
      <c r="AB279">
        <v>0.206152741521125</v>
      </c>
      <c r="AC279">
        <v>0.206152741521125</v>
      </c>
      <c r="AD279">
        <v>0.206152741521125</v>
      </c>
      <c r="AE279">
        <v>0.206152741521125</v>
      </c>
      <c r="AF279">
        <v>0.206152741521125</v>
      </c>
      <c r="AG279">
        <v>0.206152741521125</v>
      </c>
      <c r="AH279">
        <v>0.206152741521125</v>
      </c>
      <c r="AI279">
        <v>0.206152741521125</v>
      </c>
      <c r="AJ279">
        <v>0.206152741521125</v>
      </c>
      <c r="AK279">
        <v>0.206152741521125</v>
      </c>
    </row>
    <row r="280" spans="4:37" x14ac:dyDescent="0.3">
      <c r="D280" t="s">
        <v>430</v>
      </c>
      <c r="E280" t="s">
        <v>19</v>
      </c>
      <c r="F280">
        <v>0.20943764483930299</v>
      </c>
      <c r="G280">
        <v>0.20943764483930299</v>
      </c>
      <c r="H280">
        <v>0.20943764483930299</v>
      </c>
      <c r="I280">
        <v>0.20943764483930299</v>
      </c>
      <c r="J280">
        <v>0.20943764483930299</v>
      </c>
      <c r="K280">
        <v>0.20943764483930299</v>
      </c>
      <c r="L280">
        <v>0.20943764483930299</v>
      </c>
      <c r="M280">
        <v>0.20943764483930299</v>
      </c>
      <c r="N280">
        <v>0.20943764483930299</v>
      </c>
      <c r="O280">
        <v>0.20943764483930299</v>
      </c>
      <c r="P280">
        <v>0.20943764483930299</v>
      </c>
      <c r="Q280">
        <v>0.20943764483930299</v>
      </c>
      <c r="R280">
        <v>0.20943764483930299</v>
      </c>
      <c r="S280">
        <v>0.20943764483930299</v>
      </c>
      <c r="T280">
        <v>0.20943764483930299</v>
      </c>
      <c r="U280">
        <v>0.20943764483930299</v>
      </c>
      <c r="V280">
        <v>0.20943764483930299</v>
      </c>
      <c r="W280">
        <v>0.20943764483930299</v>
      </c>
      <c r="X280">
        <v>0.20943764483930299</v>
      </c>
      <c r="Y280">
        <v>0.20943764483930299</v>
      </c>
      <c r="Z280">
        <v>0.20943764483930299</v>
      </c>
      <c r="AA280">
        <v>0.20943764483930299</v>
      </c>
      <c r="AB280">
        <v>0.20943764483930299</v>
      </c>
      <c r="AC280">
        <v>0.20943764483930299</v>
      </c>
      <c r="AD280">
        <v>0.20943764483930299</v>
      </c>
      <c r="AE280">
        <v>0.20943764483930299</v>
      </c>
      <c r="AF280">
        <v>0.20943764483930299</v>
      </c>
      <c r="AG280">
        <v>0.20943764483930299</v>
      </c>
      <c r="AH280">
        <v>0.20943764483930299</v>
      </c>
      <c r="AI280">
        <v>0.20943764483930299</v>
      </c>
      <c r="AJ280">
        <v>0.20943764483930299</v>
      </c>
      <c r="AK280">
        <v>0.20943764483930299</v>
      </c>
    </row>
    <row r="281" spans="4:37" x14ac:dyDescent="0.3">
      <c r="D281" t="s">
        <v>430</v>
      </c>
      <c r="E281" t="s">
        <v>20</v>
      </c>
      <c r="F281">
        <v>0.29828284698503399</v>
      </c>
      <c r="G281">
        <v>0.29828284698503399</v>
      </c>
      <c r="H281">
        <v>0.29828284698503399</v>
      </c>
      <c r="I281">
        <v>0.29828284698503399</v>
      </c>
      <c r="J281">
        <v>0.29828284698503399</v>
      </c>
      <c r="K281">
        <v>0.29828284698503399</v>
      </c>
      <c r="L281">
        <v>0.29828284698503399</v>
      </c>
      <c r="M281">
        <v>0.29828284698503399</v>
      </c>
      <c r="N281">
        <v>0.29828284698503399</v>
      </c>
      <c r="O281">
        <v>0.29828284698503399</v>
      </c>
      <c r="P281">
        <v>0.29828284698503399</v>
      </c>
      <c r="Q281">
        <v>0.29828284698503399</v>
      </c>
      <c r="R281">
        <v>0.29828284698503399</v>
      </c>
      <c r="S281">
        <v>0.29828284698503399</v>
      </c>
      <c r="T281">
        <v>0.29828284698503399</v>
      </c>
      <c r="U281">
        <v>0.29828284698503399</v>
      </c>
      <c r="V281">
        <v>0.29828284698503399</v>
      </c>
      <c r="W281">
        <v>0.29828284698503399</v>
      </c>
      <c r="X281">
        <v>0.29828284698503399</v>
      </c>
      <c r="Y281">
        <v>0.29828284698503399</v>
      </c>
      <c r="Z281">
        <v>0.29828284698503399</v>
      </c>
      <c r="AA281">
        <v>0.29828284698503399</v>
      </c>
      <c r="AB281">
        <v>0.29828284698503399</v>
      </c>
      <c r="AC281">
        <v>0.29828284698503399</v>
      </c>
      <c r="AD281">
        <v>0.29828284698503399</v>
      </c>
      <c r="AE281">
        <v>0.29828284698503399</v>
      </c>
      <c r="AF281">
        <v>0.29828284698503399</v>
      </c>
      <c r="AG281">
        <v>0.29828284698503399</v>
      </c>
      <c r="AH281">
        <v>0.29828284698503399</v>
      </c>
      <c r="AI281">
        <v>0.29828284698503399</v>
      </c>
      <c r="AJ281">
        <v>0.29828284698503399</v>
      </c>
      <c r="AK281">
        <v>0.29828284698503399</v>
      </c>
    </row>
    <row r="282" spans="4:37" x14ac:dyDescent="0.3">
      <c r="D282" t="s">
        <v>430</v>
      </c>
      <c r="E282" t="s">
        <v>21</v>
      </c>
      <c r="F282">
        <v>0.55915071720831799</v>
      </c>
      <c r="G282">
        <v>0.55915071720831799</v>
      </c>
      <c r="H282">
        <v>0.55915071720831799</v>
      </c>
      <c r="I282">
        <v>0.55915071720831799</v>
      </c>
      <c r="J282">
        <v>0.55915071720831799</v>
      </c>
      <c r="K282">
        <v>0.55915071720831799</v>
      </c>
      <c r="L282">
        <v>0.55915071720831799</v>
      </c>
      <c r="M282">
        <v>0.55915071720831799</v>
      </c>
      <c r="N282">
        <v>0.55915071720831799</v>
      </c>
      <c r="O282">
        <v>0.55915071720831799</v>
      </c>
      <c r="P282">
        <v>0.55915071720831799</v>
      </c>
      <c r="Q282">
        <v>0.55915071720831799</v>
      </c>
      <c r="R282">
        <v>0.55915071720831799</v>
      </c>
      <c r="S282">
        <v>0.55915071720831799</v>
      </c>
      <c r="T282">
        <v>0.55915071720831799</v>
      </c>
      <c r="U282">
        <v>0.55915071720831799</v>
      </c>
      <c r="V282">
        <v>0.55915071720831799</v>
      </c>
      <c r="W282">
        <v>0.55915071720831799</v>
      </c>
      <c r="X282">
        <v>0.55915071720831799</v>
      </c>
      <c r="Y282">
        <v>0.55915071720831799</v>
      </c>
      <c r="Z282">
        <v>0.55915071720831799</v>
      </c>
      <c r="AA282">
        <v>0.55915071720831799</v>
      </c>
      <c r="AB282">
        <v>0.55915071720831799</v>
      </c>
      <c r="AC282">
        <v>0.55915071720831799</v>
      </c>
      <c r="AD282">
        <v>0.55915071720831799</v>
      </c>
      <c r="AE282">
        <v>0.55915071720831799</v>
      </c>
      <c r="AF282">
        <v>0.55915071720831799</v>
      </c>
      <c r="AG282">
        <v>0.55915071720831799</v>
      </c>
      <c r="AH282">
        <v>0.55915071720831799</v>
      </c>
      <c r="AI282">
        <v>0.55915071720831799</v>
      </c>
      <c r="AJ282">
        <v>0.55915071720831799</v>
      </c>
      <c r="AK282">
        <v>0.55915071720831799</v>
      </c>
    </row>
    <row r="283" spans="4:37" x14ac:dyDescent="0.3">
      <c r="D283" t="s">
        <v>430</v>
      </c>
      <c r="E283" t="s">
        <v>22</v>
      </c>
      <c r="F283">
        <v>0.68306578145445995</v>
      </c>
      <c r="G283">
        <v>0.68306578145445995</v>
      </c>
      <c r="H283">
        <v>0.68306578145445995</v>
      </c>
      <c r="I283">
        <v>0.68306578145445995</v>
      </c>
      <c r="J283">
        <v>0.68306578145445995</v>
      </c>
      <c r="K283">
        <v>0.68306578145445995</v>
      </c>
      <c r="L283">
        <v>0.68306578145445995</v>
      </c>
      <c r="M283">
        <v>0.68306578145445995</v>
      </c>
      <c r="N283">
        <v>0.68306578145445995</v>
      </c>
      <c r="O283">
        <v>0.68306578145445995</v>
      </c>
      <c r="P283">
        <v>0.68306578145445995</v>
      </c>
      <c r="Q283">
        <v>0.68306578145445995</v>
      </c>
      <c r="R283">
        <v>0.68306578145445995</v>
      </c>
      <c r="S283">
        <v>0.68306578145445995</v>
      </c>
      <c r="T283">
        <v>0.68306578145445995</v>
      </c>
      <c r="U283">
        <v>0.68306578145445995</v>
      </c>
      <c r="V283">
        <v>0.68306578145445995</v>
      </c>
      <c r="W283">
        <v>0.68306578145445995</v>
      </c>
      <c r="X283">
        <v>0.68306578145445995</v>
      </c>
      <c r="Y283">
        <v>0.68306578145445995</v>
      </c>
      <c r="Z283">
        <v>0.68306578145445995</v>
      </c>
      <c r="AA283">
        <v>0.68306578145445995</v>
      </c>
      <c r="AB283">
        <v>0.68306578145445995</v>
      </c>
      <c r="AC283">
        <v>0.68306578145445995</v>
      </c>
      <c r="AD283">
        <v>0.68306578145445995</v>
      </c>
      <c r="AE283">
        <v>0.68306578145445995</v>
      </c>
      <c r="AF283">
        <v>0.68306578145445995</v>
      </c>
      <c r="AG283">
        <v>0.68306578145445995</v>
      </c>
      <c r="AH283">
        <v>0.68306578145445995</v>
      </c>
      <c r="AI283">
        <v>0.68306578145445995</v>
      </c>
      <c r="AJ283">
        <v>0.68306578145445995</v>
      </c>
      <c r="AK283">
        <v>0.68306578145445995</v>
      </c>
    </row>
    <row r="284" spans="4:37" x14ac:dyDescent="0.3">
      <c r="D284" t="s">
        <v>430</v>
      </c>
      <c r="E284" t="s">
        <v>23</v>
      </c>
      <c r="F284">
        <v>2.3350091454819899</v>
      </c>
      <c r="G284">
        <v>2.3350091454819899</v>
      </c>
      <c r="H284">
        <v>2.3350091454819899</v>
      </c>
      <c r="I284">
        <v>2.3350091454819899</v>
      </c>
      <c r="J284">
        <v>2.3350091454819899</v>
      </c>
      <c r="K284">
        <v>2.3350091454819899</v>
      </c>
      <c r="L284">
        <v>2.3350091454819899</v>
      </c>
      <c r="M284">
        <v>2.3350091454819899</v>
      </c>
      <c r="N284">
        <v>2.3350091454819899</v>
      </c>
      <c r="O284">
        <v>2.3350091454819899</v>
      </c>
      <c r="P284">
        <v>2.3350091454819899</v>
      </c>
      <c r="Q284">
        <v>2.3350091454819899</v>
      </c>
      <c r="R284">
        <v>2.3350091454819899</v>
      </c>
      <c r="S284">
        <v>2.3350091454819899</v>
      </c>
      <c r="T284">
        <v>2.3350091454819899</v>
      </c>
      <c r="U284">
        <v>2.3350091454819899</v>
      </c>
      <c r="V284">
        <v>2.3350091454819899</v>
      </c>
      <c r="W284">
        <v>2.3350091454819899</v>
      </c>
      <c r="X284">
        <v>2.3350091454819899</v>
      </c>
      <c r="Y284">
        <v>2.3350091454819899</v>
      </c>
      <c r="Z284">
        <v>2.3350091454819899</v>
      </c>
      <c r="AA284">
        <v>2.3350091454819899</v>
      </c>
      <c r="AB284">
        <v>2.3350091454819899</v>
      </c>
      <c r="AC284">
        <v>2.3350091454819899</v>
      </c>
      <c r="AD284">
        <v>2.3350091454819899</v>
      </c>
      <c r="AE284">
        <v>2.3350091454819899</v>
      </c>
      <c r="AF284">
        <v>2.3350091454819899</v>
      </c>
      <c r="AG284">
        <v>2.3350091454819899</v>
      </c>
      <c r="AH284">
        <v>2.3350091454819899</v>
      </c>
      <c r="AI284">
        <v>2.3350091454819899</v>
      </c>
      <c r="AJ284">
        <v>2.3350091454819899</v>
      </c>
      <c r="AK284">
        <v>2.3350091454819899</v>
      </c>
    </row>
    <row r="285" spans="4:37" x14ac:dyDescent="0.3">
      <c r="D285" t="s">
        <v>430</v>
      </c>
      <c r="E285" t="s">
        <v>24</v>
      </c>
      <c r="F285">
        <v>8.8179239513541408</v>
      </c>
      <c r="G285">
        <v>8.8179239513541408</v>
      </c>
      <c r="H285">
        <v>8.8179239513541408</v>
      </c>
      <c r="I285">
        <v>8.8179239513541408</v>
      </c>
      <c r="J285">
        <v>8.8179239513541408</v>
      </c>
      <c r="K285">
        <v>8.8179239513541408</v>
      </c>
      <c r="L285">
        <v>8.8179239513541408</v>
      </c>
      <c r="M285">
        <v>8.8179239513541408</v>
      </c>
      <c r="N285">
        <v>8.8179239513541408</v>
      </c>
      <c r="O285">
        <v>8.8179239513541408</v>
      </c>
      <c r="P285">
        <v>8.8179239513541408</v>
      </c>
      <c r="Q285">
        <v>8.8179239513541408</v>
      </c>
      <c r="R285">
        <v>8.8179239513541408</v>
      </c>
      <c r="S285">
        <v>8.8179239513541408</v>
      </c>
      <c r="T285">
        <v>8.8179239513541408</v>
      </c>
      <c r="U285">
        <v>8.8179239513541408</v>
      </c>
      <c r="V285">
        <v>8.8179239513541408</v>
      </c>
      <c r="W285">
        <v>8.8179239513541408</v>
      </c>
      <c r="X285">
        <v>8.8179239513541408</v>
      </c>
      <c r="Y285">
        <v>8.8179239513541408</v>
      </c>
      <c r="Z285">
        <v>8.8179239513541408</v>
      </c>
      <c r="AA285">
        <v>8.8179239513541408</v>
      </c>
      <c r="AB285">
        <v>8.8179239513541408</v>
      </c>
      <c r="AC285">
        <v>8.8179239513541408</v>
      </c>
      <c r="AD285">
        <v>8.8179239513541408</v>
      </c>
      <c r="AE285">
        <v>8.8179239513541408</v>
      </c>
      <c r="AF285">
        <v>8.8179239513541408</v>
      </c>
      <c r="AG285">
        <v>8.8179239513541408</v>
      </c>
      <c r="AH285">
        <v>8.8179239513541408</v>
      </c>
      <c r="AI285">
        <v>8.8179239513541408</v>
      </c>
      <c r="AJ285">
        <v>8.8179239513541408</v>
      </c>
      <c r="AK285">
        <v>8.8179239513541408</v>
      </c>
    </row>
    <row r="286" spans="4:37" x14ac:dyDescent="0.3">
      <c r="D286" t="s">
        <v>430</v>
      </c>
      <c r="E286" t="s">
        <v>161</v>
      </c>
      <c r="F286">
        <v>-48.311760195367</v>
      </c>
      <c r="G286">
        <v>-48.311760195367</v>
      </c>
      <c r="H286">
        <v>-48.311760195367</v>
      </c>
      <c r="I286">
        <v>-48.311760195367</v>
      </c>
      <c r="J286">
        <v>-48.311760195367</v>
      </c>
      <c r="K286">
        <v>-48.311760195367</v>
      </c>
      <c r="L286">
        <v>-48.311760195367</v>
      </c>
      <c r="M286">
        <v>-48.311760195367</v>
      </c>
      <c r="N286">
        <v>-48.311760195367</v>
      </c>
      <c r="O286">
        <v>-48.311760195367</v>
      </c>
      <c r="P286">
        <v>-48.311760195367</v>
      </c>
      <c r="Q286">
        <v>-48.311760195367</v>
      </c>
      <c r="R286">
        <v>-48.311760195367</v>
      </c>
      <c r="S286">
        <v>-48.311760195367</v>
      </c>
      <c r="T286">
        <v>-48.311760195367</v>
      </c>
      <c r="U286">
        <v>-48.311760195367</v>
      </c>
      <c r="V286">
        <v>-48.311760195367</v>
      </c>
      <c r="W286">
        <v>-48.311760195367</v>
      </c>
      <c r="X286">
        <v>-48.311760195367</v>
      </c>
      <c r="Y286">
        <v>-48.311760195367</v>
      </c>
      <c r="Z286">
        <v>-48.311760195367</v>
      </c>
      <c r="AA286">
        <v>-48.311760195367</v>
      </c>
      <c r="AB286">
        <v>-48.311760195367</v>
      </c>
      <c r="AC286">
        <v>-48.311760195367</v>
      </c>
      <c r="AD286">
        <v>-48.311760195367</v>
      </c>
      <c r="AE286">
        <v>-48.311760195367</v>
      </c>
      <c r="AF286">
        <v>-48.311760195367</v>
      </c>
      <c r="AG286">
        <v>-48.311760195367</v>
      </c>
      <c r="AH286">
        <v>-48.311760195367</v>
      </c>
      <c r="AI286">
        <v>-48.311760195367</v>
      </c>
      <c r="AJ286">
        <v>-48.311760195367</v>
      </c>
      <c r="AK286">
        <v>-48.311760195367</v>
      </c>
    </row>
    <row r="287" spans="4:37" x14ac:dyDescent="0.3">
      <c r="D287" t="s">
        <v>431</v>
      </c>
      <c r="E287" t="s">
        <v>417</v>
      </c>
      <c r="F287">
        <v>406.47648084416699</v>
      </c>
      <c r="G287">
        <v>406.47648084416699</v>
      </c>
      <c r="H287">
        <v>400.36038973516798</v>
      </c>
      <c r="I287">
        <v>406.43264520743003</v>
      </c>
      <c r="J287">
        <v>411.41651043987798</v>
      </c>
      <c r="K287">
        <v>415.90938946477002</v>
      </c>
      <c r="L287">
        <v>421.07360246201898</v>
      </c>
      <c r="M287">
        <v>426.81961231697198</v>
      </c>
      <c r="N287">
        <v>432.718372731758</v>
      </c>
      <c r="O287">
        <v>439.03534807263702</v>
      </c>
      <c r="P287">
        <v>445.90877462951102</v>
      </c>
      <c r="Q287">
        <v>453.39117996279703</v>
      </c>
      <c r="R287">
        <v>460.86594558469602</v>
      </c>
      <c r="S287">
        <v>469.51780310065101</v>
      </c>
      <c r="T287">
        <v>478.34471317197699</v>
      </c>
      <c r="U287">
        <v>487.57734767630501</v>
      </c>
      <c r="V287">
        <v>497.958775520637</v>
      </c>
      <c r="W287">
        <v>508.24435813220703</v>
      </c>
      <c r="X287">
        <v>518.89854409989096</v>
      </c>
      <c r="Y287">
        <v>530.00500992587899</v>
      </c>
      <c r="Z287">
        <v>540.62187724538103</v>
      </c>
      <c r="AA287">
        <v>551.84137397904601</v>
      </c>
      <c r="AB287">
        <v>562.95628833442902</v>
      </c>
      <c r="AC287">
        <v>575.013010981202</v>
      </c>
      <c r="AD287">
        <v>586.62044612112004</v>
      </c>
      <c r="AE287">
        <v>598.59388838471</v>
      </c>
      <c r="AF287">
        <v>611.07068898857995</v>
      </c>
      <c r="AG287">
        <v>624.05999189626698</v>
      </c>
      <c r="AH287">
        <v>636.96186410341704</v>
      </c>
      <c r="AI287">
        <v>641.114513907625</v>
      </c>
      <c r="AJ287">
        <v>644.10983646685099</v>
      </c>
      <c r="AK287">
        <v>647.27266594063997</v>
      </c>
    </row>
    <row r="288" spans="4:37" x14ac:dyDescent="0.3">
      <c r="D288" t="s">
        <v>147</v>
      </c>
      <c r="E288" t="s">
        <v>417</v>
      </c>
      <c r="F288">
        <v>1502.9418073243701</v>
      </c>
      <c r="G288">
        <v>1547.24220142373</v>
      </c>
      <c r="H288">
        <v>1562.7806191360301</v>
      </c>
      <c r="I288">
        <v>1595.6555582795099</v>
      </c>
      <c r="J288">
        <v>1626.30403369022</v>
      </c>
      <c r="K288">
        <v>1661.3745580346399</v>
      </c>
      <c r="L288">
        <v>1700.0440704134</v>
      </c>
      <c r="M288">
        <v>1740.27603254833</v>
      </c>
      <c r="N288">
        <v>1780.4710987558201</v>
      </c>
      <c r="O288">
        <v>1813.4771225767199</v>
      </c>
      <c r="P288">
        <v>1856.10618307358</v>
      </c>
      <c r="Q288">
        <v>1900.63246898847</v>
      </c>
      <c r="R288">
        <v>1948.1837950654999</v>
      </c>
      <c r="S288">
        <v>1996.44562952307</v>
      </c>
      <c r="T288">
        <v>2045.3693671132201</v>
      </c>
      <c r="U288">
        <v>2097.5632794045</v>
      </c>
      <c r="V288">
        <v>2152.67725687128</v>
      </c>
      <c r="W288">
        <v>2207.3768561460802</v>
      </c>
      <c r="X288">
        <v>2262.4847137116399</v>
      </c>
      <c r="Y288">
        <v>2315.6360738737599</v>
      </c>
      <c r="Z288">
        <v>2369.4618025743798</v>
      </c>
      <c r="AA288">
        <v>2425.0140573200902</v>
      </c>
      <c r="AB288">
        <v>2476.0138146312102</v>
      </c>
      <c r="AC288">
        <v>2531.0463479948098</v>
      </c>
      <c r="AD288">
        <v>2591.1727851523001</v>
      </c>
      <c r="AE288">
        <v>2653.7676580077</v>
      </c>
      <c r="AF288">
        <v>2718.6527666632301</v>
      </c>
      <c r="AG288">
        <v>2780.3702277808402</v>
      </c>
      <c r="AH288">
        <v>2812.5743141389898</v>
      </c>
      <c r="AI288">
        <v>2839.8355171594999</v>
      </c>
      <c r="AJ288">
        <v>2875.4737345200901</v>
      </c>
      <c r="AK288">
        <v>2915.11434645907</v>
      </c>
    </row>
    <row r="289" spans="4:37" x14ac:dyDescent="0.3">
      <c r="D289" t="s">
        <v>432</v>
      </c>
      <c r="E289" t="s">
        <v>155</v>
      </c>
      <c r="F289">
        <v>3154.5511147246002</v>
      </c>
      <c r="G289">
        <v>2949.96921154131</v>
      </c>
      <c r="H289">
        <v>3075.6250705072298</v>
      </c>
      <c r="I289">
        <v>3182.2414331376399</v>
      </c>
      <c r="J289">
        <v>3274.2808399647402</v>
      </c>
      <c r="K289">
        <v>3361.0507157500201</v>
      </c>
      <c r="L289">
        <v>3448.36145939894</v>
      </c>
      <c r="M289">
        <v>3536.8776416830101</v>
      </c>
      <c r="N289">
        <v>3628.2437154858499</v>
      </c>
      <c r="O289">
        <v>3725.3481596320098</v>
      </c>
      <c r="P289">
        <v>3829.09048544388</v>
      </c>
      <c r="Q289">
        <v>3935.4364311049799</v>
      </c>
      <c r="R289">
        <v>4050.1109477844702</v>
      </c>
      <c r="S289">
        <v>4169.7201328056799</v>
      </c>
      <c r="T289">
        <v>4294.3201342839902</v>
      </c>
      <c r="U289">
        <v>4428.3686798072304</v>
      </c>
      <c r="V289">
        <v>4567.9753176068798</v>
      </c>
      <c r="W289">
        <v>4712.3806853039296</v>
      </c>
      <c r="X289">
        <v>4863.2863082388503</v>
      </c>
      <c r="Y289">
        <v>5013.9581635629202</v>
      </c>
      <c r="Z289">
        <v>5165.3714907246303</v>
      </c>
      <c r="AA289">
        <v>5317.76530092756</v>
      </c>
      <c r="AB289">
        <v>5477.2032605206196</v>
      </c>
      <c r="AC289">
        <v>5636.6786932621098</v>
      </c>
      <c r="AD289">
        <v>5798.58749851843</v>
      </c>
      <c r="AE289">
        <v>5964.45885984078</v>
      </c>
      <c r="AF289">
        <v>6135.4141559809595</v>
      </c>
      <c r="AG289">
        <v>6306.0301092319096</v>
      </c>
      <c r="AH289">
        <v>6422.0740880271997</v>
      </c>
      <c r="AI289">
        <v>6494.9349384851002</v>
      </c>
      <c r="AJ289">
        <v>6544.2349358380898</v>
      </c>
      <c r="AK289">
        <v>6576.5465384485997</v>
      </c>
    </row>
    <row r="290" spans="4:37" x14ac:dyDescent="0.3">
      <c r="D290" t="s">
        <v>432</v>
      </c>
      <c r="E290" t="s">
        <v>157</v>
      </c>
      <c r="F290">
        <v>5235.9946818431899</v>
      </c>
      <c r="G290">
        <v>4902.6202019194297</v>
      </c>
      <c r="H290">
        <v>5116.1758158561397</v>
      </c>
      <c r="I290">
        <v>5294.9072363123496</v>
      </c>
      <c r="J290">
        <v>5445.6156837668796</v>
      </c>
      <c r="K290">
        <v>5586.7182514934102</v>
      </c>
      <c r="L290">
        <v>5729.3891848108296</v>
      </c>
      <c r="M290">
        <v>5876.1090596905797</v>
      </c>
      <c r="N290">
        <v>6028.40622550021</v>
      </c>
      <c r="O290">
        <v>6183.4167958999396</v>
      </c>
      <c r="P290">
        <v>6350.4476694418399</v>
      </c>
      <c r="Q290">
        <v>6522.0400656207703</v>
      </c>
      <c r="R290">
        <v>6708.10846968858</v>
      </c>
      <c r="S290">
        <v>6904.7006715344296</v>
      </c>
      <c r="T290">
        <v>7111.2979757116</v>
      </c>
      <c r="U290">
        <v>7335.9356185338402</v>
      </c>
      <c r="V290">
        <v>7574.6101592062396</v>
      </c>
      <c r="W290">
        <v>7822.5666945318299</v>
      </c>
      <c r="X290">
        <v>8078.4537875416499</v>
      </c>
      <c r="Y290">
        <v>8329.4967527948993</v>
      </c>
      <c r="Z290">
        <v>8578.1468435069601</v>
      </c>
      <c r="AA290">
        <v>8826.9895814114807</v>
      </c>
      <c r="AB290">
        <v>9079.0548038398192</v>
      </c>
      <c r="AC290">
        <v>9330.0104456889294</v>
      </c>
      <c r="AD290">
        <v>9588.5234767687507</v>
      </c>
      <c r="AE290">
        <v>9856.9528259244707</v>
      </c>
      <c r="AF290">
        <v>10136.9260300144</v>
      </c>
      <c r="AG290">
        <v>10413.0719603206</v>
      </c>
      <c r="AH290">
        <v>10575.9202403169</v>
      </c>
      <c r="AI290">
        <v>10653.5350355177</v>
      </c>
      <c r="AJ290">
        <v>10685.6010757602</v>
      </c>
      <c r="AK290">
        <v>10685.828408506401</v>
      </c>
    </row>
    <row r="291" spans="4:37" x14ac:dyDescent="0.3">
      <c r="D291" t="s">
        <v>432</v>
      </c>
      <c r="E291" t="s">
        <v>158</v>
      </c>
      <c r="F291">
        <v>4708.9378060375002</v>
      </c>
      <c r="G291">
        <v>4371.0893144735201</v>
      </c>
      <c r="H291">
        <v>4549.28416449421</v>
      </c>
      <c r="I291">
        <v>4712.0646619731797</v>
      </c>
      <c r="J291">
        <v>4856.9917780121104</v>
      </c>
      <c r="K291">
        <v>4994.9942101543902</v>
      </c>
      <c r="L291">
        <v>5132.6050490788703</v>
      </c>
      <c r="M291">
        <v>5272.4295371512399</v>
      </c>
      <c r="N291">
        <v>5415.06229076818</v>
      </c>
      <c r="O291">
        <v>5548.8343184983396</v>
      </c>
      <c r="P291">
        <v>5694.9490429800899</v>
      </c>
      <c r="Q291">
        <v>5847.8580314037899</v>
      </c>
      <c r="R291">
        <v>6011.4285230824698</v>
      </c>
      <c r="S291">
        <v>6183.2980195869704</v>
      </c>
      <c r="T291">
        <v>6363.2610729204898</v>
      </c>
      <c r="U291">
        <v>6556.3155188503497</v>
      </c>
      <c r="V291">
        <v>6761.1819076457596</v>
      </c>
      <c r="W291">
        <v>6974.9479685549604</v>
      </c>
      <c r="X291">
        <v>7196.6006168083304</v>
      </c>
      <c r="Y291">
        <v>7417.10926153338</v>
      </c>
      <c r="Z291">
        <v>7636.7168260121098</v>
      </c>
      <c r="AA291">
        <v>7857.80649718319</v>
      </c>
      <c r="AB291">
        <v>8073.9389619796302</v>
      </c>
      <c r="AC291">
        <v>8288.8213976396</v>
      </c>
      <c r="AD291">
        <v>8510.9243074400292</v>
      </c>
      <c r="AE291">
        <v>8742.3512992836095</v>
      </c>
      <c r="AF291">
        <v>8984.0679973805709</v>
      </c>
      <c r="AG291">
        <v>9226.0722698076697</v>
      </c>
      <c r="AH291">
        <v>9395.1192558866205</v>
      </c>
      <c r="AI291">
        <v>9504.6148435781106</v>
      </c>
      <c r="AJ291">
        <v>9577.4755355256893</v>
      </c>
      <c r="AK291">
        <v>9622.6301357220509</v>
      </c>
    </row>
    <row r="292" spans="4:37" x14ac:dyDescent="0.3">
      <c r="D292" t="s">
        <v>432</v>
      </c>
      <c r="E292" t="s">
        <v>159</v>
      </c>
      <c r="F292">
        <v>3319.0950973737399</v>
      </c>
      <c r="G292">
        <v>3045.8999228305001</v>
      </c>
      <c r="H292">
        <v>3146.4880999086199</v>
      </c>
      <c r="I292">
        <v>3243.3719753862201</v>
      </c>
      <c r="J292">
        <v>3332.7162261381</v>
      </c>
      <c r="K292">
        <v>3420.4774165405001</v>
      </c>
      <c r="L292">
        <v>3509.9397107455802</v>
      </c>
      <c r="M292">
        <v>3601.9773814886498</v>
      </c>
      <c r="N292">
        <v>3696.4616786036099</v>
      </c>
      <c r="O292">
        <v>3782.9121695864101</v>
      </c>
      <c r="P292">
        <v>3878.66141250603</v>
      </c>
      <c r="Q292">
        <v>3980.6020464578601</v>
      </c>
      <c r="R292">
        <v>4091.4409460137999</v>
      </c>
      <c r="S292">
        <v>4208.8021134243299</v>
      </c>
      <c r="T292">
        <v>4332.0766696721503</v>
      </c>
      <c r="U292">
        <v>4463.9872798884298</v>
      </c>
      <c r="V292">
        <v>4602.8103957926796</v>
      </c>
      <c r="W292">
        <v>4747.9335621743403</v>
      </c>
      <c r="X292">
        <v>4901.3754686206703</v>
      </c>
      <c r="Y292">
        <v>5054.0799451222301</v>
      </c>
      <c r="Z292">
        <v>5207.09214112676</v>
      </c>
      <c r="AA292">
        <v>5361.4019655708098</v>
      </c>
      <c r="AB292">
        <v>5512.9275828591199</v>
      </c>
      <c r="AC292">
        <v>5662.4115520485702</v>
      </c>
      <c r="AD292">
        <v>5815.1827340212603</v>
      </c>
      <c r="AE292">
        <v>5972.8496126077898</v>
      </c>
      <c r="AF292">
        <v>6136.7400564970703</v>
      </c>
      <c r="AG292">
        <v>6302.1794856649703</v>
      </c>
      <c r="AH292">
        <v>6422.3027101176503</v>
      </c>
      <c r="AI292">
        <v>6504.0450146065996</v>
      </c>
      <c r="AJ292">
        <v>6561.6449722799298</v>
      </c>
      <c r="AK292">
        <v>6601.0303993981497</v>
      </c>
    </row>
    <row r="293" spans="4:37" x14ac:dyDescent="0.3">
      <c r="D293" t="s">
        <v>432</v>
      </c>
      <c r="E293" t="s">
        <v>160</v>
      </c>
      <c r="F293">
        <v>3799.0893858038498</v>
      </c>
      <c r="G293">
        <v>3955.0310944371899</v>
      </c>
      <c r="H293">
        <v>4074.8564411359598</v>
      </c>
      <c r="I293">
        <v>4172.8402214111802</v>
      </c>
      <c r="J293">
        <v>4267.5093571664202</v>
      </c>
      <c r="K293">
        <v>4382.8072900469597</v>
      </c>
      <c r="L293">
        <v>4519.5760899679199</v>
      </c>
      <c r="M293">
        <v>4656.18948828661</v>
      </c>
      <c r="N293">
        <v>4789.7787564989203</v>
      </c>
      <c r="O293">
        <v>4901.58481384877</v>
      </c>
      <c r="P293">
        <v>5011.7473452164704</v>
      </c>
      <c r="Q293">
        <v>5119.5860455185502</v>
      </c>
      <c r="R293">
        <v>5251.13923692351</v>
      </c>
      <c r="S293">
        <v>5386.3722382100405</v>
      </c>
      <c r="T293">
        <v>5531.8485153474703</v>
      </c>
      <c r="U293">
        <v>5709.2497735742099</v>
      </c>
      <c r="V293">
        <v>5872.7405680377296</v>
      </c>
      <c r="W293">
        <v>6048.9061750579303</v>
      </c>
      <c r="X293">
        <v>6238.1103604609398</v>
      </c>
      <c r="Y293">
        <v>6413.5541208957302</v>
      </c>
      <c r="Z293">
        <v>6590.9420340523002</v>
      </c>
      <c r="AA293">
        <v>6774.16801172749</v>
      </c>
      <c r="AB293">
        <v>6962.8088614888202</v>
      </c>
      <c r="AC293">
        <v>7139.7712667179003</v>
      </c>
      <c r="AD293">
        <v>7323.8360045712398</v>
      </c>
      <c r="AE293">
        <v>7516.7881744098004</v>
      </c>
      <c r="AF293">
        <v>7719.5254513604395</v>
      </c>
      <c r="AG293">
        <v>7909.2738737606396</v>
      </c>
      <c r="AH293">
        <v>7764.1877643485604</v>
      </c>
      <c r="AI293">
        <v>7631.3229075725803</v>
      </c>
      <c r="AJ293">
        <v>7531.8593005369703</v>
      </c>
      <c r="AK293">
        <v>7436.0101493065004</v>
      </c>
    </row>
    <row r="294" spans="4:37" x14ac:dyDescent="0.3">
      <c r="D294" t="s">
        <v>432</v>
      </c>
      <c r="E294" t="s">
        <v>177</v>
      </c>
      <c r="F294">
        <v>200.18165765045001</v>
      </c>
      <c r="G294">
        <v>216.074916912399</v>
      </c>
      <c r="H294">
        <v>219.02407371728799</v>
      </c>
      <c r="I294">
        <v>223.88021777619801</v>
      </c>
      <c r="J294">
        <v>229.69237498709001</v>
      </c>
      <c r="K294">
        <v>239.40417602724901</v>
      </c>
      <c r="L294">
        <v>250.136679060376</v>
      </c>
      <c r="M294">
        <v>252.018316430158</v>
      </c>
      <c r="N294">
        <v>249.88933478642201</v>
      </c>
      <c r="O294">
        <v>250.411064378303</v>
      </c>
      <c r="P294">
        <v>257.02945460656798</v>
      </c>
      <c r="Q294">
        <v>264.75655021785502</v>
      </c>
      <c r="R294">
        <v>279.00938229120197</v>
      </c>
      <c r="S294">
        <v>289.292711294242</v>
      </c>
      <c r="T294">
        <v>299.72640889217098</v>
      </c>
      <c r="U294">
        <v>309.74288151780098</v>
      </c>
      <c r="V294">
        <v>309.691507840773</v>
      </c>
      <c r="W294">
        <v>317.71223867647097</v>
      </c>
      <c r="X294">
        <v>339.90005766436201</v>
      </c>
      <c r="Y294">
        <v>360.65777126971102</v>
      </c>
      <c r="Z294">
        <v>382.61019966638901</v>
      </c>
      <c r="AA294">
        <v>404.64190846107198</v>
      </c>
      <c r="AB294">
        <v>419.99909354697797</v>
      </c>
      <c r="AC294">
        <v>436.38735219979799</v>
      </c>
      <c r="AD294">
        <v>454.78235561336697</v>
      </c>
      <c r="AE294">
        <v>473.90793394715701</v>
      </c>
      <c r="AF294">
        <v>493.23898136304399</v>
      </c>
      <c r="AG294">
        <v>575.42055437475096</v>
      </c>
      <c r="AH294">
        <v>651.096924763532</v>
      </c>
      <c r="AI294">
        <v>718.96630127672699</v>
      </c>
      <c r="AJ294">
        <v>787.98227312076801</v>
      </c>
      <c r="AK294">
        <v>854.04438203144105</v>
      </c>
    </row>
    <row r="295" spans="4:37" x14ac:dyDescent="0.3">
      <c r="D295" t="s">
        <v>432</v>
      </c>
      <c r="E295" t="s">
        <v>433</v>
      </c>
      <c r="F295">
        <v>17.027338782018301</v>
      </c>
      <c r="G295">
        <v>17.1976121698385</v>
      </c>
      <c r="H295">
        <v>17.3695882915369</v>
      </c>
      <c r="I295">
        <v>17.5432841744523</v>
      </c>
      <c r="J295">
        <v>17.718717016196798</v>
      </c>
      <c r="K295">
        <v>17.895904186358798</v>
      </c>
      <c r="L295">
        <v>18.074863228222402</v>
      </c>
      <c r="M295">
        <v>18.255611860504601</v>
      </c>
      <c r="N295">
        <v>18.4381679791096</v>
      </c>
      <c r="O295">
        <v>18.622549658900699</v>
      </c>
      <c r="P295">
        <v>18.808775155489698</v>
      </c>
      <c r="Q295">
        <v>18.996862907044601</v>
      </c>
      <c r="R295">
        <v>19.186831536115101</v>
      </c>
      <c r="S295">
        <v>19.378699851476199</v>
      </c>
      <c r="T295">
        <v>19.572486849991002</v>
      </c>
      <c r="U295">
        <v>19.7682117184909</v>
      </c>
      <c r="V295">
        <v>19.9658938356758</v>
      </c>
      <c r="W295">
        <v>20.165552774032601</v>
      </c>
      <c r="X295">
        <v>20.367208301772902</v>
      </c>
      <c r="Y295">
        <v>20.570880384790598</v>
      </c>
      <c r="Z295">
        <v>20.7765891886385</v>
      </c>
      <c r="AA295">
        <v>20.9843550805249</v>
      </c>
      <c r="AB295">
        <v>21.194198631330199</v>
      </c>
      <c r="AC295">
        <v>21.406140617643501</v>
      </c>
      <c r="AD295">
        <v>21.6202020238199</v>
      </c>
      <c r="AE295">
        <v>21.836404044058099</v>
      </c>
      <c r="AF295">
        <v>22.054768084498701</v>
      </c>
      <c r="AG295">
        <v>22.275315765343699</v>
      </c>
      <c r="AH295">
        <v>22.498068922997099</v>
      </c>
      <c r="AI295">
        <v>22.723049612227101</v>
      </c>
      <c r="AJ295">
        <v>22.9502801083493</v>
      </c>
      <c r="AK295">
        <v>23.179782909432799</v>
      </c>
    </row>
    <row r="296" spans="4:37" x14ac:dyDescent="0.3">
      <c r="D296" t="s">
        <v>434</v>
      </c>
      <c r="E296" t="s">
        <v>417</v>
      </c>
      <c r="F296">
        <v>16418.578699979</v>
      </c>
      <c r="G296">
        <v>15269.578650764801</v>
      </c>
      <c r="H296">
        <v>15887.5731507662</v>
      </c>
      <c r="I296">
        <v>16432.5853068094</v>
      </c>
      <c r="J296">
        <v>16909.604527881798</v>
      </c>
      <c r="K296">
        <v>17363.240593938299</v>
      </c>
      <c r="L296">
        <v>17820.295404034201</v>
      </c>
      <c r="M296">
        <v>18287.393620013499</v>
      </c>
      <c r="N296">
        <v>18768.173910357898</v>
      </c>
      <c r="O296">
        <v>19240.511443616699</v>
      </c>
      <c r="P296">
        <v>19753.148610371802</v>
      </c>
      <c r="Q296">
        <v>20285.936574587398</v>
      </c>
      <c r="R296">
        <v>20861.088886569301</v>
      </c>
      <c r="S296">
        <v>21466.520937351401</v>
      </c>
      <c r="T296">
        <v>22100.955852588198</v>
      </c>
      <c r="U296">
        <v>22784.607097079901</v>
      </c>
      <c r="V296">
        <v>23506.577780251599</v>
      </c>
      <c r="W296">
        <v>24257.828910565098</v>
      </c>
      <c r="X296">
        <v>25039.7161812095</v>
      </c>
      <c r="Y296">
        <v>25814.644123013401</v>
      </c>
      <c r="Z296">
        <v>26587.3273013705</v>
      </c>
      <c r="AA296">
        <v>27363.963345093001</v>
      </c>
      <c r="AB296">
        <v>28143.1246091992</v>
      </c>
      <c r="AC296">
        <v>28917.9220886392</v>
      </c>
      <c r="AD296">
        <v>29713.218016748498</v>
      </c>
      <c r="AE296">
        <v>30536.6125976566</v>
      </c>
      <c r="AF296">
        <v>31393.148239873</v>
      </c>
      <c r="AG296">
        <v>32247.3538250251</v>
      </c>
      <c r="AH296">
        <v>32815.416294348397</v>
      </c>
      <c r="AI296">
        <v>33157.1298321875</v>
      </c>
      <c r="AJ296">
        <v>33368.956519403902</v>
      </c>
      <c r="AK296">
        <v>33486.035482075204</v>
      </c>
    </row>
    <row r="297" spans="4:37" x14ac:dyDescent="0.3">
      <c r="D297" t="s">
        <v>435</v>
      </c>
      <c r="E297" t="s">
        <v>417</v>
      </c>
      <c r="G297">
        <v>24292.9</v>
      </c>
      <c r="H297">
        <v>24642.6</v>
      </c>
      <c r="I297">
        <v>24992.2</v>
      </c>
      <c r="J297">
        <v>25341.9</v>
      </c>
      <c r="K297">
        <v>25691.599999999999</v>
      </c>
      <c r="L297">
        <v>26041.200000000001</v>
      </c>
      <c r="M297">
        <v>26390.6</v>
      </c>
      <c r="N297">
        <v>26740</v>
      </c>
      <c r="O297">
        <v>27089.3</v>
      </c>
      <c r="P297">
        <v>27438.7</v>
      </c>
      <c r="Q297">
        <v>27788.1</v>
      </c>
      <c r="R297">
        <v>28086.2</v>
      </c>
      <c r="S297">
        <v>28384.400000000001</v>
      </c>
      <c r="T297">
        <v>28682.5</v>
      </c>
      <c r="U297">
        <v>28980.7</v>
      </c>
      <c r="V297">
        <v>29278.799999999999</v>
      </c>
      <c r="W297">
        <v>29514.3</v>
      </c>
      <c r="X297">
        <v>29749.7</v>
      </c>
      <c r="Y297">
        <v>29985.200000000001</v>
      </c>
      <c r="Z297">
        <v>30220.7</v>
      </c>
      <c r="AA297">
        <v>30456.1</v>
      </c>
      <c r="AB297">
        <v>30638.2</v>
      </c>
      <c r="AC297">
        <v>30820.3</v>
      </c>
      <c r="AD297">
        <v>31002.3</v>
      </c>
      <c r="AE297">
        <v>31184.400000000001</v>
      </c>
      <c r="AF297">
        <v>31366.5</v>
      </c>
      <c r="AG297">
        <v>31469.200000000001</v>
      </c>
      <c r="AH297">
        <v>31571.9</v>
      </c>
      <c r="AI297">
        <v>31674.6</v>
      </c>
      <c r="AJ297">
        <v>31777.4</v>
      </c>
      <c r="AK297">
        <v>31880.1</v>
      </c>
    </row>
    <row r="298" spans="4:37" x14ac:dyDescent="0.3">
      <c r="D298" t="s">
        <v>436</v>
      </c>
      <c r="E298" t="s">
        <v>417</v>
      </c>
      <c r="G298">
        <v>38959.5</v>
      </c>
      <c r="H298">
        <v>39520.300000000003</v>
      </c>
      <c r="I298">
        <v>40081.1</v>
      </c>
      <c r="J298">
        <v>40641.9</v>
      </c>
      <c r="K298">
        <v>41202.699999999997</v>
      </c>
      <c r="L298">
        <v>41763.4</v>
      </c>
      <c r="M298">
        <v>42323.7</v>
      </c>
      <c r="N298">
        <v>42884</v>
      </c>
      <c r="O298">
        <v>43444.3</v>
      </c>
      <c r="P298">
        <v>44004.6</v>
      </c>
      <c r="Q298">
        <v>44564.9</v>
      </c>
      <c r="R298">
        <v>45043.1</v>
      </c>
      <c r="S298">
        <v>45521.2</v>
      </c>
      <c r="T298">
        <v>45999.4</v>
      </c>
      <c r="U298">
        <v>46477.5</v>
      </c>
      <c r="V298">
        <v>46955.7</v>
      </c>
      <c r="W298">
        <v>47333.3</v>
      </c>
      <c r="X298">
        <v>47710.9</v>
      </c>
      <c r="Y298">
        <v>48088.6</v>
      </c>
      <c r="Z298">
        <v>48466.2</v>
      </c>
      <c r="AA298">
        <v>48843.8</v>
      </c>
      <c r="AB298">
        <v>49135.8</v>
      </c>
      <c r="AC298">
        <v>49427.8</v>
      </c>
      <c r="AD298">
        <v>49719.8</v>
      </c>
      <c r="AE298">
        <v>50011.8</v>
      </c>
      <c r="AF298">
        <v>50303.8</v>
      </c>
      <c r="AG298">
        <v>50468.5</v>
      </c>
      <c r="AH298">
        <v>50633.3</v>
      </c>
      <c r="AI298">
        <v>50798</v>
      </c>
      <c r="AJ298">
        <v>50962.7</v>
      </c>
      <c r="AK298">
        <v>51127.5</v>
      </c>
    </row>
    <row r="299" spans="4:37" x14ac:dyDescent="0.3">
      <c r="D299" t="s">
        <v>437</v>
      </c>
      <c r="E299" t="s">
        <v>417</v>
      </c>
      <c r="G299">
        <v>0.37143862401093503</v>
      </c>
      <c r="H299">
        <v>0.35528015912419098</v>
      </c>
      <c r="I299">
        <v>0.342491445058483</v>
      </c>
      <c r="J299">
        <v>0.33274124955580198</v>
      </c>
      <c r="K299">
        <v>0.32416663057426098</v>
      </c>
      <c r="L299">
        <v>0.31568839362110002</v>
      </c>
      <c r="M299">
        <v>0.307048963645636</v>
      </c>
      <c r="N299">
        <v>0.29812363835610101</v>
      </c>
      <c r="O299">
        <v>0.28973759219999401</v>
      </c>
      <c r="P299">
        <v>0.2800989620364</v>
      </c>
      <c r="Q299">
        <v>0.26997755965368597</v>
      </c>
      <c r="R299">
        <v>0.25724772711974903</v>
      </c>
      <c r="S299">
        <v>0.243721165944976</v>
      </c>
      <c r="T299">
        <v>0.229462011589358</v>
      </c>
      <c r="U299">
        <v>0.213800663990868</v>
      </c>
      <c r="V299">
        <v>0.19714681680084001</v>
      </c>
      <c r="W299">
        <v>0.17809912786123799</v>
      </c>
      <c r="X299">
        <v>0.158320380332928</v>
      </c>
      <c r="Y299">
        <v>0.13908714555802701</v>
      </c>
      <c r="Z299">
        <v>0.120227946362246</v>
      </c>
      <c r="AA299">
        <v>0.101527662928181</v>
      </c>
      <c r="AB299">
        <v>8.1436748594917702E-2</v>
      </c>
      <c r="AC299">
        <v>6.1724834325453802E-2</v>
      </c>
      <c r="AD299">
        <v>4.1580204799371002E-2</v>
      </c>
      <c r="AE299">
        <v>2.07728031433458E-2</v>
      </c>
      <c r="AF299">
        <v>-8.4957645491212696E-4</v>
      </c>
      <c r="AG299">
        <v>-2.4727474007128401E-2</v>
      </c>
      <c r="AH299">
        <v>-3.9386805809861397E-2</v>
      </c>
      <c r="AI299">
        <v>-4.6805005657136502E-2</v>
      </c>
      <c r="AJ299">
        <v>-5.0084541825445902E-2</v>
      </c>
      <c r="AK299">
        <v>-5.0374229756971402E-2</v>
      </c>
    </row>
    <row r="300" spans="4:37" x14ac:dyDescent="0.3">
      <c r="D300" t="s">
        <v>438</v>
      </c>
      <c r="E300" t="s">
        <v>417</v>
      </c>
      <c r="G300">
        <v>0.39193466678896699</v>
      </c>
      <c r="H300">
        <v>0.40201043895836303</v>
      </c>
      <c r="I300">
        <v>0.40998339134428402</v>
      </c>
      <c r="J300">
        <v>0.41606333679975199</v>
      </c>
      <c r="K300">
        <v>0.42141026180173402</v>
      </c>
      <c r="L300">
        <v>0.426696471169354</v>
      </c>
      <c r="M300">
        <v>0.432084000690239</v>
      </c>
      <c r="N300">
        <v>0.43764979736866599</v>
      </c>
      <c r="O300">
        <v>0.44287769497072599</v>
      </c>
      <c r="P300">
        <v>0.44888826646241198</v>
      </c>
      <c r="Q300">
        <v>0.45519986748735902</v>
      </c>
      <c r="R300">
        <v>0.46313617150172398</v>
      </c>
      <c r="S300">
        <v>0.471571947517891</v>
      </c>
      <c r="T300">
        <v>0.48046182890620798</v>
      </c>
      <c r="U300">
        <v>0.49022875793835402</v>
      </c>
      <c r="V300">
        <v>0.50061180602677802</v>
      </c>
      <c r="W300">
        <v>0.51248970408919403</v>
      </c>
      <c r="X300">
        <v>0.524821711206653</v>
      </c>
      <c r="Y300">
        <v>0.53681421632181903</v>
      </c>
      <c r="Z300">
        <v>0.54857462110440802</v>
      </c>
      <c r="AA300">
        <v>0.56023412070913903</v>
      </c>
      <c r="AB300">
        <v>0.57276211253707499</v>
      </c>
      <c r="AC300">
        <v>0.58505379743057995</v>
      </c>
      <c r="AD300">
        <v>0.59761338574870504</v>
      </c>
      <c r="AE300">
        <v>0.61058815314898995</v>
      </c>
      <c r="AF300">
        <v>0.624071108740751</v>
      </c>
      <c r="AG300">
        <v>0.63896002110276995</v>
      </c>
      <c r="AH300">
        <v>0.64809949764973596</v>
      </c>
      <c r="AI300">
        <v>0.65272510398416395</v>
      </c>
      <c r="AJ300">
        <v>0.65477214746086698</v>
      </c>
      <c r="AK300">
        <v>0.65495155214073097</v>
      </c>
    </row>
    <row r="301" spans="4:37" x14ac:dyDescent="0.3">
      <c r="D301" t="s">
        <v>300</v>
      </c>
      <c r="E301" t="s">
        <v>201</v>
      </c>
      <c r="F301">
        <v>2.6605426949921398</v>
      </c>
      <c r="G301">
        <v>2.6478221672400002</v>
      </c>
      <c r="H301">
        <v>2.7077961192573099</v>
      </c>
      <c r="I301">
        <v>2.7474556198918401</v>
      </c>
      <c r="J301">
        <v>2.7863892302447</v>
      </c>
      <c r="K301">
        <v>2.82279609762803</v>
      </c>
      <c r="L301">
        <v>2.8629045141459399</v>
      </c>
      <c r="M301">
        <v>2.8997800724764802</v>
      </c>
      <c r="N301">
        <v>2.9387994821830699</v>
      </c>
      <c r="O301">
        <v>3.0077309781285901</v>
      </c>
      <c r="P301">
        <v>3.05890145170155</v>
      </c>
      <c r="Q301">
        <v>3.1006870339861701</v>
      </c>
      <c r="R301">
        <v>3.1504934097730501</v>
      </c>
      <c r="S301">
        <v>3.1980058029049001</v>
      </c>
      <c r="T301">
        <v>3.2456809085129801</v>
      </c>
      <c r="U301">
        <v>3.2971839539691601</v>
      </c>
      <c r="V301">
        <v>3.3406432499643999</v>
      </c>
      <c r="W301">
        <v>3.38366960535904</v>
      </c>
      <c r="X301">
        <v>3.4285627077002001</v>
      </c>
      <c r="Y301">
        <v>3.47071522289784</v>
      </c>
      <c r="Z301">
        <v>3.51331862653812</v>
      </c>
      <c r="AA301">
        <v>3.5568551341104002</v>
      </c>
      <c r="AB301">
        <v>3.6125060563037699</v>
      </c>
      <c r="AC301">
        <v>3.66007214698858</v>
      </c>
      <c r="AD301">
        <v>3.7054915875247301</v>
      </c>
      <c r="AE301">
        <v>3.7519393826118801</v>
      </c>
      <c r="AF301">
        <v>3.8004845760396799</v>
      </c>
      <c r="AG301">
        <v>3.8434244541750102</v>
      </c>
      <c r="AH301">
        <v>3.8380437574444999</v>
      </c>
      <c r="AI301">
        <v>3.8290170034842999</v>
      </c>
      <c r="AJ301">
        <v>3.8230918568443499</v>
      </c>
      <c r="AK301">
        <v>3.81402618842325</v>
      </c>
    </row>
    <row r="302" spans="4:37" x14ac:dyDescent="0.3">
      <c r="D302" t="s">
        <v>300</v>
      </c>
      <c r="E302" t="s">
        <v>202</v>
      </c>
      <c r="F302">
        <v>11.9253026570291</v>
      </c>
      <c r="G302">
        <v>11.8230379042983</v>
      </c>
      <c r="H302">
        <v>12.140966448849399</v>
      </c>
      <c r="I302">
        <v>12.367303881945499</v>
      </c>
      <c r="J302">
        <v>12.581372401414701</v>
      </c>
      <c r="K302">
        <v>12.7655120102112</v>
      </c>
      <c r="L302">
        <v>12.9620735651326</v>
      </c>
      <c r="M302">
        <v>13.1362476617402</v>
      </c>
      <c r="N302">
        <v>13.3255610447194</v>
      </c>
      <c r="O302">
        <v>13.7263164778094</v>
      </c>
      <c r="P302">
        <v>13.9845836637489</v>
      </c>
      <c r="Q302">
        <v>14.1805911295074</v>
      </c>
      <c r="R302">
        <v>14.410087996163</v>
      </c>
      <c r="S302">
        <v>14.620384623283201</v>
      </c>
      <c r="T302">
        <v>14.8287026676352</v>
      </c>
      <c r="U302">
        <v>15.0568511568161</v>
      </c>
      <c r="V302">
        <v>15.2351438944519</v>
      </c>
      <c r="W302">
        <v>15.404503076143399</v>
      </c>
      <c r="X302">
        <v>15.5866027234909</v>
      </c>
      <c r="Y302">
        <v>15.7617642720808</v>
      </c>
      <c r="Z302">
        <v>15.937286746166</v>
      </c>
      <c r="AA302">
        <v>16.122039162368399</v>
      </c>
      <c r="AB302">
        <v>16.39009235859</v>
      </c>
      <c r="AC302">
        <v>16.606452984388699</v>
      </c>
      <c r="AD302">
        <v>16.8051627972572</v>
      </c>
      <c r="AE302">
        <v>17.004485035865901</v>
      </c>
      <c r="AF302">
        <v>17.2079899448837</v>
      </c>
      <c r="AG302">
        <v>17.344696928843</v>
      </c>
      <c r="AH302">
        <v>17.265487933639001</v>
      </c>
      <c r="AI302">
        <v>17.1634037708214</v>
      </c>
      <c r="AJ302">
        <v>17.073172391468098</v>
      </c>
      <c r="AK302">
        <v>16.961904151244799</v>
      </c>
    </row>
    <row r="303" spans="4:37" x14ac:dyDescent="0.3">
      <c r="D303" t="s">
        <v>300</v>
      </c>
      <c r="E303" t="s">
        <v>203</v>
      </c>
      <c r="F303">
        <v>0.81587985557138398</v>
      </c>
      <c r="G303">
        <v>0.81375604352060105</v>
      </c>
      <c r="H303">
        <v>0.83134903396475601</v>
      </c>
      <c r="I303">
        <v>0.84280235938940395</v>
      </c>
      <c r="J303">
        <v>0.85454369756777904</v>
      </c>
      <c r="K303">
        <v>0.86578257301144701</v>
      </c>
      <c r="L303">
        <v>0.87828646033222901</v>
      </c>
      <c r="M303">
        <v>0.89052348089218203</v>
      </c>
      <c r="N303">
        <v>0.90368900355426596</v>
      </c>
      <c r="O303">
        <v>0.92569063546900998</v>
      </c>
      <c r="P303">
        <v>0.94370468252177198</v>
      </c>
      <c r="Q303">
        <v>0.95899185807755105</v>
      </c>
      <c r="R303">
        <v>0.97626828057826298</v>
      </c>
      <c r="S303">
        <v>0.99280261585594298</v>
      </c>
      <c r="T303">
        <v>1.00941545057237</v>
      </c>
      <c r="U303">
        <v>1.0271928353437001</v>
      </c>
      <c r="V303">
        <v>1.0421379678656799</v>
      </c>
      <c r="W303">
        <v>1.0569444101208101</v>
      </c>
      <c r="X303">
        <v>1.07243347154574</v>
      </c>
      <c r="Y303">
        <v>1.0869790032037101</v>
      </c>
      <c r="Z303">
        <v>1.10160517472078</v>
      </c>
      <c r="AA303">
        <v>1.1165736654249201</v>
      </c>
      <c r="AB303">
        <v>1.1355140044365599</v>
      </c>
      <c r="AC303">
        <v>1.1523559985279599</v>
      </c>
      <c r="AD303">
        <v>1.16840717883738</v>
      </c>
      <c r="AE303">
        <v>1.1845430351230299</v>
      </c>
      <c r="AF303">
        <v>1.20107928156889</v>
      </c>
      <c r="AG303">
        <v>1.2159942331293301</v>
      </c>
      <c r="AH303">
        <v>1.2172790074348001</v>
      </c>
      <c r="AI303">
        <v>1.21707994702328</v>
      </c>
      <c r="AJ303">
        <v>1.217420816772</v>
      </c>
      <c r="AK303">
        <v>1.21668866494546</v>
      </c>
    </row>
    <row r="304" spans="4:37" x14ac:dyDescent="0.3">
      <c r="D304" t="s">
        <v>300</v>
      </c>
      <c r="E304" t="s">
        <v>204</v>
      </c>
      <c r="F304">
        <v>6.7349634382759103</v>
      </c>
      <c r="G304">
        <v>6.4423035580633101</v>
      </c>
      <c r="H304">
        <v>6.5745650536174001</v>
      </c>
      <c r="I304">
        <v>6.7106044380101002</v>
      </c>
      <c r="J304">
        <v>6.8182944067945899</v>
      </c>
      <c r="K304">
        <v>6.8947120974492897</v>
      </c>
      <c r="L304">
        <v>6.9752426608245299</v>
      </c>
      <c r="M304">
        <v>7.0351507108841602</v>
      </c>
      <c r="N304">
        <v>7.1075456422162402</v>
      </c>
      <c r="O304">
        <v>7.2568585212613996</v>
      </c>
      <c r="P304">
        <v>7.3481826571131101</v>
      </c>
      <c r="Q304">
        <v>7.4195785940769099</v>
      </c>
      <c r="R304">
        <v>7.5309384291316599</v>
      </c>
      <c r="S304">
        <v>7.6359820793092696</v>
      </c>
      <c r="T304">
        <v>7.73742510230867</v>
      </c>
      <c r="U304">
        <v>7.8475427305903001</v>
      </c>
      <c r="V304">
        <v>7.9473213985732096</v>
      </c>
      <c r="W304">
        <v>8.0400784822139109</v>
      </c>
      <c r="X304">
        <v>8.1393404064132895</v>
      </c>
      <c r="Y304">
        <v>8.2395821369245201</v>
      </c>
      <c r="Z304">
        <v>8.3507227812376392</v>
      </c>
      <c r="AA304">
        <v>8.4600083372621508</v>
      </c>
      <c r="AB304">
        <v>8.6069096158994203</v>
      </c>
      <c r="AC304">
        <v>8.71970071600661</v>
      </c>
      <c r="AD304">
        <v>8.8329694280654998</v>
      </c>
      <c r="AE304">
        <v>8.9563204828266798</v>
      </c>
      <c r="AF304">
        <v>9.0916780656394707</v>
      </c>
      <c r="AG304">
        <v>9.1974374802360899</v>
      </c>
      <c r="AH304">
        <v>9.1730582962975404</v>
      </c>
      <c r="AI304">
        <v>9.1504870251229509</v>
      </c>
      <c r="AJ304">
        <v>9.1362978590509094</v>
      </c>
      <c r="AK304">
        <v>9.1075266459197106</v>
      </c>
    </row>
    <row r="305" spans="4:37" x14ac:dyDescent="0.3">
      <c r="D305" t="s">
        <v>300</v>
      </c>
      <c r="E305" t="s">
        <v>205</v>
      </c>
      <c r="F305">
        <v>12.999968868332401</v>
      </c>
      <c r="G305">
        <v>12.602509384247201</v>
      </c>
      <c r="H305">
        <v>13.0350805374361</v>
      </c>
      <c r="I305">
        <v>13.2877237288595</v>
      </c>
      <c r="J305">
        <v>13.551943576787901</v>
      </c>
      <c r="K305">
        <v>13.785926625497501</v>
      </c>
      <c r="L305">
        <v>14.035542206948501</v>
      </c>
      <c r="M305">
        <v>14.2477845038187</v>
      </c>
      <c r="N305">
        <v>14.479171838213</v>
      </c>
      <c r="O305">
        <v>15.240259186144799</v>
      </c>
      <c r="P305">
        <v>15.594654071108099</v>
      </c>
      <c r="Q305">
        <v>15.822070977612499</v>
      </c>
      <c r="R305">
        <v>16.125456061247998</v>
      </c>
      <c r="S305">
        <v>16.425673905128502</v>
      </c>
      <c r="T305">
        <v>16.733233403691202</v>
      </c>
      <c r="U305">
        <v>17.065614743965501</v>
      </c>
      <c r="V305">
        <v>17.374018698590501</v>
      </c>
      <c r="W305">
        <v>17.672132026815898</v>
      </c>
      <c r="X305">
        <v>17.966239691654099</v>
      </c>
      <c r="Y305">
        <v>18.251542134962701</v>
      </c>
      <c r="Z305">
        <v>18.5325712779171</v>
      </c>
      <c r="AA305">
        <v>18.846572762721099</v>
      </c>
      <c r="AB305">
        <v>19.345041835916899</v>
      </c>
      <c r="AC305">
        <v>19.7268405351704</v>
      </c>
      <c r="AD305">
        <v>20.0726086915721</v>
      </c>
      <c r="AE305">
        <v>20.417164014506</v>
      </c>
      <c r="AF305">
        <v>20.784011228400601</v>
      </c>
      <c r="AG305">
        <v>21.066995238708</v>
      </c>
      <c r="AH305">
        <v>21.029654216617601</v>
      </c>
      <c r="AI305">
        <v>20.849739963182099</v>
      </c>
      <c r="AJ305">
        <v>20.699837624215402</v>
      </c>
      <c r="AK305">
        <v>20.514488201288</v>
      </c>
    </row>
    <row r="306" spans="4:37" x14ac:dyDescent="0.3">
      <c r="D306" t="s">
        <v>300</v>
      </c>
      <c r="E306" t="s">
        <v>206</v>
      </c>
      <c r="F306">
        <v>6.1969723289684602</v>
      </c>
      <c r="G306">
        <v>6.0225997959425497</v>
      </c>
      <c r="H306">
        <v>6.2865263425542697</v>
      </c>
      <c r="I306">
        <v>6.3953442756400802</v>
      </c>
      <c r="J306">
        <v>6.5349432523242204</v>
      </c>
      <c r="K306">
        <v>6.6767970365118998</v>
      </c>
      <c r="L306">
        <v>6.8315294073377499</v>
      </c>
      <c r="M306">
        <v>6.9918974040715796</v>
      </c>
      <c r="N306">
        <v>7.1657994516654</v>
      </c>
      <c r="O306">
        <v>7.6779083476876</v>
      </c>
      <c r="P306">
        <v>7.9374002116689004</v>
      </c>
      <c r="Q306">
        <v>8.1119132673456509</v>
      </c>
      <c r="R306">
        <v>8.3175586475769805</v>
      </c>
      <c r="S306">
        <v>8.5313709151221992</v>
      </c>
      <c r="T306">
        <v>8.7604600576997598</v>
      </c>
      <c r="U306">
        <v>9.0110141898324905</v>
      </c>
      <c r="V306">
        <v>9.2299703340012407</v>
      </c>
      <c r="W306">
        <v>9.4700819891552293</v>
      </c>
      <c r="X306">
        <v>9.7293065396722493</v>
      </c>
      <c r="Y306">
        <v>9.9549353433175796</v>
      </c>
      <c r="Z306">
        <v>10.1658479154537</v>
      </c>
      <c r="AA306">
        <v>10.4005377907558</v>
      </c>
      <c r="AB306">
        <v>10.7975380203191</v>
      </c>
      <c r="AC306">
        <v>11.1100649499421</v>
      </c>
      <c r="AD306">
        <v>11.3636716760562</v>
      </c>
      <c r="AE306">
        <v>11.601040615491099</v>
      </c>
      <c r="AF306">
        <v>11.845098483124399</v>
      </c>
      <c r="AG306">
        <v>12.042599710015899</v>
      </c>
      <c r="AH306">
        <v>12.086959790621799</v>
      </c>
      <c r="AI306">
        <v>11.9952979636693</v>
      </c>
      <c r="AJ306">
        <v>11.8976932620255</v>
      </c>
      <c r="AK306">
        <v>11.776397439986001</v>
      </c>
    </row>
    <row r="307" spans="4:37" x14ac:dyDescent="0.3">
      <c r="D307" t="s">
        <v>300</v>
      </c>
      <c r="E307" t="s">
        <v>207</v>
      </c>
      <c r="F307">
        <v>5.4472049614464702</v>
      </c>
      <c r="G307">
        <v>5.3550017234822702</v>
      </c>
      <c r="H307">
        <v>5.4698649326732003</v>
      </c>
      <c r="I307">
        <v>5.5647809295227102</v>
      </c>
      <c r="J307">
        <v>5.65170682187627</v>
      </c>
      <c r="K307">
        <v>5.7292689126771998</v>
      </c>
      <c r="L307">
        <v>5.8143510220896397</v>
      </c>
      <c r="M307">
        <v>5.8903334841642403</v>
      </c>
      <c r="N307">
        <v>5.9726266589330397</v>
      </c>
      <c r="O307">
        <v>6.1011606853313003</v>
      </c>
      <c r="P307">
        <v>6.2056451171918603</v>
      </c>
      <c r="Q307">
        <v>6.2975693306176401</v>
      </c>
      <c r="R307">
        <v>6.4136121511002901</v>
      </c>
      <c r="S307">
        <v>6.5262482858453703</v>
      </c>
      <c r="T307">
        <v>6.6395278959968103</v>
      </c>
      <c r="U307">
        <v>6.7609753242391104</v>
      </c>
      <c r="V307">
        <v>6.8664121581732402</v>
      </c>
      <c r="W307">
        <v>6.9724050932434896</v>
      </c>
      <c r="X307">
        <v>7.0854004751790498</v>
      </c>
      <c r="Y307">
        <v>7.1932039459650801</v>
      </c>
      <c r="Z307">
        <v>7.3053825022032699</v>
      </c>
      <c r="AA307">
        <v>7.4171019142868104</v>
      </c>
      <c r="AB307">
        <v>7.5528991071201403</v>
      </c>
      <c r="AC307">
        <v>7.6707650774307901</v>
      </c>
      <c r="AD307">
        <v>7.7855785603938603</v>
      </c>
      <c r="AE307">
        <v>7.9045925351200603</v>
      </c>
      <c r="AF307">
        <v>8.0297510123067593</v>
      </c>
      <c r="AG307">
        <v>8.1467526051178591</v>
      </c>
      <c r="AH307">
        <v>8.1573544816119501</v>
      </c>
      <c r="AI307">
        <v>8.1671729034595995</v>
      </c>
      <c r="AJ307">
        <v>8.1815142363042792</v>
      </c>
      <c r="AK307">
        <v>8.1866785710460608</v>
      </c>
    </row>
    <row r="308" spans="4:37" x14ac:dyDescent="0.3">
      <c r="D308" t="s">
        <v>300</v>
      </c>
      <c r="E308" t="s">
        <v>208</v>
      </c>
      <c r="F308">
        <v>2.9478456812017</v>
      </c>
      <c r="G308">
        <v>2.8262102698056202</v>
      </c>
      <c r="H308">
        <v>2.8880217275482898</v>
      </c>
      <c r="I308">
        <v>2.9482686620835401</v>
      </c>
      <c r="J308">
        <v>2.9971828469211701</v>
      </c>
      <c r="K308">
        <v>3.0334923458327698</v>
      </c>
      <c r="L308">
        <v>3.07284185560155</v>
      </c>
      <c r="M308">
        <v>3.1051063078618699</v>
      </c>
      <c r="N308">
        <v>3.1432886996874001</v>
      </c>
      <c r="O308">
        <v>3.21716004665074</v>
      </c>
      <c r="P308">
        <v>3.2642613841405601</v>
      </c>
      <c r="Q308">
        <v>3.3014110085513799</v>
      </c>
      <c r="R308">
        <v>3.3557601324583399</v>
      </c>
      <c r="S308">
        <v>3.4069351784979101</v>
      </c>
      <c r="T308">
        <v>3.45667398311658</v>
      </c>
      <c r="U308">
        <v>3.5109254021229801</v>
      </c>
      <c r="V308">
        <v>3.5587262945691398</v>
      </c>
      <c r="W308">
        <v>3.6030890312590298</v>
      </c>
      <c r="X308">
        <v>3.6505336059862898</v>
      </c>
      <c r="Y308">
        <v>3.6971223619409002</v>
      </c>
      <c r="Z308">
        <v>3.7484058695731699</v>
      </c>
      <c r="AA308">
        <v>3.7994019087551498</v>
      </c>
      <c r="AB308">
        <v>3.8680018101872902</v>
      </c>
      <c r="AC308">
        <v>3.9201242021414502</v>
      </c>
      <c r="AD308">
        <v>3.97245644031829</v>
      </c>
      <c r="AE308">
        <v>4.02919442887515</v>
      </c>
      <c r="AF308">
        <v>4.0912858582605596</v>
      </c>
      <c r="AG308">
        <v>4.1290605919366197</v>
      </c>
      <c r="AH308">
        <v>4.0981581844663602</v>
      </c>
      <c r="AI308">
        <v>4.0662747519723501</v>
      </c>
      <c r="AJ308">
        <v>4.0394656498471901</v>
      </c>
      <c r="AK308">
        <v>4.0067831235737001</v>
      </c>
    </row>
    <row r="309" spans="4:37" x14ac:dyDescent="0.3">
      <c r="D309" t="s">
        <v>300</v>
      </c>
      <c r="E309" t="s">
        <v>209</v>
      </c>
      <c r="F309">
        <v>0.52449157567985805</v>
      </c>
      <c r="G309">
        <v>0.51614621953270501</v>
      </c>
      <c r="H309">
        <v>0.52683805506636705</v>
      </c>
      <c r="I309">
        <v>0.53638596811040395</v>
      </c>
      <c r="J309">
        <v>0.54450453021503198</v>
      </c>
      <c r="K309">
        <v>0.55140559110906795</v>
      </c>
      <c r="L309">
        <v>0.55877604237945599</v>
      </c>
      <c r="M309">
        <v>0.56435823249774497</v>
      </c>
      <c r="N309">
        <v>0.57026318603334103</v>
      </c>
      <c r="O309">
        <v>0.57921596552818899</v>
      </c>
      <c r="P309">
        <v>0.58602726573626296</v>
      </c>
      <c r="Q309">
        <v>0.59187185102871698</v>
      </c>
      <c r="R309">
        <v>0.60031947089405802</v>
      </c>
      <c r="S309">
        <v>0.60834384235561201</v>
      </c>
      <c r="T309">
        <v>0.61628078830694599</v>
      </c>
      <c r="U309">
        <v>0.62493778543201495</v>
      </c>
      <c r="V309">
        <v>0.63246430796884601</v>
      </c>
      <c r="W309">
        <v>0.63965729206020305</v>
      </c>
      <c r="X309">
        <v>0.64718203351004699</v>
      </c>
      <c r="Y309">
        <v>0.654640661019121</v>
      </c>
      <c r="Z309">
        <v>0.66276063432877397</v>
      </c>
      <c r="AA309">
        <v>0.67072088753243797</v>
      </c>
      <c r="AB309">
        <v>0.68020748148904997</v>
      </c>
      <c r="AC309">
        <v>0.68813031945063496</v>
      </c>
      <c r="AD309">
        <v>0.69620384265569901</v>
      </c>
      <c r="AE309">
        <v>0.70496872602147598</v>
      </c>
      <c r="AF309">
        <v>0.71447796786929896</v>
      </c>
      <c r="AG309">
        <v>0.72362688463512403</v>
      </c>
      <c r="AH309">
        <v>0.72273082334303995</v>
      </c>
      <c r="AI309">
        <v>0.722732664997909</v>
      </c>
      <c r="AJ309">
        <v>0.723606144121415</v>
      </c>
      <c r="AK309">
        <v>0.72389442349901501</v>
      </c>
    </row>
    <row r="310" spans="4:37" x14ac:dyDescent="0.3">
      <c r="D310" t="s">
        <v>300</v>
      </c>
      <c r="E310" t="s">
        <v>210</v>
      </c>
      <c r="F310">
        <v>3.8233471543033799</v>
      </c>
      <c r="G310">
        <v>3.7420381727875398</v>
      </c>
      <c r="H310">
        <v>3.8206596345989299</v>
      </c>
      <c r="I310">
        <v>3.8874907879298299</v>
      </c>
      <c r="J310">
        <v>3.9469348489649598</v>
      </c>
      <c r="K310">
        <v>3.9930316457846602</v>
      </c>
      <c r="L310">
        <v>4.0413976081686496</v>
      </c>
      <c r="M310">
        <v>4.0813201934188896</v>
      </c>
      <c r="N310">
        <v>4.1220358347028503</v>
      </c>
      <c r="O310">
        <v>4.2358843904766097</v>
      </c>
      <c r="P310">
        <v>4.2887516522540503</v>
      </c>
      <c r="Q310">
        <v>4.3209968086612802</v>
      </c>
      <c r="R310">
        <v>4.37557325578525</v>
      </c>
      <c r="S310">
        <v>4.4282497354551804</v>
      </c>
      <c r="T310">
        <v>4.4802560356393002</v>
      </c>
      <c r="U310">
        <v>4.5342448822724002</v>
      </c>
      <c r="V310">
        <v>4.57267805886754</v>
      </c>
      <c r="W310">
        <v>4.6180605393421201</v>
      </c>
      <c r="X310">
        <v>4.6752837614464999</v>
      </c>
      <c r="Y310">
        <v>4.7216397379591397</v>
      </c>
      <c r="Z310">
        <v>4.7667129158983297</v>
      </c>
      <c r="AA310">
        <v>4.8132501290382503</v>
      </c>
      <c r="AB310">
        <v>4.8875185256155698</v>
      </c>
      <c r="AC310">
        <v>4.9382444341261396</v>
      </c>
      <c r="AD310">
        <v>4.9810010453037901</v>
      </c>
      <c r="AE310">
        <v>5.0233461608958798</v>
      </c>
      <c r="AF310">
        <v>5.0713649095090902</v>
      </c>
      <c r="AG310">
        <v>5.1262943876756104</v>
      </c>
      <c r="AH310">
        <v>5.1235155196940898</v>
      </c>
      <c r="AI310">
        <v>5.1140621953826599</v>
      </c>
      <c r="AJ310">
        <v>5.1114585153039496</v>
      </c>
      <c r="AK310">
        <v>5.1014914748922999</v>
      </c>
    </row>
    <row r="311" spans="4:37" x14ac:dyDescent="0.3">
      <c r="D311" t="s">
        <v>300</v>
      </c>
      <c r="E311" t="s">
        <v>211</v>
      </c>
      <c r="F311">
        <v>7.2867372761350104</v>
      </c>
      <c r="G311">
        <v>7.30379864112279</v>
      </c>
      <c r="H311">
        <v>7.4137191040368</v>
      </c>
      <c r="I311">
        <v>7.4586209399373304</v>
      </c>
      <c r="J311">
        <v>7.5125245893894901</v>
      </c>
      <c r="K311">
        <v>7.5707100105773604</v>
      </c>
      <c r="L311">
        <v>7.6423169788693599</v>
      </c>
      <c r="M311">
        <v>7.7274406364866399</v>
      </c>
      <c r="N311">
        <v>7.8266747506627601</v>
      </c>
      <c r="O311">
        <v>7.9722558073512104</v>
      </c>
      <c r="P311">
        <v>8.1149354357709402</v>
      </c>
      <c r="Q311">
        <v>8.2467415247563807</v>
      </c>
      <c r="R311">
        <v>8.3900467031590207</v>
      </c>
      <c r="S311">
        <v>8.5316254967978793</v>
      </c>
      <c r="T311">
        <v>8.6764805038181798</v>
      </c>
      <c r="U311">
        <v>8.8311391511319606</v>
      </c>
      <c r="V311">
        <v>8.9719814651385494</v>
      </c>
      <c r="W311">
        <v>9.1171763174215297</v>
      </c>
      <c r="X311">
        <v>9.2698722396264497</v>
      </c>
      <c r="Y311">
        <v>9.4176740974118207</v>
      </c>
      <c r="Z311">
        <v>9.5649068952054801</v>
      </c>
      <c r="AA311">
        <v>9.7144720121335002</v>
      </c>
      <c r="AB311">
        <v>9.8754541103289295</v>
      </c>
      <c r="AC311">
        <v>10.028004539507499</v>
      </c>
      <c r="AD311">
        <v>10.177836594115201</v>
      </c>
      <c r="AE311">
        <v>10.328402971835001</v>
      </c>
      <c r="AF311">
        <v>10.4819592879845</v>
      </c>
      <c r="AG311">
        <v>10.634691578526899</v>
      </c>
      <c r="AH311">
        <v>10.7012733093016</v>
      </c>
      <c r="AI311">
        <v>10.7564560696171</v>
      </c>
      <c r="AJ311">
        <v>10.812804185974899</v>
      </c>
      <c r="AK311">
        <v>10.8638429827596</v>
      </c>
    </row>
    <row r="312" spans="4:37" x14ac:dyDescent="0.3">
      <c r="D312" t="s">
        <v>300</v>
      </c>
      <c r="E312" t="s">
        <v>212</v>
      </c>
      <c r="F312">
        <v>27.548737505234399</v>
      </c>
      <c r="G312">
        <v>27.699413331514599</v>
      </c>
      <c r="H312">
        <v>28.2028878242063</v>
      </c>
      <c r="I312">
        <v>28.552805230062901</v>
      </c>
      <c r="J312">
        <v>29.013685879625001</v>
      </c>
      <c r="K312">
        <v>29.596093804877501</v>
      </c>
      <c r="L312">
        <v>30.3188302407595</v>
      </c>
      <c r="M312">
        <v>31.070666536581498</v>
      </c>
      <c r="N312">
        <v>31.8766765994922</v>
      </c>
      <c r="O312">
        <v>33.098044426101602</v>
      </c>
      <c r="P312">
        <v>34.2686997561825</v>
      </c>
      <c r="Q312">
        <v>35.252271729730701</v>
      </c>
      <c r="R312">
        <v>36.336069735822399</v>
      </c>
      <c r="S312">
        <v>37.391271869099</v>
      </c>
      <c r="T312">
        <v>38.507835627434297</v>
      </c>
      <c r="U312">
        <v>39.801758096334197</v>
      </c>
      <c r="V312">
        <v>40.960109178384798</v>
      </c>
      <c r="W312">
        <v>42.1702283825162</v>
      </c>
      <c r="X312">
        <v>43.4787305806041</v>
      </c>
      <c r="Y312">
        <v>44.689148265108201</v>
      </c>
      <c r="Z312">
        <v>45.896561026609703</v>
      </c>
      <c r="AA312">
        <v>47.117813845651398</v>
      </c>
      <c r="AB312">
        <v>48.587963287092101</v>
      </c>
      <c r="AC312">
        <v>49.947386594907499</v>
      </c>
      <c r="AD312">
        <v>51.259714916348003</v>
      </c>
      <c r="AE312">
        <v>52.570862850881603</v>
      </c>
      <c r="AF312">
        <v>53.921404128502701</v>
      </c>
      <c r="AG312">
        <v>55.204736107322503</v>
      </c>
      <c r="AH312">
        <v>54.657288390075799</v>
      </c>
      <c r="AI312">
        <v>54.005731629709402</v>
      </c>
      <c r="AJ312">
        <v>53.491611277211298</v>
      </c>
      <c r="AK312">
        <v>52.929160693874103</v>
      </c>
    </row>
    <row r="313" spans="4:37" x14ac:dyDescent="0.3">
      <c r="D313" t="s">
        <v>300</v>
      </c>
      <c r="E313" t="s">
        <v>213</v>
      </c>
      <c r="F313">
        <v>6.4911530358491802</v>
      </c>
      <c r="G313">
        <v>6.1714425708263896</v>
      </c>
      <c r="H313">
        <v>6.3547173803180499</v>
      </c>
      <c r="I313">
        <v>6.4906169822692998</v>
      </c>
      <c r="J313">
        <v>6.5913090393424696</v>
      </c>
      <c r="K313">
        <v>6.6793423037525601</v>
      </c>
      <c r="L313">
        <v>6.7743507426996503</v>
      </c>
      <c r="M313">
        <v>6.8582104744933901</v>
      </c>
      <c r="N313">
        <v>6.9890482519716803</v>
      </c>
      <c r="O313">
        <v>7.21829569775627</v>
      </c>
      <c r="P313">
        <v>7.3448782168291196</v>
      </c>
      <c r="Q313">
        <v>7.4172447788229698</v>
      </c>
      <c r="R313">
        <v>7.5589290664836</v>
      </c>
      <c r="S313">
        <v>7.6737689079713096</v>
      </c>
      <c r="T313">
        <v>7.8059521453423404</v>
      </c>
      <c r="U313">
        <v>7.9863158503097802</v>
      </c>
      <c r="V313">
        <v>8.1453755213077699</v>
      </c>
      <c r="W313">
        <v>8.3326131319031393</v>
      </c>
      <c r="X313">
        <v>8.5329974321463204</v>
      </c>
      <c r="Y313">
        <v>8.7566865768338094</v>
      </c>
      <c r="Z313">
        <v>8.9299325347795406</v>
      </c>
      <c r="AA313">
        <v>9.1088673624472403</v>
      </c>
      <c r="AB313">
        <v>9.3191742702657798</v>
      </c>
      <c r="AC313">
        <v>9.4925027880190207</v>
      </c>
      <c r="AD313">
        <v>9.6521359209697106</v>
      </c>
      <c r="AE313">
        <v>9.8067779306330003</v>
      </c>
      <c r="AF313">
        <v>9.9802100840840406</v>
      </c>
      <c r="AG313">
        <v>10.1340851155975</v>
      </c>
      <c r="AH313">
        <v>10.0755688632721</v>
      </c>
      <c r="AI313">
        <v>9.9871966074464797</v>
      </c>
      <c r="AJ313">
        <v>9.9119560101744106</v>
      </c>
      <c r="AK313">
        <v>9.8234690865442396</v>
      </c>
    </row>
    <row r="314" spans="4:37" x14ac:dyDescent="0.3">
      <c r="D314" t="s">
        <v>300</v>
      </c>
      <c r="E314" t="s">
        <v>214</v>
      </c>
      <c r="F314">
        <v>7.3673079317888401</v>
      </c>
      <c r="G314">
        <v>7.4142844009245303</v>
      </c>
      <c r="H314">
        <v>7.6959467763600102</v>
      </c>
      <c r="I314">
        <v>7.8578158765429702</v>
      </c>
      <c r="J314">
        <v>8.0237448919294891</v>
      </c>
      <c r="K314">
        <v>8.2038045400681696</v>
      </c>
      <c r="L314">
        <v>8.4167491519753295</v>
      </c>
      <c r="M314">
        <v>8.6378669769216305</v>
      </c>
      <c r="N314">
        <v>8.8746194380705496</v>
      </c>
      <c r="O314">
        <v>9.2633594882193506</v>
      </c>
      <c r="P314">
        <v>9.6000108897855601</v>
      </c>
      <c r="Q314">
        <v>9.8907175019754607</v>
      </c>
      <c r="R314">
        <v>10.2121878182956</v>
      </c>
      <c r="S314">
        <v>10.5239773741728</v>
      </c>
      <c r="T314">
        <v>10.851010381271299</v>
      </c>
      <c r="U314">
        <v>11.2262489835135</v>
      </c>
      <c r="V314">
        <v>11.5592822361162</v>
      </c>
      <c r="W314">
        <v>11.9079625700495</v>
      </c>
      <c r="X314">
        <v>12.287175108451899</v>
      </c>
      <c r="Y314">
        <v>12.6377320199596</v>
      </c>
      <c r="Z314">
        <v>12.9865683636811</v>
      </c>
      <c r="AA314">
        <v>13.346756381584401</v>
      </c>
      <c r="AB314">
        <v>13.7999575868731</v>
      </c>
      <c r="AC314">
        <v>14.2153677790337</v>
      </c>
      <c r="AD314">
        <v>14.6170010571012</v>
      </c>
      <c r="AE314">
        <v>15.020033756693101</v>
      </c>
      <c r="AF314">
        <v>15.4336171207317</v>
      </c>
      <c r="AG314">
        <v>15.8365269629574</v>
      </c>
      <c r="AH314">
        <v>15.7319364217398</v>
      </c>
      <c r="AI314">
        <v>15.5628628970608</v>
      </c>
      <c r="AJ314">
        <v>15.4151927140807</v>
      </c>
      <c r="AK314">
        <v>15.2490099941585</v>
      </c>
    </row>
    <row r="315" spans="4:37" x14ac:dyDescent="0.3">
      <c r="D315" t="s">
        <v>300</v>
      </c>
      <c r="E315" t="s">
        <v>215</v>
      </c>
      <c r="F315">
        <v>112.985261334472</v>
      </c>
      <c r="G315">
        <v>109.357624323195</v>
      </c>
      <c r="H315">
        <v>107.439120254763</v>
      </c>
      <c r="I315">
        <v>105.69154334930001</v>
      </c>
      <c r="J315">
        <v>102.493537938412</v>
      </c>
      <c r="K315">
        <v>101.13768357459099</v>
      </c>
      <c r="L315">
        <v>99.145113693184101</v>
      </c>
      <c r="M315">
        <v>97.172203920203501</v>
      </c>
      <c r="N315">
        <v>96.038118087269396</v>
      </c>
      <c r="O315">
        <v>94.621264144279806</v>
      </c>
      <c r="P315">
        <v>91.7206575898648</v>
      </c>
      <c r="Q315">
        <v>86.871873845564906</v>
      </c>
      <c r="R315">
        <v>83.671300806974997</v>
      </c>
      <c r="S315">
        <v>83.646638023468597</v>
      </c>
      <c r="T315">
        <v>82.756567771700205</v>
      </c>
      <c r="U315">
        <v>82.327166252257797</v>
      </c>
      <c r="V315">
        <v>81.446236921617</v>
      </c>
      <c r="W315">
        <v>81.178464890221903</v>
      </c>
      <c r="X315">
        <v>79.082838971553699</v>
      </c>
      <c r="Y315">
        <v>77.161268212195495</v>
      </c>
      <c r="Z315">
        <v>75.239697452837305</v>
      </c>
      <c r="AA315">
        <v>73.318126693479101</v>
      </c>
      <c r="AB315">
        <v>69.094091713384501</v>
      </c>
      <c r="AC315">
        <v>64.8700567332899</v>
      </c>
      <c r="AD315">
        <v>60.646021753195399</v>
      </c>
      <c r="AE315">
        <v>56.421986773100798</v>
      </c>
      <c r="AF315">
        <v>52.197951793006197</v>
      </c>
      <c r="AG315">
        <v>44.480127220467402</v>
      </c>
      <c r="AH315">
        <v>36.7623026479286</v>
      </c>
      <c r="AI315">
        <v>29.044478075389801</v>
      </c>
      <c r="AJ315">
        <v>21.326653502850998</v>
      </c>
      <c r="AK315">
        <v>13.6088289303122</v>
      </c>
    </row>
    <row r="316" spans="4:37" x14ac:dyDescent="0.3">
      <c r="D316" t="s">
        <v>300</v>
      </c>
      <c r="E316" t="s">
        <v>216</v>
      </c>
      <c r="F316">
        <v>61.1402858389852</v>
      </c>
      <c r="G316">
        <v>61.079145553133401</v>
      </c>
      <c r="H316">
        <v>60.946992462732098</v>
      </c>
      <c r="I316">
        <v>60.878888071804099</v>
      </c>
      <c r="J316">
        <v>60.8180091837323</v>
      </c>
      <c r="K316">
        <v>60.757191174548602</v>
      </c>
      <c r="L316">
        <v>60.696433983374</v>
      </c>
      <c r="M316">
        <v>60.635737549390598</v>
      </c>
      <c r="N316">
        <v>60.5751018118413</v>
      </c>
      <c r="O316">
        <v>60.514526710029401</v>
      </c>
      <c r="P316">
        <v>60.454012183319399</v>
      </c>
      <c r="Q316">
        <v>60.3935581711361</v>
      </c>
      <c r="R316">
        <v>60.3331646129649</v>
      </c>
      <c r="S316">
        <v>60.272831448352001</v>
      </c>
      <c r="T316">
        <v>60.2125586169036</v>
      </c>
      <c r="U316">
        <v>60.152346058286703</v>
      </c>
      <c r="V316">
        <v>60.0921937122285</v>
      </c>
      <c r="W316">
        <v>60.032101518516299</v>
      </c>
      <c r="X316">
        <v>59.972069416997797</v>
      </c>
      <c r="Y316">
        <v>59.912097347580797</v>
      </c>
      <c r="Z316">
        <v>59.852185250233198</v>
      </c>
      <c r="AA316">
        <v>59.792333064982898</v>
      </c>
      <c r="AB316">
        <v>59.732540731918</v>
      </c>
      <c r="AC316">
        <v>59.6728081911861</v>
      </c>
      <c r="AD316">
        <v>59.613135382994898</v>
      </c>
      <c r="AE316">
        <v>59.553522247611902</v>
      </c>
      <c r="AF316">
        <v>59.493968725364297</v>
      </c>
      <c r="AG316">
        <v>59.434474756638998</v>
      </c>
      <c r="AH316">
        <v>59.375040281882299</v>
      </c>
      <c r="AI316">
        <v>59.315665241600399</v>
      </c>
      <c r="AJ316">
        <v>59.256349576358801</v>
      </c>
      <c r="AK316">
        <v>59.197093226782499</v>
      </c>
    </row>
    <row r="317" spans="4:37" x14ac:dyDescent="0.3">
      <c r="D317" t="s">
        <v>300</v>
      </c>
      <c r="E317" t="s">
        <v>217</v>
      </c>
      <c r="F317">
        <v>0.94356488111431702</v>
      </c>
      <c r="G317">
        <v>0.79987879504581405</v>
      </c>
      <c r="H317">
        <v>0.76637355383775496</v>
      </c>
      <c r="I317">
        <v>0.71914206485500698</v>
      </c>
      <c r="J317">
        <v>0.68052575206757704</v>
      </c>
      <c r="K317">
        <v>0.64270373643353096</v>
      </c>
      <c r="L317">
        <v>0.60713281142443198</v>
      </c>
      <c r="M317">
        <v>0.57624091507747399</v>
      </c>
      <c r="N317">
        <v>0.54782268376904397</v>
      </c>
      <c r="O317">
        <v>0.53913601173858705</v>
      </c>
      <c r="P317">
        <v>0.51637532209855397</v>
      </c>
      <c r="Q317">
        <v>0.49154369011150401</v>
      </c>
      <c r="R317">
        <v>0.46717538455403301</v>
      </c>
      <c r="S317">
        <v>0.44478944128766201</v>
      </c>
      <c r="T317">
        <v>0.42360278248668598</v>
      </c>
      <c r="U317">
        <v>0.40304766627108601</v>
      </c>
      <c r="V317">
        <v>0.38294566960599402</v>
      </c>
      <c r="W317">
        <v>0.36440005548464799</v>
      </c>
      <c r="X317">
        <v>0.34725201748783002</v>
      </c>
      <c r="Y317">
        <v>0.33053687230472201</v>
      </c>
      <c r="Z317">
        <v>0.31415364895060799</v>
      </c>
      <c r="AA317">
        <v>0.29941433695230801</v>
      </c>
      <c r="AB317">
        <v>0.28743040940360198</v>
      </c>
      <c r="AC317">
        <v>0.27474052531374599</v>
      </c>
      <c r="AD317">
        <v>0.261712886340493</v>
      </c>
      <c r="AE317">
        <v>0.24892441572142501</v>
      </c>
      <c r="AF317">
        <v>0.23673440666252499</v>
      </c>
      <c r="AG317">
        <v>0.22526572397129299</v>
      </c>
      <c r="AH317">
        <v>0.21679686380443999</v>
      </c>
      <c r="AI317">
        <v>0.20694507664532499</v>
      </c>
      <c r="AJ317">
        <v>0.197183186240872</v>
      </c>
      <c r="AK317">
        <v>0.18709875804786599</v>
      </c>
    </row>
    <row r="318" spans="4:37" x14ac:dyDescent="0.3">
      <c r="D318" t="s">
        <v>300</v>
      </c>
      <c r="E318" t="s">
        <v>218</v>
      </c>
      <c r="F318">
        <v>97.820469381023102</v>
      </c>
      <c r="G318">
        <v>74.058833009790007</v>
      </c>
      <c r="H318">
        <v>78.095770256983798</v>
      </c>
      <c r="I318">
        <v>82.024561276676593</v>
      </c>
      <c r="J318">
        <v>86.025854462046098</v>
      </c>
      <c r="K318">
        <v>90.067535129931997</v>
      </c>
      <c r="L318">
        <v>94.162408862901302</v>
      </c>
      <c r="M318">
        <v>94.740043209803801</v>
      </c>
      <c r="N318">
        <v>95.298232715020404</v>
      </c>
      <c r="O318">
        <v>96.133395561159404</v>
      </c>
      <c r="P318">
        <v>96.761590191452399</v>
      </c>
      <c r="Q318">
        <v>97.295976302308702</v>
      </c>
      <c r="R318">
        <v>99.337907790347003</v>
      </c>
      <c r="S318">
        <v>101.40069177320299</v>
      </c>
      <c r="T318">
        <v>103.481124678963</v>
      </c>
      <c r="U318">
        <v>105.609992265733</v>
      </c>
      <c r="V318">
        <v>107.846285857417</v>
      </c>
      <c r="W318">
        <v>110.053627360918</v>
      </c>
      <c r="X318">
        <v>112.152373731631</v>
      </c>
      <c r="Y318">
        <v>114.264574151188</v>
      </c>
      <c r="Z318">
        <v>116.345418802913</v>
      </c>
      <c r="AA318">
        <v>118.477857172554</v>
      </c>
      <c r="AB318">
        <v>141.19305973568399</v>
      </c>
      <c r="AC318">
        <v>164.20764672051399</v>
      </c>
      <c r="AD318">
        <v>187.483317946206</v>
      </c>
      <c r="AE318">
        <v>210.83270553620301</v>
      </c>
      <c r="AF318">
        <v>234.212725787945</v>
      </c>
      <c r="AG318">
        <v>257.54237480483602</v>
      </c>
      <c r="AH318">
        <v>280.11234827961999</v>
      </c>
      <c r="AI318">
        <v>302.79615010537202</v>
      </c>
      <c r="AJ318">
        <v>325.67670857238397</v>
      </c>
      <c r="AK318">
        <v>348.59279471403102</v>
      </c>
    </row>
    <row r="319" spans="4:37" x14ac:dyDescent="0.3">
      <c r="D319" t="s">
        <v>300</v>
      </c>
      <c r="E319" t="s">
        <v>219</v>
      </c>
      <c r="F319">
        <v>78.234984296268294</v>
      </c>
      <c r="G319">
        <v>72.8323274328948</v>
      </c>
      <c r="H319">
        <v>76.327211524357196</v>
      </c>
      <c r="I319">
        <v>78.160003877859396</v>
      </c>
      <c r="J319">
        <v>80.150300961866705</v>
      </c>
      <c r="K319">
        <v>82.138084190330801</v>
      </c>
      <c r="L319">
        <v>84.404284357122506</v>
      </c>
      <c r="M319">
        <v>87.021547437950602</v>
      </c>
      <c r="N319">
        <v>89.763519227931795</v>
      </c>
      <c r="O319">
        <v>95.617857164753303</v>
      </c>
      <c r="P319">
        <v>99.692466586402901</v>
      </c>
      <c r="Q319">
        <v>102.94397910474601</v>
      </c>
      <c r="R319">
        <v>106.167493218594</v>
      </c>
      <c r="S319">
        <v>109.330085489376</v>
      </c>
      <c r="T319">
        <v>112.528298613125</v>
      </c>
      <c r="U319">
        <v>115.961211336278</v>
      </c>
      <c r="V319">
        <v>118.86201083144501</v>
      </c>
      <c r="W319">
        <v>121.96080555317</v>
      </c>
      <c r="X319">
        <v>125.47226906752</v>
      </c>
      <c r="Y319">
        <v>128.37203999957299</v>
      </c>
      <c r="Z319">
        <v>130.92953203827199</v>
      </c>
      <c r="AA319">
        <v>133.64214831417601</v>
      </c>
      <c r="AB319">
        <v>137.16954274445499</v>
      </c>
      <c r="AC319">
        <v>139.90279807177899</v>
      </c>
      <c r="AD319">
        <v>142.17898920366801</v>
      </c>
      <c r="AE319">
        <v>144.25329992533599</v>
      </c>
      <c r="AF319">
        <v>146.33198507134401</v>
      </c>
      <c r="AG319">
        <v>147.89334696533899</v>
      </c>
      <c r="AH319">
        <v>146.49097052392599</v>
      </c>
      <c r="AI319">
        <v>143.296473061526</v>
      </c>
      <c r="AJ319">
        <v>140.10280079908301</v>
      </c>
      <c r="AK319">
        <v>136.20739238282999</v>
      </c>
    </row>
    <row r="320" spans="4:37" x14ac:dyDescent="0.3">
      <c r="D320" t="s">
        <v>300</v>
      </c>
      <c r="E320" t="s">
        <v>220</v>
      </c>
      <c r="F320">
        <v>57.005130412218101</v>
      </c>
      <c r="G320">
        <v>53.184989677694603</v>
      </c>
      <c r="H320">
        <v>55.209371850371902</v>
      </c>
      <c r="I320">
        <v>56.444666597470899</v>
      </c>
      <c r="J320">
        <v>57.697489129791599</v>
      </c>
      <c r="K320">
        <v>58.998807580246101</v>
      </c>
      <c r="L320">
        <v>60.541368901802898</v>
      </c>
      <c r="M320">
        <v>62.260562847451197</v>
      </c>
      <c r="N320">
        <v>63.983866682189401</v>
      </c>
      <c r="O320">
        <v>66.677674850143106</v>
      </c>
      <c r="P320">
        <v>68.698384268028803</v>
      </c>
      <c r="Q320">
        <v>70.481425144397505</v>
      </c>
      <c r="R320">
        <v>72.469835453968599</v>
      </c>
      <c r="S320">
        <v>74.472818516467896</v>
      </c>
      <c r="T320">
        <v>76.585293939093802</v>
      </c>
      <c r="U320">
        <v>78.887802689997699</v>
      </c>
      <c r="V320">
        <v>80.981105166956198</v>
      </c>
      <c r="W320">
        <v>83.326901104558999</v>
      </c>
      <c r="X320">
        <v>86.185931006395194</v>
      </c>
      <c r="Y320">
        <v>88.741082387257805</v>
      </c>
      <c r="Z320">
        <v>91.298574336167505</v>
      </c>
      <c r="AA320">
        <v>93.944749508965003</v>
      </c>
      <c r="AB320">
        <v>96.730635741832401</v>
      </c>
      <c r="AC320">
        <v>99.009051418412895</v>
      </c>
      <c r="AD320">
        <v>101.147873668033</v>
      </c>
      <c r="AE320">
        <v>103.298910353474</v>
      </c>
      <c r="AF320">
        <v>105.651703333176</v>
      </c>
      <c r="AG320">
        <v>108.175419399307</v>
      </c>
      <c r="AH320">
        <v>107.800703508529</v>
      </c>
      <c r="AI320">
        <v>106.680997337964</v>
      </c>
      <c r="AJ320">
        <v>105.828282465629</v>
      </c>
      <c r="AK320">
        <v>104.818385540671</v>
      </c>
    </row>
    <row r="321" spans="4:37" x14ac:dyDescent="0.3">
      <c r="D321" t="s">
        <v>300</v>
      </c>
      <c r="E321" t="s">
        <v>221</v>
      </c>
      <c r="F321">
        <v>14.298644361090499</v>
      </c>
      <c r="G321">
        <v>14.3281927680206</v>
      </c>
      <c r="H321">
        <v>14.666971904938899</v>
      </c>
      <c r="I321">
        <v>14.9096054905015</v>
      </c>
      <c r="J321">
        <v>15.1703733004209</v>
      </c>
      <c r="K321">
        <v>15.4638301236575</v>
      </c>
      <c r="L321">
        <v>15.8176643450886</v>
      </c>
      <c r="M321">
        <v>16.1750687493988</v>
      </c>
      <c r="N321">
        <v>16.545355891090001</v>
      </c>
      <c r="O321">
        <v>17.055288946957798</v>
      </c>
      <c r="P321">
        <v>17.524435368995299</v>
      </c>
      <c r="Q321">
        <v>17.930110495706799</v>
      </c>
      <c r="R321">
        <v>18.419249539203399</v>
      </c>
      <c r="S321">
        <v>18.903938456951899</v>
      </c>
      <c r="T321">
        <v>19.410488429895601</v>
      </c>
      <c r="U321">
        <v>19.983111847621501</v>
      </c>
      <c r="V321">
        <v>20.480464938038001</v>
      </c>
      <c r="W321">
        <v>20.9991346910288</v>
      </c>
      <c r="X321">
        <v>21.5431142156459</v>
      </c>
      <c r="Y321">
        <v>22.022587308667902</v>
      </c>
      <c r="Z321">
        <v>22.495455079969702</v>
      </c>
      <c r="AA321">
        <v>22.969718187164698</v>
      </c>
      <c r="AB321">
        <v>23.549366442612101</v>
      </c>
      <c r="AC321">
        <v>24.051060230159401</v>
      </c>
      <c r="AD321">
        <v>24.5268909829487</v>
      </c>
      <c r="AE321">
        <v>25.010241429673599</v>
      </c>
      <c r="AF321">
        <v>25.520078628559599</v>
      </c>
      <c r="AG321">
        <v>26.0109289343212</v>
      </c>
      <c r="AH321">
        <v>25.786599056165102</v>
      </c>
      <c r="AI321">
        <v>25.566876987960502</v>
      </c>
      <c r="AJ321">
        <v>25.4102343482019</v>
      </c>
      <c r="AK321">
        <v>25.232557390826202</v>
      </c>
    </row>
    <row r="322" spans="4:37" x14ac:dyDescent="0.3">
      <c r="D322" t="s">
        <v>300</v>
      </c>
      <c r="E322" t="s">
        <v>222</v>
      </c>
      <c r="F322">
        <v>6.3223518718131899</v>
      </c>
      <c r="G322">
        <v>6.2384717274040398</v>
      </c>
      <c r="H322">
        <v>6.4527260849484298</v>
      </c>
      <c r="I322">
        <v>6.5826846558023302</v>
      </c>
      <c r="J322">
        <v>6.7212062092127098</v>
      </c>
      <c r="K322">
        <v>6.8578970427574104</v>
      </c>
      <c r="L322">
        <v>7.0135264509184099</v>
      </c>
      <c r="M322">
        <v>7.1715756459612097</v>
      </c>
      <c r="N322">
        <v>7.3397531629927704</v>
      </c>
      <c r="O322">
        <v>7.6861900829975802</v>
      </c>
      <c r="P322">
        <v>7.91975133607027</v>
      </c>
      <c r="Q322">
        <v>8.1026973971977103</v>
      </c>
      <c r="R322">
        <v>8.3219328330249702</v>
      </c>
      <c r="S322">
        <v>8.5388592247205999</v>
      </c>
      <c r="T322">
        <v>8.7676759914868505</v>
      </c>
      <c r="U322">
        <v>9.0291202233064407</v>
      </c>
      <c r="V322">
        <v>9.2479289188810796</v>
      </c>
      <c r="W322">
        <v>9.4909542077836502</v>
      </c>
      <c r="X322">
        <v>9.7551721723415703</v>
      </c>
      <c r="Y322">
        <v>9.9898171891539391</v>
      </c>
      <c r="Z322">
        <v>10.2174734748201</v>
      </c>
      <c r="AA322">
        <v>10.4576416012975</v>
      </c>
      <c r="AB322">
        <v>10.8008549933328</v>
      </c>
      <c r="AC322">
        <v>11.0912125236365</v>
      </c>
      <c r="AD322">
        <v>11.3478823365097</v>
      </c>
      <c r="AE322">
        <v>11.5955348896202</v>
      </c>
      <c r="AF322">
        <v>11.8516688614445</v>
      </c>
      <c r="AG322">
        <v>12.102144192959701</v>
      </c>
      <c r="AH322">
        <v>12.067386835551501</v>
      </c>
      <c r="AI322">
        <v>11.976952834462301</v>
      </c>
      <c r="AJ322">
        <v>11.8953877836554</v>
      </c>
      <c r="AK322">
        <v>11.791629211489299</v>
      </c>
    </row>
    <row r="323" spans="4:37" x14ac:dyDescent="0.3">
      <c r="D323" t="s">
        <v>300</v>
      </c>
      <c r="E323" t="s">
        <v>223</v>
      </c>
      <c r="F323">
        <v>10.973283463865499</v>
      </c>
      <c r="G323">
        <v>10.625006397673101</v>
      </c>
      <c r="H323">
        <v>11.030128534377999</v>
      </c>
      <c r="I323">
        <v>11.261026037998599</v>
      </c>
      <c r="J323">
        <v>11.52154310187</v>
      </c>
      <c r="K323">
        <v>11.7698305877361</v>
      </c>
      <c r="L323">
        <v>12.043672875652399</v>
      </c>
      <c r="M323">
        <v>12.321512924370399</v>
      </c>
      <c r="N323">
        <v>12.624402388080201</v>
      </c>
      <c r="O323">
        <v>13.315640967337099</v>
      </c>
      <c r="P323">
        <v>13.7388464085289</v>
      </c>
      <c r="Q323">
        <v>14.064600301470399</v>
      </c>
      <c r="R323">
        <v>14.458489318246199</v>
      </c>
      <c r="S323">
        <v>14.852347413520601</v>
      </c>
      <c r="T323">
        <v>15.2690588430692</v>
      </c>
      <c r="U323">
        <v>15.736087938957899</v>
      </c>
      <c r="V323">
        <v>16.139912742454001</v>
      </c>
      <c r="W323">
        <v>16.576475592408599</v>
      </c>
      <c r="X323">
        <v>17.062683997364001</v>
      </c>
      <c r="Y323">
        <v>17.492291136909799</v>
      </c>
      <c r="Z323">
        <v>17.9111380684712</v>
      </c>
      <c r="AA323">
        <v>18.3528258401575</v>
      </c>
      <c r="AB323">
        <v>19.022375378682302</v>
      </c>
      <c r="AC323">
        <v>19.559311055523299</v>
      </c>
      <c r="AD323">
        <v>20.023026798474302</v>
      </c>
      <c r="AE323">
        <v>20.474864767992699</v>
      </c>
      <c r="AF323">
        <v>20.943077014386599</v>
      </c>
      <c r="AG323">
        <v>21.372690036048802</v>
      </c>
      <c r="AH323">
        <v>21.417798069257302</v>
      </c>
      <c r="AI323">
        <v>21.3108699318629</v>
      </c>
      <c r="AJ323">
        <v>21.171340053679302</v>
      </c>
      <c r="AK323">
        <v>20.979226648700099</v>
      </c>
    </row>
    <row r="324" spans="4:37" x14ac:dyDescent="0.3">
      <c r="D324" t="s">
        <v>300</v>
      </c>
      <c r="E324" t="s">
        <v>224</v>
      </c>
      <c r="F324">
        <v>3.4845797675243699</v>
      </c>
      <c r="G324">
        <v>3.5614633518674501</v>
      </c>
      <c r="H324">
        <v>3.7064440751147001</v>
      </c>
      <c r="I324">
        <v>3.7875191088559501</v>
      </c>
      <c r="J324">
        <v>3.87177521587145</v>
      </c>
      <c r="K324">
        <v>3.9613299049222102</v>
      </c>
      <c r="L324">
        <v>4.0637222150290802</v>
      </c>
      <c r="M324">
        <v>4.1671979040071703</v>
      </c>
      <c r="N324">
        <v>4.2738644976316102</v>
      </c>
      <c r="O324">
        <v>4.4975289243717702</v>
      </c>
      <c r="P324">
        <v>4.6889681725021699</v>
      </c>
      <c r="Q324">
        <v>4.8386394286227299</v>
      </c>
      <c r="R324">
        <v>4.9875708900111499</v>
      </c>
      <c r="S324">
        <v>5.1182581250090697</v>
      </c>
      <c r="T324">
        <v>5.2460259680303496</v>
      </c>
      <c r="U324">
        <v>5.3863427550348497</v>
      </c>
      <c r="V324">
        <v>5.4939971559065803</v>
      </c>
      <c r="W324">
        <v>5.6023588364639103</v>
      </c>
      <c r="X324">
        <v>5.7257005420507898</v>
      </c>
      <c r="Y324">
        <v>5.8329702888336898</v>
      </c>
      <c r="Z324">
        <v>5.9346348382415304</v>
      </c>
      <c r="AA324">
        <v>6.0394000980551299</v>
      </c>
      <c r="AB324">
        <v>6.1980159679625197</v>
      </c>
      <c r="AC324">
        <v>6.3357475747851799</v>
      </c>
      <c r="AD324">
        <v>6.4549847237161799</v>
      </c>
      <c r="AE324">
        <v>6.5603829320113798</v>
      </c>
      <c r="AF324">
        <v>6.6570085767746896</v>
      </c>
      <c r="AG324">
        <v>6.7443161505251998</v>
      </c>
      <c r="AH324">
        <v>6.6601320946910603</v>
      </c>
      <c r="AI324">
        <v>6.5495909748572698</v>
      </c>
      <c r="AJ324">
        <v>6.4486701370669799</v>
      </c>
      <c r="AK324">
        <v>6.3414465813190102</v>
      </c>
    </row>
    <row r="325" spans="4:37" x14ac:dyDescent="0.3">
      <c r="D325" t="s">
        <v>300</v>
      </c>
      <c r="E325" t="s">
        <v>225</v>
      </c>
      <c r="F325">
        <v>10.5583071480065</v>
      </c>
      <c r="G325">
        <v>10.317151197727499</v>
      </c>
      <c r="H325">
        <v>10.5936374797877</v>
      </c>
      <c r="I325">
        <v>10.781204295911801</v>
      </c>
      <c r="J325">
        <v>11.0062799712233</v>
      </c>
      <c r="K325">
        <v>11.225553077778899</v>
      </c>
      <c r="L325">
        <v>11.4713750235702</v>
      </c>
      <c r="M325">
        <v>11.715703261829599</v>
      </c>
      <c r="N325">
        <v>11.981776123133301</v>
      </c>
      <c r="O325">
        <v>12.5247778120742</v>
      </c>
      <c r="P325">
        <v>12.869711046307099</v>
      </c>
      <c r="Q325">
        <v>13.1353248579394</v>
      </c>
      <c r="R325">
        <v>13.470390829989601</v>
      </c>
      <c r="S325">
        <v>13.8065183384441</v>
      </c>
      <c r="T325">
        <v>14.161961604027599</v>
      </c>
      <c r="U325">
        <v>14.5657142208885</v>
      </c>
      <c r="V325">
        <v>14.924602652795899</v>
      </c>
      <c r="W325">
        <v>15.3188756701568</v>
      </c>
      <c r="X325">
        <v>15.7542540063098</v>
      </c>
      <c r="Y325">
        <v>16.1453764899154</v>
      </c>
      <c r="Z325">
        <v>16.528099234724799</v>
      </c>
      <c r="AA325">
        <v>16.917380456734001</v>
      </c>
      <c r="AB325">
        <v>17.474722052743601</v>
      </c>
      <c r="AC325">
        <v>17.920749994868402</v>
      </c>
      <c r="AD325">
        <v>18.3102892841422</v>
      </c>
      <c r="AE325">
        <v>18.694474472340701</v>
      </c>
      <c r="AF325">
        <v>19.100447044164198</v>
      </c>
      <c r="AG325">
        <v>19.4658590221065</v>
      </c>
      <c r="AH325">
        <v>19.459450125824802</v>
      </c>
      <c r="AI325">
        <v>19.385614192127601</v>
      </c>
      <c r="AJ325">
        <v>19.292346059890001</v>
      </c>
      <c r="AK325">
        <v>19.157402817882701</v>
      </c>
    </row>
    <row r="326" spans="4:37" x14ac:dyDescent="0.3">
      <c r="D326" t="s">
        <v>300</v>
      </c>
      <c r="E326" t="s">
        <v>226</v>
      </c>
      <c r="F326">
        <v>8.5642621157198207</v>
      </c>
      <c r="G326">
        <v>8.4235033516240598</v>
      </c>
      <c r="H326">
        <v>8.5818252940050996</v>
      </c>
      <c r="I326">
        <v>8.7486853846098498</v>
      </c>
      <c r="J326">
        <v>8.8739924661602103</v>
      </c>
      <c r="K326">
        <v>8.9508582855447507</v>
      </c>
      <c r="L326">
        <v>9.0308111248944094</v>
      </c>
      <c r="M326">
        <v>9.0912599785125607</v>
      </c>
      <c r="N326">
        <v>9.1665015219329895</v>
      </c>
      <c r="O326">
        <v>9.3620073189259898</v>
      </c>
      <c r="P326">
        <v>9.4568220486892507</v>
      </c>
      <c r="Q326">
        <v>9.5146472680976508</v>
      </c>
      <c r="R326">
        <v>9.5988802512403595</v>
      </c>
      <c r="S326">
        <v>9.66380770099933</v>
      </c>
      <c r="T326">
        <v>9.7263598534146691</v>
      </c>
      <c r="U326">
        <v>9.8053676583910292</v>
      </c>
      <c r="V326">
        <v>9.8443707477679396</v>
      </c>
      <c r="W326">
        <v>9.8730104426685994</v>
      </c>
      <c r="X326">
        <v>9.9170052432812703</v>
      </c>
      <c r="Y326">
        <v>9.9689951129396395</v>
      </c>
      <c r="Z326">
        <v>10.025501070567399</v>
      </c>
      <c r="AA326">
        <v>10.08542116185</v>
      </c>
      <c r="AB326">
        <v>10.204808578038101</v>
      </c>
      <c r="AC326">
        <v>10.2807750379129</v>
      </c>
      <c r="AD326">
        <v>10.347332172988301</v>
      </c>
      <c r="AE326">
        <v>10.41618567447</v>
      </c>
      <c r="AF326">
        <v>10.482837527140701</v>
      </c>
      <c r="AG326">
        <v>10.4996514851795</v>
      </c>
      <c r="AH326">
        <v>10.398142345876099</v>
      </c>
      <c r="AI326">
        <v>10.3280002164945</v>
      </c>
      <c r="AJ326">
        <v>10.2772794884918</v>
      </c>
      <c r="AK326">
        <v>10.2104262207767</v>
      </c>
    </row>
    <row r="327" spans="4:37" x14ac:dyDescent="0.3">
      <c r="D327" t="s">
        <v>300</v>
      </c>
      <c r="E327" t="s">
        <v>227</v>
      </c>
      <c r="F327">
        <v>7.2534655204628002</v>
      </c>
      <c r="G327">
        <v>7.1748828089549397</v>
      </c>
      <c r="H327">
        <v>7.3625048956470298</v>
      </c>
      <c r="I327">
        <v>7.5125784099845898</v>
      </c>
      <c r="J327">
        <v>7.6292764141877702</v>
      </c>
      <c r="K327">
        <v>7.71222376473807</v>
      </c>
      <c r="L327">
        <v>7.7981934055866402</v>
      </c>
      <c r="M327">
        <v>7.8764672925290604</v>
      </c>
      <c r="N327">
        <v>7.96248884374618</v>
      </c>
      <c r="O327">
        <v>8.1363223709198493</v>
      </c>
      <c r="P327">
        <v>8.2361091598368805</v>
      </c>
      <c r="Q327">
        <v>8.3055276226747807</v>
      </c>
      <c r="R327">
        <v>8.3777731398772701</v>
      </c>
      <c r="S327">
        <v>8.4343296993505295</v>
      </c>
      <c r="T327">
        <v>8.4844603761669308</v>
      </c>
      <c r="U327">
        <v>8.5463400654294794</v>
      </c>
      <c r="V327">
        <v>8.5731378990273104</v>
      </c>
      <c r="W327">
        <v>8.5888997270414098</v>
      </c>
      <c r="X327">
        <v>8.6159810303305804</v>
      </c>
      <c r="Y327">
        <v>8.6405459408195799</v>
      </c>
      <c r="Z327">
        <v>8.6638782412821698</v>
      </c>
      <c r="AA327">
        <v>8.6908381596250308</v>
      </c>
      <c r="AB327">
        <v>8.7563937601532906</v>
      </c>
      <c r="AC327">
        <v>8.7883787224333396</v>
      </c>
      <c r="AD327">
        <v>8.8118075679695895</v>
      </c>
      <c r="AE327">
        <v>8.8365442996298693</v>
      </c>
      <c r="AF327">
        <v>8.8601754756241604</v>
      </c>
      <c r="AG327">
        <v>8.7060642038025406</v>
      </c>
      <c r="AH327">
        <v>8.4516663958063898</v>
      </c>
      <c r="AI327">
        <v>8.1925500185755205</v>
      </c>
      <c r="AJ327">
        <v>7.9460300865185003</v>
      </c>
      <c r="AK327">
        <v>7.6960886685537897</v>
      </c>
    </row>
    <row r="328" spans="4:37" x14ac:dyDescent="0.3">
      <c r="D328" t="s">
        <v>300</v>
      </c>
      <c r="E328" t="s">
        <v>228</v>
      </c>
      <c r="F328">
        <v>6.5455554813719203</v>
      </c>
      <c r="G328">
        <v>6.4932710869919301</v>
      </c>
      <c r="H328">
        <v>6.6106902225482296</v>
      </c>
      <c r="I328">
        <v>6.6924364606197599</v>
      </c>
      <c r="J328">
        <v>6.8069268665551403</v>
      </c>
      <c r="K328">
        <v>6.9519902569443</v>
      </c>
      <c r="L328">
        <v>7.12890449260059</v>
      </c>
      <c r="M328">
        <v>7.3109134391259998</v>
      </c>
      <c r="N328">
        <v>7.5086438129322302</v>
      </c>
      <c r="O328">
        <v>7.7967873387043296</v>
      </c>
      <c r="P328">
        <v>8.0684215674497093</v>
      </c>
      <c r="Q328">
        <v>8.3102975021978001</v>
      </c>
      <c r="R328">
        <v>8.5877761893851901</v>
      </c>
      <c r="S328">
        <v>8.8669132675569493</v>
      </c>
      <c r="T328">
        <v>9.1679209240439494</v>
      </c>
      <c r="U328">
        <v>9.5193766069672598</v>
      </c>
      <c r="V328">
        <v>9.8455087834863999</v>
      </c>
      <c r="W328">
        <v>10.191330728169</v>
      </c>
      <c r="X328">
        <v>10.5628284849185</v>
      </c>
      <c r="Y328">
        <v>10.9168845711662</v>
      </c>
      <c r="Z328">
        <v>11.2819322048448</v>
      </c>
      <c r="AA328">
        <v>11.653120625327601</v>
      </c>
      <c r="AB328">
        <v>12.092119717509799</v>
      </c>
      <c r="AC328">
        <v>12.502495361849901</v>
      </c>
      <c r="AD328">
        <v>12.900113952777</v>
      </c>
      <c r="AE328">
        <v>13.291793314988</v>
      </c>
      <c r="AF328">
        <v>13.688889539454101</v>
      </c>
      <c r="AG328">
        <v>14.080809476896301</v>
      </c>
      <c r="AH328">
        <v>14.022440993984199</v>
      </c>
      <c r="AI328">
        <v>13.937291629353499</v>
      </c>
      <c r="AJ328">
        <v>13.872483548741799</v>
      </c>
      <c r="AK328">
        <v>13.7854314710659</v>
      </c>
    </row>
    <row r="329" spans="4:37" x14ac:dyDescent="0.3">
      <c r="D329" t="s">
        <v>300</v>
      </c>
      <c r="E329" t="s">
        <v>229</v>
      </c>
      <c r="F329">
        <v>22.283856021251001</v>
      </c>
      <c r="G329">
        <v>21.411385539128698</v>
      </c>
      <c r="H329">
        <v>21.917937931860799</v>
      </c>
      <c r="I329">
        <v>22.405450786761399</v>
      </c>
      <c r="J329">
        <v>22.8526736901328</v>
      </c>
      <c r="K329">
        <v>23.229928272025901</v>
      </c>
      <c r="L329">
        <v>23.638140787358999</v>
      </c>
      <c r="M329">
        <v>24.024710525498499</v>
      </c>
      <c r="N329">
        <v>24.442864434918</v>
      </c>
      <c r="O329">
        <v>25.1100564084132</v>
      </c>
      <c r="P329">
        <v>25.6007255769217</v>
      </c>
      <c r="Q329">
        <v>26.014954093348599</v>
      </c>
      <c r="R329">
        <v>26.548348004966901</v>
      </c>
      <c r="S329">
        <v>27.064230920503299</v>
      </c>
      <c r="T329">
        <v>27.582531164415499</v>
      </c>
      <c r="U329">
        <v>28.155466919677298</v>
      </c>
      <c r="V329">
        <v>28.651980809345702</v>
      </c>
      <c r="W329">
        <v>29.193760536332501</v>
      </c>
      <c r="X329">
        <v>29.795368096485401</v>
      </c>
      <c r="Y329">
        <v>30.334884945128302</v>
      </c>
      <c r="Z329">
        <v>30.867299029420099</v>
      </c>
      <c r="AA329">
        <v>31.390428634381799</v>
      </c>
      <c r="AB329">
        <v>32.081286992951803</v>
      </c>
      <c r="AC329">
        <v>32.647190380058703</v>
      </c>
      <c r="AD329">
        <v>33.167763225098803</v>
      </c>
      <c r="AE329">
        <v>33.704546459714102</v>
      </c>
      <c r="AF329">
        <v>34.272955684555001</v>
      </c>
      <c r="AG329">
        <v>34.707098488488803</v>
      </c>
      <c r="AH329">
        <v>34.611658959735102</v>
      </c>
      <c r="AI329">
        <v>34.5133984450908</v>
      </c>
      <c r="AJ329">
        <v>34.422304702376699</v>
      </c>
      <c r="AK329">
        <v>34.263719488026297</v>
      </c>
    </row>
    <row r="330" spans="4:37" x14ac:dyDescent="0.3">
      <c r="D330" t="s">
        <v>300</v>
      </c>
      <c r="E330" t="s">
        <v>230</v>
      </c>
      <c r="F330">
        <v>8.5226770749711793</v>
      </c>
      <c r="G330">
        <v>8.3101508819090792</v>
      </c>
      <c r="H330">
        <v>8.5287226092546096</v>
      </c>
      <c r="I330">
        <v>8.71696742336513</v>
      </c>
      <c r="J330">
        <v>8.8836017919899106</v>
      </c>
      <c r="K330">
        <v>9.0106092859637599</v>
      </c>
      <c r="L330">
        <v>9.1428499570377095</v>
      </c>
      <c r="M330">
        <v>9.2494978615639205</v>
      </c>
      <c r="N330">
        <v>9.3578468967873398</v>
      </c>
      <c r="O330">
        <v>9.6746496050880406</v>
      </c>
      <c r="P330">
        <v>9.81605049540733</v>
      </c>
      <c r="Q330">
        <v>9.8985222933184893</v>
      </c>
      <c r="R330">
        <v>10.044325867826601</v>
      </c>
      <c r="S330">
        <v>10.184247785979901</v>
      </c>
      <c r="T330">
        <v>10.321422325169999</v>
      </c>
      <c r="U330">
        <v>10.4623155517352</v>
      </c>
      <c r="V330">
        <v>10.558117247277201</v>
      </c>
      <c r="W330">
        <v>10.6738379208892</v>
      </c>
      <c r="X330">
        <v>10.824082685759199</v>
      </c>
      <c r="Y330">
        <v>10.943193092505901</v>
      </c>
      <c r="Z330">
        <v>11.0581559312854</v>
      </c>
      <c r="AA330">
        <v>11.1774414727221</v>
      </c>
      <c r="AB330">
        <v>11.377269978622399</v>
      </c>
      <c r="AC330">
        <v>11.509684490250899</v>
      </c>
      <c r="AD330">
        <v>11.617820425986</v>
      </c>
      <c r="AE330">
        <v>11.7238559030367</v>
      </c>
      <c r="AF330">
        <v>11.8455035923396</v>
      </c>
      <c r="AG330">
        <v>11.9875404936348</v>
      </c>
      <c r="AH330">
        <v>11.981044841978999</v>
      </c>
      <c r="AI330">
        <v>11.9581797125087</v>
      </c>
      <c r="AJ330">
        <v>11.9540700649034</v>
      </c>
      <c r="AK330">
        <v>11.9296463998087</v>
      </c>
    </row>
    <row r="331" spans="4:37" x14ac:dyDescent="0.3">
      <c r="D331" t="s">
        <v>300</v>
      </c>
      <c r="E331" t="s">
        <v>231</v>
      </c>
      <c r="F331">
        <v>2.4874381194491502</v>
      </c>
      <c r="G331">
        <v>2.3843598603165299</v>
      </c>
      <c r="H331">
        <v>2.47245268241603</v>
      </c>
      <c r="I331">
        <v>2.5199332197157802</v>
      </c>
      <c r="J331">
        <v>2.5792905541346398</v>
      </c>
      <c r="K331">
        <v>2.6413582933686199</v>
      </c>
      <c r="L331">
        <v>2.7112075377012999</v>
      </c>
      <c r="M331">
        <v>2.7823639173600001</v>
      </c>
      <c r="N331">
        <v>2.8616822721540802</v>
      </c>
      <c r="O331">
        <v>3.0045257054360399</v>
      </c>
      <c r="P331">
        <v>3.11219060472644</v>
      </c>
      <c r="Q331">
        <v>3.20912488939683</v>
      </c>
      <c r="R331">
        <v>3.3271338919409401</v>
      </c>
      <c r="S331">
        <v>3.4497038849590198</v>
      </c>
      <c r="T331">
        <v>3.5821966447534401</v>
      </c>
      <c r="U331">
        <v>3.7296140369344801</v>
      </c>
      <c r="V331">
        <v>3.86264242091675</v>
      </c>
      <c r="W331">
        <v>4.0043082000094401</v>
      </c>
      <c r="X331">
        <v>4.1530698048434198</v>
      </c>
      <c r="Y331">
        <v>4.29437220934454</v>
      </c>
      <c r="Z331">
        <v>4.4432529569913397</v>
      </c>
      <c r="AA331">
        <v>4.5967390414095304</v>
      </c>
      <c r="AB331">
        <v>4.7998143427262301</v>
      </c>
      <c r="AC331">
        <v>4.9776627380650504</v>
      </c>
      <c r="AD331">
        <v>5.1408134731042603</v>
      </c>
      <c r="AE331">
        <v>5.3024965808921998</v>
      </c>
      <c r="AF331">
        <v>5.4698750799517804</v>
      </c>
      <c r="AG331">
        <v>5.6310108619307302</v>
      </c>
      <c r="AH331">
        <v>5.6682673086793898</v>
      </c>
      <c r="AI331">
        <v>5.6615411525554498</v>
      </c>
      <c r="AJ331">
        <v>5.6393910565692904</v>
      </c>
      <c r="AK331">
        <v>5.6025368588207796</v>
      </c>
    </row>
    <row r="332" spans="4:37" x14ac:dyDescent="0.3">
      <c r="D332" t="s">
        <v>300</v>
      </c>
      <c r="E332" t="s">
        <v>232</v>
      </c>
      <c r="F332">
        <v>0.64754535166901095</v>
      </c>
      <c r="G332">
        <v>0.66044487989452105</v>
      </c>
      <c r="H332">
        <v>0.68405682634425602</v>
      </c>
      <c r="I332">
        <v>0.69858720847247602</v>
      </c>
      <c r="J332">
        <v>0.71401949749580096</v>
      </c>
      <c r="K332">
        <v>0.73234812848120101</v>
      </c>
      <c r="L332">
        <v>0.75480431646749702</v>
      </c>
      <c r="M332">
        <v>0.77844916599354197</v>
      </c>
      <c r="N332">
        <v>0.80303667417442304</v>
      </c>
      <c r="O332">
        <v>0.83846809911290998</v>
      </c>
      <c r="P332">
        <v>0.87174329791590299</v>
      </c>
      <c r="Q332">
        <v>0.90071589677186203</v>
      </c>
      <c r="R332">
        <v>0.93336041554387095</v>
      </c>
      <c r="S332">
        <v>0.96598180116754595</v>
      </c>
      <c r="T332">
        <v>1.0006754605017201</v>
      </c>
      <c r="U332">
        <v>1.04025105013806</v>
      </c>
      <c r="V332">
        <v>1.0754141371946599</v>
      </c>
      <c r="W332">
        <v>1.11243270800533</v>
      </c>
      <c r="X332">
        <v>1.15218419083207</v>
      </c>
      <c r="Y332">
        <v>1.1878195899817601</v>
      </c>
      <c r="Z332">
        <v>1.22184266452942</v>
      </c>
      <c r="AA332">
        <v>1.2555077073232399</v>
      </c>
      <c r="AB332">
        <v>1.29591985023885</v>
      </c>
      <c r="AC332">
        <v>1.3329809042338501</v>
      </c>
      <c r="AD332">
        <v>1.3684215976376399</v>
      </c>
      <c r="AE332">
        <v>1.4031210101321201</v>
      </c>
      <c r="AF332">
        <v>1.4387767735964201</v>
      </c>
      <c r="AG332">
        <v>1.4726758236964601</v>
      </c>
      <c r="AH332">
        <v>1.45675867863103</v>
      </c>
      <c r="AI332">
        <v>1.43674588299238</v>
      </c>
      <c r="AJ332">
        <v>1.4197734441860199</v>
      </c>
      <c r="AK332">
        <v>1.4013066730672401</v>
      </c>
    </row>
    <row r="333" spans="4:37" x14ac:dyDescent="0.3">
      <c r="D333" t="s">
        <v>300</v>
      </c>
      <c r="E333" t="s">
        <v>233</v>
      </c>
      <c r="F333">
        <v>12.412272377584999</v>
      </c>
      <c r="G333">
        <v>12.125327197296</v>
      </c>
      <c r="H333">
        <v>12.5213131664439</v>
      </c>
      <c r="I333">
        <v>12.7595011277252</v>
      </c>
      <c r="J333">
        <v>13.0402653010265</v>
      </c>
      <c r="K333">
        <v>13.314482446476999</v>
      </c>
      <c r="L333">
        <v>13.6225902925092</v>
      </c>
      <c r="M333">
        <v>13.935861550110101</v>
      </c>
      <c r="N333">
        <v>14.2695387463515</v>
      </c>
      <c r="O333">
        <v>15.001147420420301</v>
      </c>
      <c r="P333">
        <v>15.450030932102401</v>
      </c>
      <c r="Q333">
        <v>15.7911609754831</v>
      </c>
      <c r="R333">
        <v>16.2115644591312</v>
      </c>
      <c r="S333">
        <v>16.634006160255201</v>
      </c>
      <c r="T333">
        <v>17.0796467080954</v>
      </c>
      <c r="U333">
        <v>17.5782733359543</v>
      </c>
      <c r="V333">
        <v>18.013504174603401</v>
      </c>
      <c r="W333">
        <v>18.481805697007001</v>
      </c>
      <c r="X333">
        <v>19.017196593333999</v>
      </c>
      <c r="Y333">
        <v>19.4843991800936</v>
      </c>
      <c r="Z333">
        <v>19.932477350855098</v>
      </c>
      <c r="AA333">
        <v>20.3994954892494</v>
      </c>
      <c r="AB333">
        <v>21.068884402871099</v>
      </c>
      <c r="AC333">
        <v>21.5903986703788</v>
      </c>
      <c r="AD333">
        <v>22.047733185826399</v>
      </c>
      <c r="AE333">
        <v>22.498144851249599</v>
      </c>
      <c r="AF333">
        <v>22.9719335509118</v>
      </c>
      <c r="AG333">
        <v>23.437084217259802</v>
      </c>
      <c r="AH333">
        <v>23.446695528665899</v>
      </c>
      <c r="AI333">
        <v>23.324064293306702</v>
      </c>
      <c r="AJ333">
        <v>23.187134655579801</v>
      </c>
      <c r="AK333">
        <v>23.003856120652198</v>
      </c>
    </row>
    <row r="334" spans="4:37" x14ac:dyDescent="0.3">
      <c r="D334" t="s">
        <v>300</v>
      </c>
      <c r="E334" t="s">
        <v>234</v>
      </c>
      <c r="F334">
        <v>40.844922309108298</v>
      </c>
      <c r="G334">
        <v>40.0915840310075</v>
      </c>
      <c r="H334">
        <v>42.2374120995743</v>
      </c>
      <c r="I334">
        <v>43.237403103787102</v>
      </c>
      <c r="J334">
        <v>44.447184511701501</v>
      </c>
      <c r="K334">
        <v>45.702253384421603</v>
      </c>
      <c r="L334">
        <v>47.0669273318859</v>
      </c>
      <c r="M334">
        <v>48.4665673530059</v>
      </c>
      <c r="N334">
        <v>49.9142148032454</v>
      </c>
      <c r="O334">
        <v>53.8072141781727</v>
      </c>
      <c r="P334">
        <v>55.942182802959103</v>
      </c>
      <c r="Q334">
        <v>57.461091073331403</v>
      </c>
      <c r="R334">
        <v>59.264497860847797</v>
      </c>
      <c r="S334">
        <v>61.125791381371897</v>
      </c>
      <c r="T334">
        <v>63.109905710258197</v>
      </c>
      <c r="U334">
        <v>65.266637088673306</v>
      </c>
      <c r="V334">
        <v>67.061721567961897</v>
      </c>
      <c r="W334">
        <v>69.139668372170306</v>
      </c>
      <c r="X334">
        <v>71.451269099814496</v>
      </c>
      <c r="Y334">
        <v>73.349816289456896</v>
      </c>
      <c r="Z334">
        <v>75.147228133764301</v>
      </c>
      <c r="AA334">
        <v>77.108881455566802</v>
      </c>
      <c r="AB334">
        <v>80.431017263130101</v>
      </c>
      <c r="AC334">
        <v>83.045303423356501</v>
      </c>
      <c r="AD334">
        <v>85.129715057536998</v>
      </c>
      <c r="AE334">
        <v>87.067550724012804</v>
      </c>
      <c r="AF334">
        <v>89.073097296022794</v>
      </c>
      <c r="AG334">
        <v>91.059302998784702</v>
      </c>
      <c r="AH334">
        <v>91.680241091479502</v>
      </c>
      <c r="AI334">
        <v>91.360793637117396</v>
      </c>
      <c r="AJ334">
        <v>90.934477733190803</v>
      </c>
      <c r="AK334">
        <v>90.282073479352306</v>
      </c>
    </row>
    <row r="335" spans="4:37" x14ac:dyDescent="0.3">
      <c r="D335" t="s">
        <v>300</v>
      </c>
      <c r="E335" t="s">
        <v>235</v>
      </c>
      <c r="F335">
        <v>6.5666925740870496</v>
      </c>
      <c r="G335">
        <v>6.0740262476409601</v>
      </c>
      <c r="H335">
        <v>6.2581510512017298</v>
      </c>
      <c r="I335">
        <v>6.3569669100470403</v>
      </c>
      <c r="J335">
        <v>6.4960507975081798</v>
      </c>
      <c r="K335">
        <v>6.63998381764854</v>
      </c>
      <c r="L335">
        <v>6.8041572537543598</v>
      </c>
      <c r="M335">
        <v>6.9837172940636201</v>
      </c>
      <c r="N335">
        <v>7.1740340813847103</v>
      </c>
      <c r="O335">
        <v>7.5674698746709899</v>
      </c>
      <c r="P335">
        <v>7.8087040167056303</v>
      </c>
      <c r="Q335">
        <v>7.9971098612937501</v>
      </c>
      <c r="R335">
        <v>8.2152183413492494</v>
      </c>
      <c r="S335">
        <v>8.4452172454635797</v>
      </c>
      <c r="T335">
        <v>8.68625200294092</v>
      </c>
      <c r="U335">
        <v>8.9586281851271607</v>
      </c>
      <c r="V335">
        <v>9.2216353121875603</v>
      </c>
      <c r="W335">
        <v>9.5193004285636906</v>
      </c>
      <c r="X335">
        <v>9.8495744638633305</v>
      </c>
      <c r="Y335">
        <v>10.128334006686501</v>
      </c>
      <c r="Z335">
        <v>10.400760860822199</v>
      </c>
      <c r="AA335">
        <v>10.673183883006001</v>
      </c>
      <c r="AB335">
        <v>11.037638366506799</v>
      </c>
      <c r="AC335">
        <v>11.336729715467101</v>
      </c>
      <c r="AD335">
        <v>11.614468868057999</v>
      </c>
      <c r="AE335">
        <v>11.899929924155</v>
      </c>
      <c r="AF335">
        <v>12.210680031031099</v>
      </c>
      <c r="AG335">
        <v>12.543589143703599</v>
      </c>
      <c r="AH335">
        <v>12.621830783866899</v>
      </c>
      <c r="AI335">
        <v>12.604763410312099</v>
      </c>
      <c r="AJ335">
        <v>12.5699587524094</v>
      </c>
      <c r="AK335">
        <v>12.5047203114362</v>
      </c>
    </row>
    <row r="336" spans="4:37" x14ac:dyDescent="0.3">
      <c r="D336" t="s">
        <v>300</v>
      </c>
      <c r="E336" t="s">
        <v>236</v>
      </c>
      <c r="F336">
        <v>6.7607644976156296</v>
      </c>
      <c r="G336">
        <v>6.1969231795458697</v>
      </c>
      <c r="H336">
        <v>6.3973536064023504</v>
      </c>
      <c r="I336">
        <v>6.5424450941597501</v>
      </c>
      <c r="J336">
        <v>6.6900941799478204</v>
      </c>
      <c r="K336">
        <v>6.8217794104008904</v>
      </c>
      <c r="L336">
        <v>6.9652896127256003</v>
      </c>
      <c r="M336">
        <v>7.1121124721731901</v>
      </c>
      <c r="N336">
        <v>7.2763022434697104</v>
      </c>
      <c r="O336">
        <v>7.5886491119587296</v>
      </c>
      <c r="P336">
        <v>7.7901980868326799</v>
      </c>
      <c r="Q336">
        <v>7.9516099781737397</v>
      </c>
      <c r="R336">
        <v>8.1523027274806807</v>
      </c>
      <c r="S336">
        <v>8.35989603369711</v>
      </c>
      <c r="T336">
        <v>8.5792328221518694</v>
      </c>
      <c r="U336">
        <v>8.82975116903072</v>
      </c>
      <c r="V336">
        <v>9.0506354939586497</v>
      </c>
      <c r="W336">
        <v>9.2971087468490605</v>
      </c>
      <c r="X336">
        <v>9.5631943133101291</v>
      </c>
      <c r="Y336">
        <v>9.8039409132274091</v>
      </c>
      <c r="Z336">
        <v>10.0374466372187</v>
      </c>
      <c r="AA336">
        <v>10.2726873372683</v>
      </c>
      <c r="AB336">
        <v>10.6095114383462</v>
      </c>
      <c r="AC336">
        <v>10.875692305624201</v>
      </c>
      <c r="AD336">
        <v>11.1081963936176</v>
      </c>
      <c r="AE336">
        <v>11.342636729030099</v>
      </c>
      <c r="AF336">
        <v>11.5938410085376</v>
      </c>
      <c r="AG336">
        <v>11.8591738026263</v>
      </c>
      <c r="AH336">
        <v>11.9416004558397</v>
      </c>
      <c r="AI336">
        <v>11.976199205172</v>
      </c>
      <c r="AJ336">
        <v>11.9893363290127</v>
      </c>
      <c r="AK336">
        <v>11.969147184123401</v>
      </c>
    </row>
    <row r="337" spans="4:37" x14ac:dyDescent="0.3">
      <c r="D337" t="s">
        <v>300</v>
      </c>
      <c r="E337" t="s">
        <v>237</v>
      </c>
      <c r="F337">
        <v>2.4496072471007602</v>
      </c>
      <c r="G337">
        <v>2.44380983776496</v>
      </c>
      <c r="H337">
        <v>2.5661066508563399</v>
      </c>
      <c r="I337">
        <v>2.6111095854414699</v>
      </c>
      <c r="J337">
        <v>2.6662765559932899</v>
      </c>
      <c r="K337">
        <v>2.7344918526745401</v>
      </c>
      <c r="L337">
        <v>2.8212635534360202</v>
      </c>
      <c r="M337">
        <v>2.92391635912852</v>
      </c>
      <c r="N337">
        <v>3.0344273942951498</v>
      </c>
      <c r="O337">
        <v>3.2846077161242802</v>
      </c>
      <c r="P337">
        <v>3.4873876824352301</v>
      </c>
      <c r="Q337">
        <v>3.651959195111</v>
      </c>
      <c r="R337">
        <v>3.8097931162143199</v>
      </c>
      <c r="S337">
        <v>3.9546525912047699</v>
      </c>
      <c r="T337">
        <v>4.1029383678514302</v>
      </c>
      <c r="U337">
        <v>4.2708813577881104</v>
      </c>
      <c r="V337">
        <v>4.4122824914344703</v>
      </c>
      <c r="W337">
        <v>4.5673771802579699</v>
      </c>
      <c r="X337">
        <v>4.7379037045122603</v>
      </c>
      <c r="Y337">
        <v>4.8768837364590398</v>
      </c>
      <c r="Z337">
        <v>5.0018300210396101</v>
      </c>
      <c r="AA337">
        <v>5.1347343315999403</v>
      </c>
      <c r="AB337">
        <v>5.3316278570045696</v>
      </c>
      <c r="AC337">
        <v>5.5146328735720296</v>
      </c>
      <c r="AD337">
        <v>5.6830026036117403</v>
      </c>
      <c r="AE337">
        <v>5.8425221427018403</v>
      </c>
      <c r="AF337">
        <v>6.0017496732829798</v>
      </c>
      <c r="AG337">
        <v>6.14953162826182</v>
      </c>
      <c r="AH337">
        <v>6.0463954975909404</v>
      </c>
      <c r="AI337">
        <v>5.8853490395932102</v>
      </c>
      <c r="AJ337">
        <v>5.7494442991937396</v>
      </c>
      <c r="AK337">
        <v>5.6084986424017904</v>
      </c>
    </row>
    <row r="338" spans="4:37" x14ac:dyDescent="0.3">
      <c r="D338" t="s">
        <v>300</v>
      </c>
      <c r="E338" t="s">
        <v>238</v>
      </c>
      <c r="F338">
        <v>1.91455609444022</v>
      </c>
      <c r="G338">
        <v>1.8230652907282101</v>
      </c>
      <c r="H338">
        <v>1.8798747564628899</v>
      </c>
      <c r="I338">
        <v>1.9188410306782899</v>
      </c>
      <c r="J338">
        <v>1.9624343215872599</v>
      </c>
      <c r="K338">
        <v>2.0038171805628999</v>
      </c>
      <c r="L338">
        <v>2.0495679480585798</v>
      </c>
      <c r="M338">
        <v>2.0951916024243298</v>
      </c>
      <c r="N338">
        <v>2.14462081087368</v>
      </c>
      <c r="O338">
        <v>2.2465404681465202</v>
      </c>
      <c r="P338">
        <v>2.31378179858278</v>
      </c>
      <c r="Q338">
        <v>2.36560144082797</v>
      </c>
      <c r="R338">
        <v>2.4260196541416001</v>
      </c>
      <c r="S338">
        <v>2.4867209374935801</v>
      </c>
      <c r="T338">
        <v>2.54975667136077</v>
      </c>
      <c r="U338">
        <v>2.6197104929406101</v>
      </c>
      <c r="V338">
        <v>2.6837709538238599</v>
      </c>
      <c r="W338">
        <v>2.7559390006839801</v>
      </c>
      <c r="X338">
        <v>2.8358571294556798</v>
      </c>
      <c r="Y338">
        <v>2.9074784432090999</v>
      </c>
      <c r="Z338">
        <v>2.9755931144586798</v>
      </c>
      <c r="AA338">
        <v>3.0440980424770698</v>
      </c>
      <c r="AB338">
        <v>3.1506555976877899</v>
      </c>
      <c r="AC338">
        <v>3.2394827498083698</v>
      </c>
      <c r="AD338">
        <v>3.3181769298020201</v>
      </c>
      <c r="AE338">
        <v>3.3955947923867398</v>
      </c>
      <c r="AF338">
        <v>3.4775492307593998</v>
      </c>
      <c r="AG338">
        <v>3.5516738909376002</v>
      </c>
      <c r="AH338">
        <v>3.5698788213050499</v>
      </c>
      <c r="AI338">
        <v>3.57452715117291</v>
      </c>
      <c r="AJ338">
        <v>3.57492800676245</v>
      </c>
      <c r="AK338">
        <v>3.5665197112802902</v>
      </c>
    </row>
    <row r="339" spans="4:37" x14ac:dyDescent="0.3">
      <c r="D339" t="s">
        <v>300</v>
      </c>
      <c r="E339" t="s">
        <v>239</v>
      </c>
      <c r="F339">
        <v>23.692612523457498</v>
      </c>
      <c r="G339">
        <v>22.085320035709501</v>
      </c>
      <c r="H339">
        <v>22.846126203660901</v>
      </c>
      <c r="I339">
        <v>23.3021804165951</v>
      </c>
      <c r="J339">
        <v>23.756615633561601</v>
      </c>
      <c r="K339">
        <v>24.238108713691599</v>
      </c>
      <c r="L339">
        <v>24.7926775278594</v>
      </c>
      <c r="M339">
        <v>25.3928420705939</v>
      </c>
      <c r="N339">
        <v>26.026120565019099</v>
      </c>
      <c r="O339">
        <v>27.007110936744699</v>
      </c>
      <c r="P339">
        <v>27.732797460752199</v>
      </c>
      <c r="Q339">
        <v>28.380811900881799</v>
      </c>
      <c r="R339">
        <v>29.150045156337299</v>
      </c>
      <c r="S339">
        <v>29.942903678288602</v>
      </c>
      <c r="T339">
        <v>30.7858345165406</v>
      </c>
      <c r="U339">
        <v>31.736125007613399</v>
      </c>
      <c r="V339">
        <v>32.639314812374799</v>
      </c>
      <c r="W339">
        <v>33.611876748468703</v>
      </c>
      <c r="X339">
        <v>34.684395501270103</v>
      </c>
      <c r="Y339">
        <v>35.657980270528903</v>
      </c>
      <c r="Z339">
        <v>36.618648553787999</v>
      </c>
      <c r="AA339">
        <v>37.594365575359802</v>
      </c>
      <c r="AB339">
        <v>38.665528939069702</v>
      </c>
      <c r="AC339">
        <v>39.572742997524301</v>
      </c>
      <c r="AD339">
        <v>40.464344597734502</v>
      </c>
      <c r="AE339">
        <v>41.3863028618239</v>
      </c>
      <c r="AF339">
        <v>42.371903436368498</v>
      </c>
      <c r="AG339">
        <v>43.3467307869143</v>
      </c>
      <c r="AH339">
        <v>43.308747829562101</v>
      </c>
      <c r="AI339">
        <v>42.986058485372197</v>
      </c>
      <c r="AJ339">
        <v>42.700786543955701</v>
      </c>
      <c r="AK339">
        <v>42.356991091669101</v>
      </c>
    </row>
    <row r="340" spans="4:37" x14ac:dyDescent="0.3">
      <c r="D340" t="s">
        <v>300</v>
      </c>
      <c r="E340" t="s">
        <v>240</v>
      </c>
      <c r="F340">
        <v>24.019985549556601</v>
      </c>
      <c r="G340">
        <v>22.799689933379799</v>
      </c>
      <c r="H340">
        <v>23.700898313993999</v>
      </c>
      <c r="I340">
        <v>24.224062079141099</v>
      </c>
      <c r="J340">
        <v>24.6788629763934</v>
      </c>
      <c r="K340">
        <v>25.270187426641801</v>
      </c>
      <c r="L340">
        <v>25.8591938518314</v>
      </c>
      <c r="M340">
        <v>26.3061116516045</v>
      </c>
      <c r="N340">
        <v>26.978089393967601</v>
      </c>
      <c r="O340">
        <v>28.070598085824599</v>
      </c>
      <c r="P340">
        <v>28.841933137234701</v>
      </c>
      <c r="Q340">
        <v>29.528917561023</v>
      </c>
      <c r="R340">
        <v>30.717728037286602</v>
      </c>
      <c r="S340">
        <v>31.552811788845901</v>
      </c>
      <c r="T340">
        <v>32.456759306535602</v>
      </c>
      <c r="U340">
        <v>33.474900316915203</v>
      </c>
      <c r="V340">
        <v>34.409591922672902</v>
      </c>
      <c r="W340">
        <v>35.426229857614899</v>
      </c>
      <c r="X340">
        <v>36.541089566911701</v>
      </c>
      <c r="Y340">
        <v>37.556458271740702</v>
      </c>
      <c r="Z340">
        <v>38.555164713314099</v>
      </c>
      <c r="AA340">
        <v>39.588861875088803</v>
      </c>
      <c r="AB340">
        <v>40.754806697731802</v>
      </c>
      <c r="AC340">
        <v>41.719443892436402</v>
      </c>
      <c r="AD340">
        <v>42.622430555877102</v>
      </c>
      <c r="AE340">
        <v>43.539972545390903</v>
      </c>
      <c r="AF340">
        <v>44.5051820772184</v>
      </c>
      <c r="AG340">
        <v>45.460489817802298</v>
      </c>
      <c r="AH340">
        <v>45.428145420493102</v>
      </c>
      <c r="AI340">
        <v>45.120280010041299</v>
      </c>
      <c r="AJ340">
        <v>44.818853754373798</v>
      </c>
      <c r="AK340">
        <v>44.453246497208703</v>
      </c>
    </row>
    <row r="341" spans="4:37" x14ac:dyDescent="0.3">
      <c r="D341" t="s">
        <v>300</v>
      </c>
      <c r="E341" t="s">
        <v>241</v>
      </c>
      <c r="F341">
        <v>16.778093477192201</v>
      </c>
      <c r="G341">
        <v>15.6568540327495</v>
      </c>
      <c r="H341">
        <v>16.1954440198055</v>
      </c>
      <c r="I341">
        <v>16.5421661192035</v>
      </c>
      <c r="J341">
        <v>16.866238031818501</v>
      </c>
      <c r="K341">
        <v>17.2181274280994</v>
      </c>
      <c r="L341">
        <v>17.620843947972102</v>
      </c>
      <c r="M341">
        <v>18.0588776387123</v>
      </c>
      <c r="N341">
        <v>18.539987854990699</v>
      </c>
      <c r="O341">
        <v>18.9720528470293</v>
      </c>
      <c r="P341">
        <v>19.472869271153399</v>
      </c>
      <c r="Q341">
        <v>19.995149418270199</v>
      </c>
      <c r="R341">
        <v>20.616512371385198</v>
      </c>
      <c r="S341">
        <v>21.241285539311001</v>
      </c>
      <c r="T341">
        <v>21.9114312329237</v>
      </c>
      <c r="U341">
        <v>22.670671951028499</v>
      </c>
      <c r="V341">
        <v>23.4151851414919</v>
      </c>
      <c r="W341">
        <v>24.208841260755001</v>
      </c>
      <c r="X341">
        <v>25.050958271423799</v>
      </c>
      <c r="Y341">
        <v>25.854047489897301</v>
      </c>
      <c r="Z341">
        <v>26.663417370347201</v>
      </c>
      <c r="AA341">
        <v>27.479274413056601</v>
      </c>
      <c r="AB341">
        <v>28.248022095736001</v>
      </c>
      <c r="AC341">
        <v>28.968624468158801</v>
      </c>
      <c r="AD341">
        <v>29.715210649280799</v>
      </c>
      <c r="AE341">
        <v>30.496954700097501</v>
      </c>
      <c r="AF341">
        <v>31.3253472515281</v>
      </c>
      <c r="AG341">
        <v>32.152669880470199</v>
      </c>
      <c r="AH341">
        <v>32.168418312712603</v>
      </c>
      <c r="AI341">
        <v>32.055063069778697</v>
      </c>
      <c r="AJ341">
        <v>31.945558143235601</v>
      </c>
      <c r="AK341">
        <v>31.792229552099801</v>
      </c>
    </row>
    <row r="342" spans="4:37" x14ac:dyDescent="0.3">
      <c r="D342" t="s">
        <v>300</v>
      </c>
      <c r="E342" t="s">
        <v>242</v>
      </c>
      <c r="F342">
        <v>46.318025213526298</v>
      </c>
      <c r="G342">
        <v>28.848450924973299</v>
      </c>
      <c r="H342">
        <v>33.273364896452598</v>
      </c>
      <c r="I342">
        <v>38.3440483489358</v>
      </c>
      <c r="J342">
        <v>38.3440483489359</v>
      </c>
      <c r="K342">
        <v>38.3440483489359</v>
      </c>
      <c r="L342">
        <v>38.3440483489359</v>
      </c>
      <c r="M342">
        <v>38.3440483489359</v>
      </c>
      <c r="N342">
        <v>38.295955497010702</v>
      </c>
      <c r="O342">
        <v>16.659250278126699</v>
      </c>
      <c r="P342">
        <v>10.6511647342484</v>
      </c>
      <c r="Q342">
        <v>10.5629446872237</v>
      </c>
      <c r="R342">
        <v>10.5629446872237</v>
      </c>
      <c r="S342">
        <v>10.5629446872237</v>
      </c>
      <c r="T342">
        <v>10.5629446872237</v>
      </c>
      <c r="U342">
        <v>10.5629446872237</v>
      </c>
      <c r="V342">
        <v>10.517941162178801</v>
      </c>
      <c r="W342">
        <v>10.517941162178801</v>
      </c>
      <c r="X342">
        <v>10.565809154950401</v>
      </c>
      <c r="Y342">
        <v>10.4987325821086</v>
      </c>
      <c r="Z342">
        <v>10.431656009266799</v>
      </c>
      <c r="AA342">
        <v>10.364579436424901</v>
      </c>
      <c r="AB342">
        <v>9.4466503219334292</v>
      </c>
      <c r="AC342">
        <v>8.5287212074419294</v>
      </c>
      <c r="AD342">
        <v>7.6107920929504296</v>
      </c>
      <c r="AE342">
        <v>6.6928629784589404</v>
      </c>
      <c r="AF342">
        <v>5.7749338639674397</v>
      </c>
      <c r="AG342">
        <v>4.8173356216869196</v>
      </c>
      <c r="AH342">
        <v>3.8597373794063898</v>
      </c>
      <c r="AI342">
        <v>2.90213913712586</v>
      </c>
      <c r="AJ342">
        <v>1.94454089484534</v>
      </c>
      <c r="AK342">
        <v>0.98694265256481795</v>
      </c>
    </row>
    <row r="343" spans="4:37" x14ac:dyDescent="0.3">
      <c r="D343" t="s">
        <v>300</v>
      </c>
      <c r="E343" t="s">
        <v>243</v>
      </c>
      <c r="F343">
        <v>0.12086732559633399</v>
      </c>
      <c r="G343">
        <v>0.12737916629064</v>
      </c>
      <c r="H343">
        <v>0.30711234658317099</v>
      </c>
      <c r="I343">
        <v>0.73387439458155801</v>
      </c>
      <c r="J343">
        <v>0.73387439458155801</v>
      </c>
      <c r="K343">
        <v>0.73387439458155901</v>
      </c>
      <c r="L343">
        <v>0.73387439458155901</v>
      </c>
      <c r="M343">
        <v>0.73387439458155901</v>
      </c>
      <c r="N343">
        <v>0.73387439458155901</v>
      </c>
      <c r="O343">
        <v>0.73387439458155801</v>
      </c>
      <c r="P343">
        <v>0.73387439458155901</v>
      </c>
      <c r="Q343">
        <v>0.73387439458155801</v>
      </c>
      <c r="R343">
        <v>0.73387439458155801</v>
      </c>
      <c r="S343">
        <v>0.73387439458155801</v>
      </c>
      <c r="T343">
        <v>0.73387439458155801</v>
      </c>
      <c r="U343">
        <v>0.73387439458155801</v>
      </c>
      <c r="V343">
        <v>0.73387439458155901</v>
      </c>
      <c r="W343">
        <v>0.73387439458155901</v>
      </c>
      <c r="X343">
        <v>2.3672550692003602</v>
      </c>
      <c r="Y343">
        <v>3.5699094769238302</v>
      </c>
      <c r="Z343">
        <v>4.77256388464731</v>
      </c>
      <c r="AA343">
        <v>5.9752182923707799</v>
      </c>
      <c r="AB343">
        <v>6.4639574737824503</v>
      </c>
      <c r="AC343">
        <v>6.9526966551941101</v>
      </c>
      <c r="AD343">
        <v>7.4414358366057796</v>
      </c>
      <c r="AE343">
        <v>7.93017501801745</v>
      </c>
      <c r="AF343">
        <v>8.4189141994291106</v>
      </c>
      <c r="AG343">
        <v>9.4863735894551606</v>
      </c>
      <c r="AH343">
        <v>10.5538329794812</v>
      </c>
      <c r="AI343">
        <v>11.6212923695072</v>
      </c>
      <c r="AJ343">
        <v>12.6887517595333</v>
      </c>
      <c r="AK343">
        <v>13.7562111495593</v>
      </c>
    </row>
    <row r="344" spans="4:37" x14ac:dyDescent="0.3">
      <c r="D344" t="s">
        <v>300</v>
      </c>
      <c r="E344" t="s">
        <v>244</v>
      </c>
      <c r="F344">
        <v>2.4857265311443801</v>
      </c>
      <c r="G344">
        <v>2.3455973977845699</v>
      </c>
      <c r="H344">
        <v>2.3512266170313598</v>
      </c>
      <c r="I344">
        <v>2.3839787906921202</v>
      </c>
      <c r="J344">
        <v>2.4070863265797202</v>
      </c>
      <c r="K344">
        <v>2.42977743374249</v>
      </c>
      <c r="L344">
        <v>2.4579295041118301</v>
      </c>
      <c r="M344">
        <v>2.4949102575785802</v>
      </c>
      <c r="N344">
        <v>2.5288664101780101</v>
      </c>
      <c r="O344">
        <v>2.5157507182215499</v>
      </c>
      <c r="P344">
        <v>2.5309124109996302</v>
      </c>
      <c r="Q344">
        <v>2.5602372183386901</v>
      </c>
      <c r="R344">
        <v>2.6013939699156499</v>
      </c>
      <c r="S344">
        <v>2.6449490440746</v>
      </c>
      <c r="T344">
        <v>2.6915759467518101</v>
      </c>
      <c r="U344">
        <v>2.7456269959605102</v>
      </c>
      <c r="V344">
        <v>2.8022567069132598</v>
      </c>
      <c r="W344">
        <v>2.8641114891641499</v>
      </c>
      <c r="X344">
        <v>2.9284039326207298</v>
      </c>
      <c r="Y344">
        <v>2.9839388498104902</v>
      </c>
      <c r="Z344">
        <v>3.0330746401742799</v>
      </c>
      <c r="AA344">
        <v>3.0643571084553498</v>
      </c>
      <c r="AB344">
        <v>2.9733422198827002</v>
      </c>
      <c r="AC344">
        <v>2.8876265145341402</v>
      </c>
      <c r="AD344">
        <v>2.8256548144975802</v>
      </c>
      <c r="AE344">
        <v>2.7803742892439902</v>
      </c>
      <c r="AF344">
        <v>2.7475212146414898</v>
      </c>
      <c r="AG344">
        <v>2.7125520424139999</v>
      </c>
      <c r="AH344">
        <v>2.6016147475468898</v>
      </c>
      <c r="AI344">
        <v>2.4867578378442801</v>
      </c>
      <c r="AJ344">
        <v>2.3838249185560998</v>
      </c>
      <c r="AK344">
        <v>2.28950759190873</v>
      </c>
    </row>
    <row r="345" spans="4:37" x14ac:dyDescent="0.3">
      <c r="D345" t="s">
        <v>300</v>
      </c>
      <c r="E345" t="s">
        <v>245</v>
      </c>
      <c r="F345">
        <v>22.3715387803204</v>
      </c>
      <c r="G345">
        <v>22.371538780281199</v>
      </c>
      <c r="H345">
        <v>21.7717512561908</v>
      </c>
      <c r="I345">
        <v>21.804370818924198</v>
      </c>
      <c r="J345">
        <v>21.927204489439202</v>
      </c>
      <c r="K345">
        <v>21.985388656041302</v>
      </c>
      <c r="L345">
        <v>22.0429336439793</v>
      </c>
      <c r="M345">
        <v>22.1141719317941</v>
      </c>
      <c r="N345">
        <v>22.129941623139899</v>
      </c>
      <c r="O345">
        <v>22.292268912394601</v>
      </c>
      <c r="P345">
        <v>22.255321943935201</v>
      </c>
      <c r="Q345">
        <v>22.2142687987219</v>
      </c>
      <c r="R345">
        <v>22.287244702009801</v>
      </c>
      <c r="S345">
        <v>22.388029073901102</v>
      </c>
      <c r="T345">
        <v>22.493456873498001</v>
      </c>
      <c r="U345">
        <v>22.604771573648598</v>
      </c>
      <c r="V345">
        <v>22.657948294088701</v>
      </c>
      <c r="W345">
        <v>22.7919095611072</v>
      </c>
      <c r="X345">
        <v>23.015329822734302</v>
      </c>
      <c r="Y345">
        <v>23.175818424022399</v>
      </c>
      <c r="Z345">
        <v>23.291824633830402</v>
      </c>
      <c r="AA345">
        <v>23.030670409601601</v>
      </c>
      <c r="AB345">
        <v>21.578183327962101</v>
      </c>
      <c r="AC345">
        <v>19.915800337110099</v>
      </c>
      <c r="AD345">
        <v>18.357003727156599</v>
      </c>
      <c r="AE345">
        <v>16.9566225291445</v>
      </c>
      <c r="AF345">
        <v>15.6929774130928</v>
      </c>
      <c r="AG345">
        <v>14.4933731052993</v>
      </c>
      <c r="AH345">
        <v>13.366403215708701</v>
      </c>
      <c r="AI345">
        <v>12.0316694791328</v>
      </c>
      <c r="AJ345">
        <v>10.772073722671299</v>
      </c>
      <c r="AK345">
        <v>9.6423036043967496</v>
      </c>
    </row>
    <row r="346" spans="4:37" x14ac:dyDescent="0.3">
      <c r="D346" t="s">
        <v>300</v>
      </c>
      <c r="E346" t="s">
        <v>246</v>
      </c>
      <c r="F346">
        <v>34.2354180457884</v>
      </c>
      <c r="G346">
        <v>34.235418045756802</v>
      </c>
      <c r="H346">
        <v>33.317556434736801</v>
      </c>
      <c r="I346">
        <v>33.367474519389603</v>
      </c>
      <c r="J346">
        <v>33.555448270389803</v>
      </c>
      <c r="K346">
        <v>33.644488156596601</v>
      </c>
      <c r="L346">
        <v>33.732549900486703</v>
      </c>
      <c r="M346">
        <v>33.841566655576997</v>
      </c>
      <c r="N346">
        <v>33.865699192054599</v>
      </c>
      <c r="O346">
        <v>34.114110473122402</v>
      </c>
      <c r="P346">
        <v>34.057570110693497</v>
      </c>
      <c r="Q346">
        <v>33.9947460196788</v>
      </c>
      <c r="R346">
        <v>34.106421867320101</v>
      </c>
      <c r="S346">
        <v>34.2606533280196</v>
      </c>
      <c r="T346">
        <v>34.421990678493998</v>
      </c>
      <c r="U346">
        <v>34.592336819263302</v>
      </c>
      <c r="V346">
        <v>34.673713754147002</v>
      </c>
      <c r="W346">
        <v>34.8787161915456</v>
      </c>
      <c r="X346">
        <v>35.220618737088898</v>
      </c>
      <c r="Y346">
        <v>35.466216253229298</v>
      </c>
      <c r="Z346">
        <v>35.643741864126604</v>
      </c>
      <c r="AA346">
        <v>35.2440946101447</v>
      </c>
      <c r="AB346">
        <v>33.021337251593202</v>
      </c>
      <c r="AC346">
        <v>30.477373816492399</v>
      </c>
      <c r="AD346">
        <v>28.091929788068899</v>
      </c>
      <c r="AE346">
        <v>25.948910650752399</v>
      </c>
      <c r="AF346">
        <v>24.015140281427598</v>
      </c>
      <c r="AG346">
        <v>22.1793722830725</v>
      </c>
      <c r="AH346">
        <v>20.454757553882601</v>
      </c>
      <c r="AI346">
        <v>18.412199467009899</v>
      </c>
      <c r="AJ346">
        <v>16.484625878324501</v>
      </c>
      <c r="AK346">
        <v>14.755725927605599</v>
      </c>
    </row>
    <row r="347" spans="4:37" x14ac:dyDescent="0.3">
      <c r="D347" t="s">
        <v>300</v>
      </c>
      <c r="E347" t="s">
        <v>247</v>
      </c>
      <c r="F347">
        <v>6.7712521152150096</v>
      </c>
      <c r="G347">
        <v>6.41061336887004</v>
      </c>
      <c r="H347">
        <v>6.6802697167079002</v>
      </c>
      <c r="I347">
        <v>6.8093634887610603</v>
      </c>
      <c r="J347">
        <v>6.9712632240578696</v>
      </c>
      <c r="K347">
        <v>7.1368712364250699</v>
      </c>
      <c r="L347">
        <v>7.32265081090772</v>
      </c>
      <c r="M347">
        <v>7.5176909331682404</v>
      </c>
      <c r="N347">
        <v>7.73314256798266</v>
      </c>
      <c r="O347">
        <v>8.1710255668894796</v>
      </c>
      <c r="P347">
        <v>8.4561426060853009</v>
      </c>
      <c r="Q347">
        <v>8.6937689066377501</v>
      </c>
      <c r="R347">
        <v>8.95588969168017</v>
      </c>
      <c r="S347">
        <v>9.2311419677659998</v>
      </c>
      <c r="T347">
        <v>9.5270480903859607</v>
      </c>
      <c r="U347">
        <v>9.8644185747094593</v>
      </c>
      <c r="V347">
        <v>10.1902487833457</v>
      </c>
      <c r="W347">
        <v>10.5289231730306</v>
      </c>
      <c r="X347">
        <v>10.8828660646116</v>
      </c>
      <c r="Y347">
        <v>11.198316323578901</v>
      </c>
      <c r="Z347">
        <v>11.51086987315</v>
      </c>
      <c r="AA347">
        <v>11.8268485716986</v>
      </c>
      <c r="AB347">
        <v>12.3373203935158</v>
      </c>
      <c r="AC347">
        <v>12.787777136616199</v>
      </c>
      <c r="AD347">
        <v>13.2164299481684</v>
      </c>
      <c r="AE347">
        <v>13.6475565029476</v>
      </c>
      <c r="AF347">
        <v>14.0903976291847</v>
      </c>
      <c r="AG347">
        <v>14.5224955166701</v>
      </c>
      <c r="AH347">
        <v>14.681148499361001</v>
      </c>
      <c r="AI347">
        <v>14.726790086329499</v>
      </c>
      <c r="AJ347">
        <v>14.7524112114078</v>
      </c>
      <c r="AK347">
        <v>14.7394498551996</v>
      </c>
    </row>
    <row r="348" spans="4:37" x14ac:dyDescent="0.3">
      <c r="D348" t="s">
        <v>300</v>
      </c>
      <c r="E348" t="s">
        <v>248</v>
      </c>
      <c r="F348">
        <v>15.426438760270701</v>
      </c>
      <c r="G348">
        <v>14.486102670217001</v>
      </c>
      <c r="H348">
        <v>14.940968298146901</v>
      </c>
      <c r="I348">
        <v>15.219818918618699</v>
      </c>
      <c r="J348">
        <v>15.513736569512099</v>
      </c>
      <c r="K348">
        <v>15.817762076423101</v>
      </c>
      <c r="L348">
        <v>16.1650481652464</v>
      </c>
      <c r="M348">
        <v>16.545257468289599</v>
      </c>
      <c r="N348">
        <v>16.949694141300199</v>
      </c>
      <c r="O348">
        <v>17.6105292511672</v>
      </c>
      <c r="P348">
        <v>18.078051286395599</v>
      </c>
      <c r="Q348">
        <v>18.487063222713399</v>
      </c>
      <c r="R348">
        <v>18.989349455389501</v>
      </c>
      <c r="S348">
        <v>19.502310238126899</v>
      </c>
      <c r="T348">
        <v>20.050634508165501</v>
      </c>
      <c r="U348">
        <v>20.669189910569699</v>
      </c>
      <c r="V348">
        <v>21.260759199561001</v>
      </c>
      <c r="W348">
        <v>21.900537321693399</v>
      </c>
      <c r="X348">
        <v>22.6074981833486</v>
      </c>
      <c r="Y348">
        <v>23.2499730079466</v>
      </c>
      <c r="Z348">
        <v>23.867008943409299</v>
      </c>
      <c r="AA348">
        <v>24.4966254611249</v>
      </c>
      <c r="AB348">
        <v>25.100440515889101</v>
      </c>
      <c r="AC348">
        <v>25.626790636855699</v>
      </c>
      <c r="AD348">
        <v>26.159560314779998</v>
      </c>
      <c r="AE348">
        <v>26.724775987499299</v>
      </c>
      <c r="AF348">
        <v>27.334831865304601</v>
      </c>
      <c r="AG348">
        <v>27.9160759917775</v>
      </c>
      <c r="AH348">
        <v>27.830847905832201</v>
      </c>
      <c r="AI348">
        <v>27.653604281002899</v>
      </c>
      <c r="AJ348">
        <v>27.435618445523101</v>
      </c>
      <c r="AK348">
        <v>27.179465663899499</v>
      </c>
    </row>
    <row r="349" spans="4:37" x14ac:dyDescent="0.3">
      <c r="D349" t="s">
        <v>300</v>
      </c>
      <c r="E349" t="s">
        <v>249</v>
      </c>
      <c r="F349">
        <v>17.626887984271502</v>
      </c>
      <c r="G349">
        <v>16.3346003243485</v>
      </c>
      <c r="H349">
        <v>16.902298018750301</v>
      </c>
      <c r="I349">
        <v>17.2372570591697</v>
      </c>
      <c r="J349">
        <v>17.5968329924718</v>
      </c>
      <c r="K349">
        <v>17.9861622817563</v>
      </c>
      <c r="L349">
        <v>18.439883977095299</v>
      </c>
      <c r="M349">
        <v>18.9445161922674</v>
      </c>
      <c r="N349">
        <v>19.484495142693198</v>
      </c>
      <c r="O349">
        <v>20.3364950311638</v>
      </c>
      <c r="P349">
        <v>20.988379531902499</v>
      </c>
      <c r="Q349">
        <v>21.563079863866299</v>
      </c>
      <c r="R349">
        <v>22.212863435039999</v>
      </c>
      <c r="S349">
        <v>22.891526250438901</v>
      </c>
      <c r="T349">
        <v>23.613391722914798</v>
      </c>
      <c r="U349">
        <v>24.4424080481872</v>
      </c>
      <c r="V349">
        <v>25.2633507756669</v>
      </c>
      <c r="W349">
        <v>26.119572032737501</v>
      </c>
      <c r="X349">
        <v>26.985511098990099</v>
      </c>
      <c r="Y349">
        <v>27.819176717964599</v>
      </c>
      <c r="Z349">
        <v>28.667257214642401</v>
      </c>
      <c r="AA349">
        <v>29.518546145203</v>
      </c>
      <c r="AB349">
        <v>30.429133074526799</v>
      </c>
      <c r="AC349">
        <v>31.2622340723101</v>
      </c>
      <c r="AD349">
        <v>32.123052620039203</v>
      </c>
      <c r="AE349">
        <v>33.019002885294299</v>
      </c>
      <c r="AF349">
        <v>33.959615791610901</v>
      </c>
      <c r="AG349">
        <v>34.8302268717282</v>
      </c>
      <c r="AH349">
        <v>34.774642064055897</v>
      </c>
      <c r="AI349">
        <v>34.542343497383001</v>
      </c>
      <c r="AJ349">
        <v>34.342520228209601</v>
      </c>
      <c r="AK349">
        <v>34.075485374490299</v>
      </c>
    </row>
    <row r="350" spans="4:37" x14ac:dyDescent="0.3">
      <c r="D350" t="s">
        <v>300</v>
      </c>
      <c r="E350" t="s">
        <v>250</v>
      </c>
      <c r="F350">
        <v>20.838620435938999</v>
      </c>
      <c r="G350">
        <v>19.6280020709635</v>
      </c>
      <c r="H350">
        <v>19.916711012762999</v>
      </c>
      <c r="I350">
        <v>19.9660628384236</v>
      </c>
      <c r="J350">
        <v>20.116692897244</v>
      </c>
      <c r="K350">
        <v>20.338378372996502</v>
      </c>
      <c r="L350">
        <v>20.661499707949901</v>
      </c>
      <c r="M350">
        <v>21.1500166156377</v>
      </c>
      <c r="N350">
        <v>21.620707257568</v>
      </c>
      <c r="O350">
        <v>22.5822574574761</v>
      </c>
      <c r="P350">
        <v>23.180328348705402</v>
      </c>
      <c r="Q350">
        <v>23.6233128134323</v>
      </c>
      <c r="R350">
        <v>24.087573885573399</v>
      </c>
      <c r="S350">
        <v>24.595776274267099</v>
      </c>
      <c r="T350">
        <v>25.142910147739901</v>
      </c>
      <c r="U350">
        <v>25.793786351382401</v>
      </c>
      <c r="V350">
        <v>26.607943545277099</v>
      </c>
      <c r="W350">
        <v>27.3723499090856</v>
      </c>
      <c r="X350">
        <v>28.031632424362702</v>
      </c>
      <c r="Y350">
        <v>28.765611989604398</v>
      </c>
      <c r="Z350">
        <v>29.437376560571501</v>
      </c>
      <c r="AA350">
        <v>30.216694897655401</v>
      </c>
      <c r="AB350">
        <v>30.119023194019899</v>
      </c>
      <c r="AC350">
        <v>30.404516740205299</v>
      </c>
      <c r="AD350">
        <v>31.0570346120961</v>
      </c>
      <c r="AE350">
        <v>31.8475104308779</v>
      </c>
      <c r="AF350">
        <v>32.698640750625003</v>
      </c>
      <c r="AG350">
        <v>33.443502135313302</v>
      </c>
      <c r="AH350">
        <v>32.786278566573003</v>
      </c>
      <c r="AI350">
        <v>32.362194170609001</v>
      </c>
      <c r="AJ350">
        <v>32.093020635604503</v>
      </c>
      <c r="AK350">
        <v>31.852626489816402</v>
      </c>
    </row>
    <row r="351" spans="4:37" x14ac:dyDescent="0.3">
      <c r="D351" t="s">
        <v>300</v>
      </c>
      <c r="E351" t="s">
        <v>251</v>
      </c>
      <c r="F351">
        <v>13.0736512510274</v>
      </c>
      <c r="G351">
        <v>11.803354007981699</v>
      </c>
      <c r="H351">
        <v>11.4392745415593</v>
      </c>
      <c r="I351">
        <v>10.691022364583599</v>
      </c>
      <c r="J351">
        <v>10.4191467439382</v>
      </c>
      <c r="K351">
        <v>10.3929171772687</v>
      </c>
      <c r="L351">
        <v>10.6518720432277</v>
      </c>
      <c r="M351">
        <v>11.5738447211648</v>
      </c>
      <c r="N351">
        <v>12.3497727097769</v>
      </c>
      <c r="O351">
        <v>14.7797970826323</v>
      </c>
      <c r="P351">
        <v>15.9916540980803</v>
      </c>
      <c r="Q351">
        <v>16.575981530490001</v>
      </c>
      <c r="R351">
        <v>16.997583123794399</v>
      </c>
      <c r="S351">
        <v>17.511222573142099</v>
      </c>
      <c r="T351">
        <v>18.075982098506401</v>
      </c>
      <c r="U351">
        <v>18.864460918682902</v>
      </c>
      <c r="V351">
        <v>20.499479312282102</v>
      </c>
      <c r="W351">
        <v>21.899753166942201</v>
      </c>
      <c r="X351">
        <v>22.4504796299146</v>
      </c>
      <c r="Y351">
        <v>23.419524136428201</v>
      </c>
      <c r="Z351">
        <v>24.137100500303799</v>
      </c>
      <c r="AA351">
        <v>25.238149922282801</v>
      </c>
      <c r="AB351">
        <v>21.581931381131799</v>
      </c>
      <c r="AC351">
        <v>20.228049657968299</v>
      </c>
      <c r="AD351">
        <v>20.574705408053401</v>
      </c>
      <c r="AE351">
        <v>21.3519442953781</v>
      </c>
      <c r="AF351">
        <v>22.2789570031828</v>
      </c>
      <c r="AG351">
        <v>22.800757872124201</v>
      </c>
      <c r="AH351">
        <v>19.447358015142701</v>
      </c>
      <c r="AI351">
        <v>17.307118617242999</v>
      </c>
      <c r="AJ351">
        <v>16.311830329710698</v>
      </c>
      <c r="AK351">
        <v>15.5810961568086</v>
      </c>
    </row>
    <row r="352" spans="4:37" x14ac:dyDescent="0.3">
      <c r="D352" t="s">
        <v>300</v>
      </c>
      <c r="E352" t="s">
        <v>252</v>
      </c>
      <c r="F352">
        <v>33.254980135401603</v>
      </c>
      <c r="G352">
        <v>30.099656186038501</v>
      </c>
      <c r="H352">
        <v>31.090418188245302</v>
      </c>
      <c r="I352">
        <v>31.558123475548602</v>
      </c>
      <c r="J352">
        <v>32.1307551386233</v>
      </c>
      <c r="K352">
        <v>32.782893388363497</v>
      </c>
      <c r="L352">
        <v>33.595453042257397</v>
      </c>
      <c r="M352">
        <v>34.552065272290299</v>
      </c>
      <c r="N352">
        <v>35.530554715864</v>
      </c>
      <c r="O352">
        <v>37.373660486467699</v>
      </c>
      <c r="P352">
        <v>38.554703947742297</v>
      </c>
      <c r="Q352">
        <v>39.512794726183301</v>
      </c>
      <c r="R352">
        <v>40.617087231354297</v>
      </c>
      <c r="S352">
        <v>41.801326083049403</v>
      </c>
      <c r="T352">
        <v>43.062550497192497</v>
      </c>
      <c r="U352">
        <v>44.501875209693502</v>
      </c>
      <c r="V352">
        <v>46.145724423385502</v>
      </c>
      <c r="W352">
        <v>47.666934746120504</v>
      </c>
      <c r="X352">
        <v>48.915277702679397</v>
      </c>
      <c r="Y352">
        <v>50.431686598645904</v>
      </c>
      <c r="Z352">
        <v>51.918218436370097</v>
      </c>
      <c r="AA352">
        <v>53.500223355917299</v>
      </c>
      <c r="AB352">
        <v>54.971348520051201</v>
      </c>
      <c r="AC352">
        <v>56.427365992329896</v>
      </c>
      <c r="AD352">
        <v>58.111688143904303</v>
      </c>
      <c r="AE352">
        <v>59.920043160297602</v>
      </c>
      <c r="AF352">
        <v>61.833974404719598</v>
      </c>
      <c r="AG352">
        <v>63.587922522887901</v>
      </c>
      <c r="AH352">
        <v>63.369436659741702</v>
      </c>
      <c r="AI352">
        <v>62.921271521745801</v>
      </c>
      <c r="AJ352">
        <v>62.650985644609499</v>
      </c>
      <c r="AK352">
        <v>62.321090764957297</v>
      </c>
    </row>
    <row r="353" spans="4:37" x14ac:dyDescent="0.3">
      <c r="D353" t="s">
        <v>300</v>
      </c>
      <c r="E353" t="s">
        <v>253</v>
      </c>
      <c r="F353">
        <v>38.665956251697601</v>
      </c>
      <c r="G353">
        <v>34.907855003358499</v>
      </c>
      <c r="H353">
        <v>36.038999713812103</v>
      </c>
      <c r="I353">
        <v>36.504280844724299</v>
      </c>
      <c r="J353">
        <v>37.114740004235202</v>
      </c>
      <c r="K353">
        <v>37.847342609423897</v>
      </c>
      <c r="L353">
        <v>38.802053692376496</v>
      </c>
      <c r="M353">
        <v>40.050920687374102</v>
      </c>
      <c r="N353">
        <v>41.275872480114202</v>
      </c>
      <c r="O353">
        <v>43.591864661339798</v>
      </c>
      <c r="P353">
        <v>45.042215080637398</v>
      </c>
      <c r="Q353">
        <v>46.209984426580597</v>
      </c>
      <c r="R353">
        <v>47.479866828378</v>
      </c>
      <c r="S353">
        <v>48.866129093182302</v>
      </c>
      <c r="T353">
        <v>50.365302171574299</v>
      </c>
      <c r="U353">
        <v>52.098453321309897</v>
      </c>
      <c r="V353">
        <v>54.0104454820288</v>
      </c>
      <c r="W353">
        <v>55.803730283995598</v>
      </c>
      <c r="X353">
        <v>57.350901967076403</v>
      </c>
      <c r="Y353">
        <v>59.207866748007298</v>
      </c>
      <c r="Z353">
        <v>61.033887574686702</v>
      </c>
      <c r="AA353">
        <v>62.986020509626798</v>
      </c>
      <c r="AB353">
        <v>64.135971255761007</v>
      </c>
      <c r="AC353">
        <v>65.545083026365305</v>
      </c>
      <c r="AD353">
        <v>67.535224238229503</v>
      </c>
      <c r="AE353">
        <v>69.768218123139604</v>
      </c>
      <c r="AF353">
        <v>72.132100923373599</v>
      </c>
      <c r="AG353">
        <v>74.239794210169094</v>
      </c>
      <c r="AH353">
        <v>73.157723067637093</v>
      </c>
      <c r="AI353">
        <v>71.992388630998207</v>
      </c>
      <c r="AJ353">
        <v>71.343812416460494</v>
      </c>
      <c r="AK353">
        <v>70.693433322235705</v>
      </c>
    </row>
    <row r="354" spans="4:37" x14ac:dyDescent="0.3">
      <c r="D354" t="s">
        <v>300</v>
      </c>
      <c r="E354" t="s">
        <v>254</v>
      </c>
      <c r="F354">
        <v>0.28999999999999998</v>
      </c>
      <c r="G354">
        <v>0.28999999999999998</v>
      </c>
      <c r="H354">
        <v>0.28966220751951899</v>
      </c>
      <c r="I354">
        <v>0.28962815656706298</v>
      </c>
      <c r="J354">
        <v>0.28962815656706298</v>
      </c>
      <c r="K354">
        <v>0.28962815656706298</v>
      </c>
      <c r="L354">
        <v>0.28962815656706298</v>
      </c>
      <c r="M354">
        <v>0.28962815656706298</v>
      </c>
      <c r="N354">
        <v>0.28962815656706298</v>
      </c>
      <c r="O354">
        <v>0.28962815656706298</v>
      </c>
      <c r="P354">
        <v>0.28962815656706298</v>
      </c>
      <c r="Q354">
        <v>0.28962815656706298</v>
      </c>
      <c r="R354">
        <v>0.28962815656706298</v>
      </c>
      <c r="S354">
        <v>0.28962815656706298</v>
      </c>
      <c r="T354">
        <v>0.28962815656706298</v>
      </c>
      <c r="U354">
        <v>0.28962815656706298</v>
      </c>
      <c r="V354">
        <v>0.28962815656706298</v>
      </c>
      <c r="W354">
        <v>0.28962815656706298</v>
      </c>
      <c r="X354">
        <v>0.28962815656706298</v>
      </c>
      <c r="Y354">
        <v>4.2184859843336904</v>
      </c>
      <c r="Z354">
        <v>8.4369719686673701</v>
      </c>
      <c r="AA354">
        <v>12.6554579530011</v>
      </c>
      <c r="AB354">
        <v>13.6463560908954</v>
      </c>
      <c r="AC354">
        <v>14.6372542287898</v>
      </c>
      <c r="AD354">
        <v>15.628152366684199</v>
      </c>
      <c r="AE354">
        <v>16.619050504578599</v>
      </c>
      <c r="AF354">
        <v>17.609948642473</v>
      </c>
      <c r="AG354">
        <v>17.5646401817644</v>
      </c>
      <c r="AH354">
        <v>17.519331721055799</v>
      </c>
      <c r="AI354">
        <v>17.474023260347199</v>
      </c>
      <c r="AJ354">
        <v>17.428714799638598</v>
      </c>
      <c r="AK354">
        <v>17.383406338930001</v>
      </c>
    </row>
    <row r="355" spans="4:37" x14ac:dyDescent="0.3">
      <c r="D355" t="s">
        <v>300</v>
      </c>
      <c r="E355" t="s">
        <v>255</v>
      </c>
      <c r="F355">
        <v>7.8476290328821793E-2</v>
      </c>
      <c r="G355">
        <v>7.8476290328821904E-2</v>
      </c>
      <c r="H355">
        <v>7.83848810158249E-2</v>
      </c>
      <c r="I355">
        <v>7.8375666559166501E-2</v>
      </c>
      <c r="J355">
        <v>7.8375666559166599E-2</v>
      </c>
      <c r="K355">
        <v>7.8375666559166599E-2</v>
      </c>
      <c r="L355">
        <v>7.8375666559166599E-2</v>
      </c>
      <c r="M355">
        <v>7.8375666559166599E-2</v>
      </c>
      <c r="N355">
        <v>7.8375666559166599E-2</v>
      </c>
      <c r="O355">
        <v>7.8375666559166599E-2</v>
      </c>
      <c r="P355">
        <v>7.8375666559166599E-2</v>
      </c>
      <c r="Q355">
        <v>7.8375666559166599E-2</v>
      </c>
      <c r="R355">
        <v>7.8375666559166599E-2</v>
      </c>
      <c r="S355">
        <v>7.8375666559166501E-2</v>
      </c>
      <c r="T355">
        <v>7.8375666559166599E-2</v>
      </c>
      <c r="U355">
        <v>7.8375666559166599E-2</v>
      </c>
      <c r="V355">
        <v>7.8375666559166599E-2</v>
      </c>
      <c r="W355">
        <v>7.8375666559166599E-2</v>
      </c>
      <c r="X355">
        <v>3.1935093670491002</v>
      </c>
      <c r="Y355">
        <v>3.1935093670491002</v>
      </c>
      <c r="Z355">
        <v>1.75742134508534</v>
      </c>
      <c r="AA355">
        <v>1.75742134508534</v>
      </c>
      <c r="AB355">
        <v>1.75742134508534</v>
      </c>
      <c r="AC355">
        <v>1.75742134508534</v>
      </c>
      <c r="AD355">
        <v>0.99202817258474796</v>
      </c>
      <c r="AE355">
        <v>0.99202817258474796</v>
      </c>
      <c r="AF355">
        <v>0.99202817258474796</v>
      </c>
      <c r="AG355">
        <v>0.99202817258474796</v>
      </c>
      <c r="AH355">
        <v>0.99202817258474796</v>
      </c>
      <c r="AI355">
        <v>7.4597532694591298</v>
      </c>
      <c r="AJ355">
        <v>7.4597532694591298</v>
      </c>
      <c r="AK355">
        <v>7.4597532694591298</v>
      </c>
    </row>
    <row r="356" spans="4:37" x14ac:dyDescent="0.3">
      <c r="D356" t="s">
        <v>300</v>
      </c>
      <c r="E356" t="s">
        <v>256</v>
      </c>
      <c r="F356">
        <v>8.9889127758870302</v>
      </c>
      <c r="G356">
        <v>8.2503680338664793</v>
      </c>
      <c r="H356">
        <v>8.4762715158696302</v>
      </c>
      <c r="I356">
        <v>8.5190885931092701</v>
      </c>
      <c r="J356">
        <v>8.6154505511135806</v>
      </c>
      <c r="K356">
        <v>8.7625228936634798</v>
      </c>
      <c r="L356">
        <v>8.9800883618660592</v>
      </c>
      <c r="M356">
        <v>9.3179552233665994</v>
      </c>
      <c r="N356">
        <v>9.6310777393119604</v>
      </c>
      <c r="O356">
        <v>10.270964398394501</v>
      </c>
      <c r="P356">
        <v>10.638187289277001</v>
      </c>
      <c r="Q356">
        <v>10.9137062057994</v>
      </c>
      <c r="R356">
        <v>11.2122919937504</v>
      </c>
      <c r="S356">
        <v>11.546168399043401</v>
      </c>
      <c r="T356">
        <v>11.904705242459</v>
      </c>
      <c r="U356">
        <v>12.323108319787501</v>
      </c>
      <c r="V356">
        <v>12.787034797088999</v>
      </c>
      <c r="W356">
        <v>13.2390790086277</v>
      </c>
      <c r="X356">
        <v>13.6514250935127</v>
      </c>
      <c r="Y356">
        <v>14.1037953322287</v>
      </c>
      <c r="Z356">
        <v>14.5492733548503</v>
      </c>
      <c r="AA356">
        <v>15.029480654979499</v>
      </c>
      <c r="AB356">
        <v>15.061454855207</v>
      </c>
      <c r="AC356">
        <v>15.241338286446799</v>
      </c>
      <c r="AD356">
        <v>15.664673992349099</v>
      </c>
      <c r="AE356">
        <v>16.165332091909999</v>
      </c>
      <c r="AF356">
        <v>16.707391403768501</v>
      </c>
      <c r="AG356">
        <v>17.242087206451401</v>
      </c>
      <c r="AH356">
        <v>16.766831354832402</v>
      </c>
      <c r="AI356">
        <v>16.275513384976701</v>
      </c>
      <c r="AJ356">
        <v>16.049733018464998</v>
      </c>
      <c r="AK356">
        <v>15.819193700942501</v>
      </c>
    </row>
    <row r="357" spans="4:37" x14ac:dyDescent="0.3">
      <c r="D357" t="s">
        <v>300</v>
      </c>
      <c r="E357" t="s">
        <v>257</v>
      </c>
      <c r="F357">
        <v>8.7771319246617594</v>
      </c>
      <c r="G357">
        <v>8.4055657032275501</v>
      </c>
      <c r="H357">
        <v>8.6643730730735804</v>
      </c>
      <c r="I357">
        <v>8.7217242514798805</v>
      </c>
      <c r="J357">
        <v>8.8454470234375808</v>
      </c>
      <c r="K357">
        <v>9.0106956733876604</v>
      </c>
      <c r="L357">
        <v>9.2417456014541592</v>
      </c>
      <c r="M357">
        <v>9.6020060742421194</v>
      </c>
      <c r="N357">
        <v>9.9380506963820707</v>
      </c>
      <c r="O357">
        <v>10.581222245544</v>
      </c>
      <c r="P357">
        <v>10.9644826154261</v>
      </c>
      <c r="Q357">
        <v>11.2706515782282</v>
      </c>
      <c r="R357">
        <v>11.584614573771599</v>
      </c>
      <c r="S357">
        <v>11.924756921908401</v>
      </c>
      <c r="T357">
        <v>12.3031782737892</v>
      </c>
      <c r="U357">
        <v>12.739983288738401</v>
      </c>
      <c r="V357">
        <v>13.1606680274556</v>
      </c>
      <c r="W357">
        <v>13.6108136041639</v>
      </c>
      <c r="X357">
        <v>14.1060162415402</v>
      </c>
      <c r="Y357">
        <v>14.589736284601999</v>
      </c>
      <c r="Z357">
        <v>15.0626192405638</v>
      </c>
      <c r="AA357">
        <v>15.575529889801899</v>
      </c>
      <c r="AB357">
        <v>15.618639220139</v>
      </c>
      <c r="AC357">
        <v>15.8025725851403</v>
      </c>
      <c r="AD357">
        <v>16.228602827318301</v>
      </c>
      <c r="AE357">
        <v>16.734744682888799</v>
      </c>
      <c r="AF357">
        <v>17.281992849959501</v>
      </c>
      <c r="AG357">
        <v>17.7831406254992</v>
      </c>
      <c r="AH357">
        <v>17.199569586109501</v>
      </c>
      <c r="AI357">
        <v>16.613088547235002</v>
      </c>
      <c r="AJ357">
        <v>16.3052739137458</v>
      </c>
      <c r="AK357">
        <v>16.036790246394599</v>
      </c>
    </row>
    <row r="358" spans="4:37" x14ac:dyDescent="0.3">
      <c r="D358" t="s">
        <v>300</v>
      </c>
      <c r="E358" t="s">
        <v>258</v>
      </c>
      <c r="F358">
        <v>39.567910300526599</v>
      </c>
      <c r="G358">
        <v>36.266659808038</v>
      </c>
      <c r="H358">
        <v>37.470024968173597</v>
      </c>
      <c r="I358">
        <v>37.911025542419502</v>
      </c>
      <c r="J358">
        <v>38.576400539540401</v>
      </c>
      <c r="K358">
        <v>39.390301800818598</v>
      </c>
      <c r="L358">
        <v>40.451406180358099</v>
      </c>
      <c r="M358">
        <v>41.914388976149098</v>
      </c>
      <c r="N358">
        <v>43.375804142681801</v>
      </c>
      <c r="O358">
        <v>45.596002674868203</v>
      </c>
      <c r="P358">
        <v>47.267141575883599</v>
      </c>
      <c r="Q358">
        <v>48.767335745374503</v>
      </c>
      <c r="R358">
        <v>50.4086516022506</v>
      </c>
      <c r="S358">
        <v>52.177824113866698</v>
      </c>
      <c r="T358">
        <v>54.104467438359897</v>
      </c>
      <c r="U358">
        <v>56.351912916304698</v>
      </c>
      <c r="V358">
        <v>58.760858554279302</v>
      </c>
      <c r="W358">
        <v>61.159182784047701</v>
      </c>
      <c r="X358">
        <v>63.400023589075303</v>
      </c>
      <c r="Y358">
        <v>64.6135281411553</v>
      </c>
      <c r="Z358">
        <v>65.814953200580803</v>
      </c>
      <c r="AA358">
        <v>67.045707642021696</v>
      </c>
      <c r="AB358">
        <v>67.908211392233596</v>
      </c>
      <c r="AC358">
        <v>69.190764755601194</v>
      </c>
      <c r="AD358">
        <v>71.276332427851202</v>
      </c>
      <c r="AE358">
        <v>73.672174412786802</v>
      </c>
      <c r="AF358">
        <v>76.246660615668105</v>
      </c>
      <c r="AG358">
        <v>78.948974389748301</v>
      </c>
      <c r="AH358">
        <v>77.795492164639896</v>
      </c>
      <c r="AI358">
        <v>76.083227405970902</v>
      </c>
      <c r="AJ358">
        <v>75.107464633573102</v>
      </c>
      <c r="AK358">
        <v>74.203608855145106</v>
      </c>
    </row>
    <row r="359" spans="4:37" x14ac:dyDescent="0.3">
      <c r="D359" t="s">
        <v>300</v>
      </c>
      <c r="E359" t="s">
        <v>259</v>
      </c>
      <c r="F359">
        <v>7.0941028714772303</v>
      </c>
      <c r="G359">
        <v>6.18925526042859</v>
      </c>
      <c r="H359">
        <v>6.42901393081232</v>
      </c>
      <c r="I359">
        <v>6.35833890349803</v>
      </c>
      <c r="J359">
        <v>6.4169473445362097</v>
      </c>
      <c r="K359">
        <v>6.51554642324274</v>
      </c>
      <c r="L359">
        <v>6.6883736272321004</v>
      </c>
      <c r="M359">
        <v>7.0553068205564404</v>
      </c>
      <c r="N359">
        <v>7.3798851235033496</v>
      </c>
      <c r="O359">
        <v>8.4499073660327504</v>
      </c>
      <c r="P359">
        <v>8.9133478444292003</v>
      </c>
      <c r="Q359">
        <v>9.1718424174658892</v>
      </c>
      <c r="R359">
        <v>9.3410824958727794</v>
      </c>
      <c r="S359">
        <v>9.5759145820588802</v>
      </c>
      <c r="T359">
        <v>9.8648443838157291</v>
      </c>
      <c r="U359">
        <v>10.2066565847626</v>
      </c>
      <c r="V359">
        <v>10.613424728069701</v>
      </c>
      <c r="W359">
        <v>10.977551265550099</v>
      </c>
      <c r="X359">
        <v>11.2294096184217</v>
      </c>
      <c r="Y359">
        <v>11.582174841876601</v>
      </c>
      <c r="Z359">
        <v>11.886390519076601</v>
      </c>
      <c r="AA359">
        <v>12.280503229459899</v>
      </c>
      <c r="AB359">
        <v>11.898017225119199</v>
      </c>
      <c r="AC359">
        <v>11.837595895586601</v>
      </c>
      <c r="AD359">
        <v>12.1556490194363</v>
      </c>
      <c r="AE359">
        <v>12.5783842438639</v>
      </c>
      <c r="AF359">
        <v>13.0417410806701</v>
      </c>
      <c r="AG359">
        <v>13.363532736201201</v>
      </c>
      <c r="AH359">
        <v>12.505647647189001</v>
      </c>
      <c r="AI359">
        <v>11.736929945508701</v>
      </c>
      <c r="AJ359">
        <v>11.3454735278107</v>
      </c>
      <c r="AK359">
        <v>11.023760827822301</v>
      </c>
    </row>
    <row r="360" spans="4:37" x14ac:dyDescent="0.3">
      <c r="D360" t="s">
        <v>300</v>
      </c>
      <c r="E360" t="s">
        <v>260</v>
      </c>
      <c r="F360">
        <v>6.0912402558293097</v>
      </c>
      <c r="G360">
        <v>5.4579809763119203</v>
      </c>
      <c r="H360">
        <v>5.6787085613294304</v>
      </c>
      <c r="I360">
        <v>5.7939920854560096</v>
      </c>
      <c r="J360">
        <v>5.9291490685861499</v>
      </c>
      <c r="K360">
        <v>6.0740910035854796</v>
      </c>
      <c r="L360">
        <v>6.2450453941666204</v>
      </c>
      <c r="M360">
        <v>6.4405156032567001</v>
      </c>
      <c r="N360">
        <v>6.6433751401977501</v>
      </c>
      <c r="O360">
        <v>7.02032599528604</v>
      </c>
      <c r="P360">
        <v>7.26972814836369</v>
      </c>
      <c r="Q360">
        <v>7.47638872084298</v>
      </c>
      <c r="R360">
        <v>7.7116084473005202</v>
      </c>
      <c r="S360">
        <v>7.9612002465745304</v>
      </c>
      <c r="T360">
        <v>8.2252007737798198</v>
      </c>
      <c r="U360">
        <v>8.5227674433687106</v>
      </c>
      <c r="V360">
        <v>8.8365256503313407</v>
      </c>
      <c r="W360">
        <v>9.1596115094966706</v>
      </c>
      <c r="X360">
        <v>9.4724387335142293</v>
      </c>
      <c r="Y360">
        <v>9.7814322851765407</v>
      </c>
      <c r="Z360">
        <v>10.091912305127799</v>
      </c>
      <c r="AA360">
        <v>10.4076222379102</v>
      </c>
      <c r="AB360">
        <v>10.7523975020896</v>
      </c>
      <c r="AC360">
        <v>11.0547159879627</v>
      </c>
      <c r="AD360">
        <v>11.3688402780661</v>
      </c>
      <c r="AE360">
        <v>11.697297029313599</v>
      </c>
      <c r="AF360">
        <v>12.050004806222001</v>
      </c>
      <c r="AG360">
        <v>12.387612735334001</v>
      </c>
      <c r="AH360">
        <v>12.382522502969501</v>
      </c>
      <c r="AI360">
        <v>12.283463325067901</v>
      </c>
      <c r="AJ360">
        <v>12.201671431270899</v>
      </c>
      <c r="AK360">
        <v>12.0927683708434</v>
      </c>
    </row>
    <row r="361" spans="4:37" x14ac:dyDescent="0.3">
      <c r="D361" t="s">
        <v>300</v>
      </c>
      <c r="E361" t="s">
        <v>261</v>
      </c>
      <c r="F361">
        <v>25.455948437612001</v>
      </c>
      <c r="G361">
        <v>23.358584507436301</v>
      </c>
      <c r="H361">
        <v>24.482653222095699</v>
      </c>
      <c r="I361">
        <v>25.0780772562915</v>
      </c>
      <c r="J361">
        <v>25.659743232618201</v>
      </c>
      <c r="K361">
        <v>26.284313209355101</v>
      </c>
      <c r="L361">
        <v>27.0272097347646</v>
      </c>
      <c r="M361">
        <v>27.8717135429679</v>
      </c>
      <c r="N361">
        <v>28.77218621083</v>
      </c>
      <c r="O361">
        <v>30.389066025208201</v>
      </c>
      <c r="P361">
        <v>31.783394153352599</v>
      </c>
      <c r="Q361">
        <v>32.962281749435398</v>
      </c>
      <c r="R361">
        <v>34.188447728670802</v>
      </c>
      <c r="S361">
        <v>35.3508950199531</v>
      </c>
      <c r="T361">
        <v>36.541879604193703</v>
      </c>
      <c r="U361">
        <v>37.867092533719202</v>
      </c>
      <c r="V361">
        <v>39.034387977069699</v>
      </c>
      <c r="W361">
        <v>40.249677071238402</v>
      </c>
      <c r="X361">
        <v>41.5180756076902</v>
      </c>
      <c r="Y361">
        <v>42.6530128589933</v>
      </c>
      <c r="Z361">
        <v>43.741513283379803</v>
      </c>
      <c r="AA361">
        <v>44.873346481013002</v>
      </c>
      <c r="AB361">
        <v>46.047406533870898</v>
      </c>
      <c r="AC361">
        <v>47.056115226473999</v>
      </c>
      <c r="AD361">
        <v>48.083960666712201</v>
      </c>
      <c r="AE361">
        <v>49.150961546881099</v>
      </c>
      <c r="AF361">
        <v>50.284936295463297</v>
      </c>
      <c r="AG361">
        <v>51.340241923276302</v>
      </c>
      <c r="AH361">
        <v>50.508018727091098</v>
      </c>
      <c r="AI361">
        <v>49.398103531990799</v>
      </c>
      <c r="AJ361">
        <v>48.452619960848601</v>
      </c>
      <c r="AK361">
        <v>47.4629752707907</v>
      </c>
    </row>
    <row r="362" spans="4:37" x14ac:dyDescent="0.3">
      <c r="D362" t="s">
        <v>300</v>
      </c>
      <c r="E362" t="s">
        <v>262</v>
      </c>
      <c r="F362">
        <v>142.20363281736601</v>
      </c>
      <c r="G362">
        <v>136.88680954788299</v>
      </c>
      <c r="H362">
        <v>141.87771793704701</v>
      </c>
      <c r="I362">
        <v>141.84506935979101</v>
      </c>
      <c r="J362">
        <v>138.789700894844</v>
      </c>
      <c r="K362">
        <v>138.58313962491701</v>
      </c>
      <c r="L362">
        <v>139.39845866984899</v>
      </c>
      <c r="M362">
        <v>140.41561793572501</v>
      </c>
      <c r="N362">
        <v>141.881372000032</v>
      </c>
      <c r="O362">
        <v>142.531783007125</v>
      </c>
      <c r="P362">
        <v>144.26015577765</v>
      </c>
      <c r="Q362">
        <v>145.36842910741899</v>
      </c>
      <c r="R362">
        <v>148.38602130702401</v>
      </c>
      <c r="S362">
        <v>152.51865511159701</v>
      </c>
      <c r="T362">
        <v>155.89770431531301</v>
      </c>
      <c r="U362">
        <v>160.07234233630999</v>
      </c>
      <c r="V362">
        <v>160.725413040489</v>
      </c>
      <c r="W362">
        <v>164.182005150527</v>
      </c>
      <c r="X362">
        <v>175.22209956072601</v>
      </c>
      <c r="Y362">
        <v>181.715849498127</v>
      </c>
      <c r="Z362">
        <v>188.80449029478899</v>
      </c>
      <c r="AA362">
        <v>195.91380386922</v>
      </c>
      <c r="AB362">
        <v>199.395506887187</v>
      </c>
      <c r="AC362">
        <v>203.43648157192399</v>
      </c>
      <c r="AD362">
        <v>208.44957235553599</v>
      </c>
      <c r="AE362">
        <v>213.80928307676399</v>
      </c>
      <c r="AF362">
        <v>219.26565536925401</v>
      </c>
      <c r="AG362">
        <v>231.37089972709299</v>
      </c>
      <c r="AH362">
        <v>241.72552486567901</v>
      </c>
      <c r="AI362">
        <v>250.09350615903401</v>
      </c>
      <c r="AJ362">
        <v>259.62020926313897</v>
      </c>
      <c r="AK362">
        <v>268.73709489110701</v>
      </c>
    </row>
    <row r="363" spans="4:37" x14ac:dyDescent="0.3">
      <c r="D363" t="s">
        <v>300</v>
      </c>
      <c r="E363" t="s">
        <v>263</v>
      </c>
      <c r="F363">
        <v>38.118236024161902</v>
      </c>
      <c r="G363">
        <v>37.595735546278497</v>
      </c>
      <c r="H363">
        <v>38.5895032777347</v>
      </c>
      <c r="I363">
        <v>39.223190732319601</v>
      </c>
      <c r="J363">
        <v>39.981713426689602</v>
      </c>
      <c r="K363">
        <v>40.881571397340302</v>
      </c>
      <c r="L363">
        <v>41.991740484447703</v>
      </c>
      <c r="M363">
        <v>43.144662256167301</v>
      </c>
      <c r="N363">
        <v>44.342151000533697</v>
      </c>
      <c r="O363">
        <v>45.856998201249098</v>
      </c>
      <c r="P363">
        <v>47.232575470129902</v>
      </c>
      <c r="Q363">
        <v>48.536406308515602</v>
      </c>
      <c r="R363">
        <v>50.124263982719803</v>
      </c>
      <c r="S363">
        <v>51.792678983707901</v>
      </c>
      <c r="T363">
        <v>53.582174403435303</v>
      </c>
      <c r="U363">
        <v>55.600401382237202</v>
      </c>
      <c r="V363">
        <v>57.5084848330577</v>
      </c>
      <c r="W363">
        <v>59.529425889732998</v>
      </c>
      <c r="X363">
        <v>61.6708247398861</v>
      </c>
      <c r="Y363">
        <v>63.642570725818501</v>
      </c>
      <c r="Z363">
        <v>65.639484576284701</v>
      </c>
      <c r="AA363">
        <v>67.664316274171597</v>
      </c>
      <c r="AB363">
        <v>70.147454229427694</v>
      </c>
      <c r="AC363">
        <v>72.485229400792903</v>
      </c>
      <c r="AD363">
        <v>74.883206080438896</v>
      </c>
      <c r="AE363">
        <v>77.386052848076801</v>
      </c>
      <c r="AF363">
        <v>80.050238495436702</v>
      </c>
      <c r="AG363">
        <v>82.762049358127399</v>
      </c>
      <c r="AH363">
        <v>82.900334192515402</v>
      </c>
      <c r="AI363">
        <v>82.862369041159198</v>
      </c>
      <c r="AJ363">
        <v>82.983490879373505</v>
      </c>
      <c r="AK363">
        <v>83.042063003140001</v>
      </c>
    </row>
    <row r="364" spans="4:37" x14ac:dyDescent="0.3">
      <c r="D364" t="s">
        <v>300</v>
      </c>
      <c r="E364" t="s">
        <v>264</v>
      </c>
      <c r="F364">
        <v>140.64979180275</v>
      </c>
      <c r="G364">
        <v>129.44247337725801</v>
      </c>
      <c r="H364">
        <v>133.42004915103999</v>
      </c>
      <c r="I364">
        <v>136.06365922660001</v>
      </c>
      <c r="J364">
        <v>138.61900052871201</v>
      </c>
      <c r="K364">
        <v>141.48493576095899</v>
      </c>
      <c r="L364">
        <v>144.91201831606301</v>
      </c>
      <c r="M364">
        <v>148.753363305026</v>
      </c>
      <c r="N364">
        <v>152.822151666428</v>
      </c>
      <c r="O364">
        <v>157.973383614661</v>
      </c>
      <c r="P364">
        <v>162.669080716639</v>
      </c>
      <c r="Q364">
        <v>167.14193783595701</v>
      </c>
      <c r="R364">
        <v>172.35197053264699</v>
      </c>
      <c r="S364">
        <v>177.76843824402201</v>
      </c>
      <c r="T364">
        <v>183.525418565781</v>
      </c>
      <c r="U364">
        <v>190.14060978120699</v>
      </c>
      <c r="V364">
        <v>196.898914549945</v>
      </c>
      <c r="W364">
        <v>203.70538246189</v>
      </c>
      <c r="X364">
        <v>210.239166739887</v>
      </c>
      <c r="Y364">
        <v>216.78295327918599</v>
      </c>
      <c r="Z364">
        <v>223.631075886003</v>
      </c>
      <c r="AA364">
        <v>230.36476301027099</v>
      </c>
      <c r="AB364">
        <v>236.71130351542999</v>
      </c>
      <c r="AC364">
        <v>242.89463614981</v>
      </c>
      <c r="AD364">
        <v>249.802146784683</v>
      </c>
      <c r="AE364">
        <v>257.18981358289602</v>
      </c>
      <c r="AF364">
        <v>264.97997128420099</v>
      </c>
      <c r="AG364">
        <v>272.69002632734498</v>
      </c>
      <c r="AH364">
        <v>272.25422447762702</v>
      </c>
      <c r="AI364">
        <v>270.74649587576101</v>
      </c>
      <c r="AJ364">
        <v>269.84684345565802</v>
      </c>
      <c r="AK364">
        <v>268.47802089698001</v>
      </c>
    </row>
    <row r="365" spans="4:37" x14ac:dyDescent="0.3">
      <c r="D365" t="s">
        <v>300</v>
      </c>
      <c r="E365" t="s">
        <v>265</v>
      </c>
      <c r="F365">
        <v>482.47489737631798</v>
      </c>
      <c r="G365">
        <v>441.71052923720202</v>
      </c>
      <c r="H365">
        <v>455.93766348729201</v>
      </c>
      <c r="I365">
        <v>466.90676858954299</v>
      </c>
      <c r="J365">
        <v>473.99004491447999</v>
      </c>
      <c r="K365">
        <v>481.66766969684602</v>
      </c>
      <c r="L365">
        <v>490.84920467863702</v>
      </c>
      <c r="M365">
        <v>501.47214877348802</v>
      </c>
      <c r="N365">
        <v>512.69404807969897</v>
      </c>
      <c r="O365">
        <v>507.70442633284802</v>
      </c>
      <c r="P365">
        <v>515.34209140182497</v>
      </c>
      <c r="Q365">
        <v>526.87301069276202</v>
      </c>
      <c r="R365">
        <v>540.59188260160602</v>
      </c>
      <c r="S365">
        <v>554.70080983505397</v>
      </c>
      <c r="T365">
        <v>569.75603388300704</v>
      </c>
      <c r="U365">
        <v>586.900179513127</v>
      </c>
      <c r="V365">
        <v>604.18832495628305</v>
      </c>
      <c r="W365">
        <v>622.16582811242699</v>
      </c>
      <c r="X365">
        <v>640.41564718609004</v>
      </c>
      <c r="Y365">
        <v>656.96819584627599</v>
      </c>
      <c r="Z365">
        <v>672.91699584553703</v>
      </c>
      <c r="AA365">
        <v>689.13276182204402</v>
      </c>
      <c r="AB365">
        <v>698.14285117371298</v>
      </c>
      <c r="AC365">
        <v>707.80052407671303</v>
      </c>
      <c r="AD365">
        <v>720.02385933973505</v>
      </c>
      <c r="AE365">
        <v>733.67060770996795</v>
      </c>
      <c r="AF365">
        <v>748.67645375660504</v>
      </c>
      <c r="AG365">
        <v>762.92777329535204</v>
      </c>
      <c r="AH365">
        <v>754.59387268812395</v>
      </c>
      <c r="AI365">
        <v>744.29380436594897</v>
      </c>
      <c r="AJ365">
        <v>735.88881022941905</v>
      </c>
      <c r="AK365">
        <v>727.05536333778298</v>
      </c>
    </row>
    <row r="366" spans="4:37" x14ac:dyDescent="0.3">
      <c r="D366" t="s">
        <v>300</v>
      </c>
      <c r="E366" t="s">
        <v>266</v>
      </c>
      <c r="F366">
        <v>37.6854993584083</v>
      </c>
      <c r="G366">
        <v>35.114981022787703</v>
      </c>
      <c r="H366">
        <v>36.719412791272099</v>
      </c>
      <c r="I366">
        <v>37.617143928231798</v>
      </c>
      <c r="J366">
        <v>38.573324105171501</v>
      </c>
      <c r="K366">
        <v>39.591919487055797</v>
      </c>
      <c r="L366">
        <v>40.752974633367103</v>
      </c>
      <c r="M366">
        <v>41.981672983256402</v>
      </c>
      <c r="N366">
        <v>43.288698799800599</v>
      </c>
      <c r="O366">
        <v>45.304214076993397</v>
      </c>
      <c r="P366">
        <v>46.9553945396705</v>
      </c>
      <c r="Q366">
        <v>48.452138854724502</v>
      </c>
      <c r="R366">
        <v>50.1785638348397</v>
      </c>
      <c r="S366">
        <v>51.9634542127557</v>
      </c>
      <c r="T366">
        <v>53.876287274169201</v>
      </c>
      <c r="U366">
        <v>56.029939065245998</v>
      </c>
      <c r="V366">
        <v>58.064264326014701</v>
      </c>
      <c r="W366">
        <v>60.270545874050399</v>
      </c>
      <c r="X366">
        <v>62.691362279466297</v>
      </c>
      <c r="Y366">
        <v>64.951237478306695</v>
      </c>
      <c r="Z366">
        <v>67.231812411590695</v>
      </c>
      <c r="AA366">
        <v>69.567908142405301</v>
      </c>
      <c r="AB366">
        <v>72.399594052571501</v>
      </c>
      <c r="AC366">
        <v>74.921755126635802</v>
      </c>
      <c r="AD366">
        <v>77.3257260776697</v>
      </c>
      <c r="AE366">
        <v>79.773621735855698</v>
      </c>
      <c r="AF366">
        <v>82.3492746210935</v>
      </c>
      <c r="AG366">
        <v>84.972425674973294</v>
      </c>
      <c r="AH366">
        <v>85.3787304634332</v>
      </c>
      <c r="AI366">
        <v>85.223571427368498</v>
      </c>
      <c r="AJ366">
        <v>84.986743840061493</v>
      </c>
      <c r="AK366">
        <v>84.585730081727704</v>
      </c>
    </row>
    <row r="367" spans="4:37" x14ac:dyDescent="0.3">
      <c r="D367" t="s">
        <v>300</v>
      </c>
      <c r="E367" t="s">
        <v>267</v>
      </c>
      <c r="F367">
        <v>60.675714154097598</v>
      </c>
      <c r="G367">
        <v>58.317137708293103</v>
      </c>
      <c r="H367">
        <v>59.864632572708999</v>
      </c>
      <c r="I367">
        <v>60.916180721140897</v>
      </c>
      <c r="J367">
        <v>61.903038767031703</v>
      </c>
      <c r="K367">
        <v>63.002406011158897</v>
      </c>
      <c r="L367">
        <v>64.329832401309503</v>
      </c>
      <c r="M367">
        <v>65.816547641905004</v>
      </c>
      <c r="N367">
        <v>67.553478302417702</v>
      </c>
      <c r="O367">
        <v>70.001067084722607</v>
      </c>
      <c r="P367">
        <v>72.288776523614004</v>
      </c>
      <c r="Q367">
        <v>74.429780823523302</v>
      </c>
      <c r="R367">
        <v>76.999034244108401</v>
      </c>
      <c r="S367">
        <v>79.624613588941202</v>
      </c>
      <c r="T367">
        <v>82.415533266245703</v>
      </c>
      <c r="U367">
        <v>85.654360696577399</v>
      </c>
      <c r="V367">
        <v>88.585022926893203</v>
      </c>
      <c r="W367">
        <v>91.676866966641597</v>
      </c>
      <c r="X367">
        <v>94.924931949786199</v>
      </c>
      <c r="Y367">
        <v>97.879973892124397</v>
      </c>
      <c r="Z367">
        <v>100.74802644558</v>
      </c>
      <c r="AA367">
        <v>103.598688600461</v>
      </c>
      <c r="AB367">
        <v>106.780587475963</v>
      </c>
      <c r="AC367">
        <v>109.54573559308599</v>
      </c>
      <c r="AD367">
        <v>112.07599434904</v>
      </c>
      <c r="AE367">
        <v>114.58183437026</v>
      </c>
      <c r="AF367">
        <v>117.133426582627</v>
      </c>
      <c r="AG367">
        <v>119.54209377369899</v>
      </c>
      <c r="AH367">
        <v>118.57079234446201</v>
      </c>
      <c r="AI367">
        <v>117.332267527331</v>
      </c>
      <c r="AJ367">
        <v>116.443978630545</v>
      </c>
      <c r="AK367">
        <v>115.333297028389</v>
      </c>
    </row>
    <row r="368" spans="4:37" x14ac:dyDescent="0.3">
      <c r="D368" t="s">
        <v>300</v>
      </c>
      <c r="E368" t="s">
        <v>268</v>
      </c>
      <c r="F368">
        <v>247.42936538347399</v>
      </c>
      <c r="G368">
        <v>235.00066900138901</v>
      </c>
      <c r="H368">
        <v>241.003384202787</v>
      </c>
      <c r="I368">
        <v>245.78311632226499</v>
      </c>
      <c r="J368">
        <v>249.89286776574801</v>
      </c>
      <c r="K368">
        <v>254.06634990418999</v>
      </c>
      <c r="L368">
        <v>258.81420115709602</v>
      </c>
      <c r="M368">
        <v>264.21802149256803</v>
      </c>
      <c r="N368">
        <v>271.40031002864498</v>
      </c>
      <c r="O368">
        <v>279.71129917352698</v>
      </c>
      <c r="P368">
        <v>288.86393671999798</v>
      </c>
      <c r="Q368">
        <v>298.62637130734799</v>
      </c>
      <c r="R368">
        <v>307.81420023027698</v>
      </c>
      <c r="S368">
        <v>316.44186304807499</v>
      </c>
      <c r="T368">
        <v>326.11979671999899</v>
      </c>
      <c r="U368">
        <v>338.67504986895102</v>
      </c>
      <c r="V368">
        <v>349.70330580977497</v>
      </c>
      <c r="W368">
        <v>360.19843022246602</v>
      </c>
      <c r="X368">
        <v>371.46314731552098</v>
      </c>
      <c r="Y368">
        <v>384.04530272334802</v>
      </c>
      <c r="Z368">
        <v>397.80512312868598</v>
      </c>
      <c r="AA368">
        <v>412.01346683365</v>
      </c>
      <c r="AB368">
        <v>426.13331509975598</v>
      </c>
      <c r="AC368">
        <v>439.92335095637497</v>
      </c>
      <c r="AD368">
        <v>452.86180337854103</v>
      </c>
      <c r="AE368">
        <v>465.95283207885001</v>
      </c>
      <c r="AF368">
        <v>477.81940801407899</v>
      </c>
      <c r="AG368">
        <v>488.35998193523398</v>
      </c>
      <c r="AH368">
        <v>485.25769483868697</v>
      </c>
      <c r="AI368">
        <v>481.67628356243199</v>
      </c>
      <c r="AJ368">
        <v>479.43292536131202</v>
      </c>
      <c r="AK368">
        <v>476.85632236857998</v>
      </c>
    </row>
    <row r="369" spans="4:37" x14ac:dyDescent="0.3">
      <c r="D369" t="s">
        <v>300</v>
      </c>
      <c r="E369" t="s">
        <v>269</v>
      </c>
      <c r="F369">
        <v>8.1002002972729006</v>
      </c>
      <c r="G369">
        <v>7.9732442724273698</v>
      </c>
      <c r="H369">
        <v>8.4263039560316493</v>
      </c>
      <c r="I369">
        <v>8.8589396984372009</v>
      </c>
      <c r="J369">
        <v>9.2372680367253608</v>
      </c>
      <c r="K369">
        <v>9.5884318128566708</v>
      </c>
      <c r="L369">
        <v>9.9354263466848192</v>
      </c>
      <c r="M369">
        <v>10.2473009631737</v>
      </c>
      <c r="N369">
        <v>10.5403857715628</v>
      </c>
      <c r="O369">
        <v>10.6836339524737</v>
      </c>
      <c r="P369">
        <v>10.9009537445588</v>
      </c>
      <c r="Q369">
        <v>11.1264801134803</v>
      </c>
      <c r="R369">
        <v>11.411560217175801</v>
      </c>
      <c r="S369">
        <v>11.6942269122541</v>
      </c>
      <c r="T369">
        <v>11.9829208331552</v>
      </c>
      <c r="U369">
        <v>12.306984555369</v>
      </c>
      <c r="V369">
        <v>12.5932933628479</v>
      </c>
      <c r="W369">
        <v>12.8855920623351</v>
      </c>
      <c r="X369">
        <v>13.1517656765983</v>
      </c>
      <c r="Y369">
        <v>13.3836094535732</v>
      </c>
      <c r="Z369">
        <v>13.601844925405</v>
      </c>
      <c r="AA369">
        <v>13.795502466070699</v>
      </c>
      <c r="AB369">
        <v>13.947272349738199</v>
      </c>
      <c r="AC369">
        <v>14.090889487538</v>
      </c>
      <c r="AD369">
        <v>14.2403238720047</v>
      </c>
      <c r="AE369">
        <v>14.4241665013747</v>
      </c>
      <c r="AF369">
        <v>14.635615431478801</v>
      </c>
      <c r="AG369">
        <v>14.8485663639776</v>
      </c>
      <c r="AH369">
        <v>14.7290640869802</v>
      </c>
      <c r="AI369">
        <v>14.6448808929709</v>
      </c>
      <c r="AJ369">
        <v>14.6090988453936</v>
      </c>
      <c r="AK369">
        <v>14.568511736871899</v>
      </c>
    </row>
    <row r="370" spans="4:37" x14ac:dyDescent="0.3">
      <c r="D370" t="s">
        <v>300</v>
      </c>
      <c r="E370" t="s">
        <v>270</v>
      </c>
      <c r="F370">
        <v>7.2942674736103603</v>
      </c>
      <c r="G370">
        <v>7.0058232111186802</v>
      </c>
      <c r="H370">
        <v>7.2955870675753003</v>
      </c>
      <c r="I370">
        <v>7.5061687751133199</v>
      </c>
      <c r="J370">
        <v>7.6719234804678598</v>
      </c>
      <c r="K370">
        <v>7.82677801666203</v>
      </c>
      <c r="L370">
        <v>7.99166515112009</v>
      </c>
      <c r="M370">
        <v>8.1726599969834108</v>
      </c>
      <c r="N370">
        <v>8.3955205643996091</v>
      </c>
      <c r="O370">
        <v>8.5873202434599492</v>
      </c>
      <c r="P370">
        <v>8.8277372066629702</v>
      </c>
      <c r="Q370">
        <v>9.0855316057073008</v>
      </c>
      <c r="R370">
        <v>9.3225669266226294</v>
      </c>
      <c r="S370">
        <v>9.5445136477291594</v>
      </c>
      <c r="T370">
        <v>9.7978633688300594</v>
      </c>
      <c r="U370">
        <v>10.1215887113945</v>
      </c>
      <c r="V370">
        <v>10.403431165049099</v>
      </c>
      <c r="W370">
        <v>10.6671389807537</v>
      </c>
      <c r="X370">
        <v>10.9258883080381</v>
      </c>
      <c r="Y370">
        <v>11.2268696788593</v>
      </c>
      <c r="Z370">
        <v>11.547799190971199</v>
      </c>
      <c r="AA370">
        <v>11.86481690165</v>
      </c>
      <c r="AB370">
        <v>12.1466790313955</v>
      </c>
      <c r="AC370">
        <v>12.4411870018548</v>
      </c>
      <c r="AD370">
        <v>12.7188856113864</v>
      </c>
      <c r="AE370">
        <v>13.0122906913167</v>
      </c>
      <c r="AF370">
        <v>13.2734797783093</v>
      </c>
      <c r="AG370">
        <v>13.5067100262944</v>
      </c>
      <c r="AH370">
        <v>13.4222277393417</v>
      </c>
      <c r="AI370">
        <v>13.340695163596999</v>
      </c>
      <c r="AJ370">
        <v>13.2905312997627</v>
      </c>
      <c r="AK370">
        <v>13.231661794843699</v>
      </c>
    </row>
    <row r="371" spans="4:37" x14ac:dyDescent="0.3">
      <c r="D371" t="s">
        <v>300</v>
      </c>
      <c r="E371" t="s">
        <v>271</v>
      </c>
      <c r="F371" s="8">
        <v>5.0000000000000003E-10</v>
      </c>
      <c r="G371" s="8">
        <v>4.5859342631056198E-10</v>
      </c>
      <c r="H371" s="8">
        <v>4.7250878803045395E-10</v>
      </c>
      <c r="I371" s="8">
        <v>4.9123854309022803E-10</v>
      </c>
      <c r="J371" s="8">
        <v>4.9498417797544204E-10</v>
      </c>
      <c r="K371" s="8">
        <v>5.0681340323551798E-10</v>
      </c>
      <c r="L371" s="8">
        <v>5.19780511314033E-10</v>
      </c>
      <c r="M371" s="8">
        <v>5.3175710392587098E-10</v>
      </c>
      <c r="N371" s="8">
        <v>5.4491019119034397E-10</v>
      </c>
      <c r="O371" s="8">
        <v>5.42486349037171E-10</v>
      </c>
      <c r="P371" s="8">
        <v>5.5636112294257701E-10</v>
      </c>
      <c r="Q371" s="8">
        <v>5.7364405971925096E-10</v>
      </c>
      <c r="R371" s="8">
        <v>5.9508779313253199E-10</v>
      </c>
      <c r="S371" s="8">
        <v>6.1707733720577298E-10</v>
      </c>
      <c r="T371" s="8">
        <v>6.39285207896929E-10</v>
      </c>
      <c r="U371" s="8">
        <v>6.6470073207632998E-10</v>
      </c>
      <c r="V371" s="8">
        <v>6.9266465168963396E-10</v>
      </c>
      <c r="W371" s="8">
        <v>7.17503543375618E-10</v>
      </c>
      <c r="X371" s="8">
        <v>7.4314047458829104E-10</v>
      </c>
      <c r="Y371" s="8">
        <v>7.6747442416446104E-10</v>
      </c>
      <c r="Z371" s="8">
        <v>7.9358662187483597E-10</v>
      </c>
      <c r="AA371" s="8">
        <v>8.1713646321526498E-10</v>
      </c>
      <c r="AB371" s="8">
        <v>8.3810669790842905E-10</v>
      </c>
      <c r="AC371" s="8">
        <v>8.5545905994998598E-10</v>
      </c>
      <c r="AD371" s="8">
        <v>8.76089959508184E-10</v>
      </c>
      <c r="AE371" s="8">
        <v>9.0034169163949296E-10</v>
      </c>
      <c r="AF371" s="8">
        <v>9.2622213447181502E-10</v>
      </c>
      <c r="AG371" s="8">
        <v>9.3682415193527192E-10</v>
      </c>
      <c r="AH371" s="8">
        <v>9.2956807862137297E-10</v>
      </c>
      <c r="AI371" s="8">
        <v>9.1359004869961403E-10</v>
      </c>
      <c r="AJ371" s="8">
        <v>8.9481864661347904E-10</v>
      </c>
      <c r="AK371" s="8">
        <v>8.75656616408191E-10</v>
      </c>
    </row>
    <row r="372" spans="4:37" x14ac:dyDescent="0.3">
      <c r="D372" t="s">
        <v>300</v>
      </c>
      <c r="E372" t="s">
        <v>272</v>
      </c>
      <c r="F372">
        <v>54.9415640789937</v>
      </c>
      <c r="G372">
        <v>50.4245413908518</v>
      </c>
      <c r="H372">
        <v>51.706339042872401</v>
      </c>
      <c r="I372">
        <v>52.489984790654198</v>
      </c>
      <c r="J372">
        <v>53.264592860051302</v>
      </c>
      <c r="K372">
        <v>54.1532614863658</v>
      </c>
      <c r="L372">
        <v>55.148922603887897</v>
      </c>
      <c r="M372">
        <v>56.025252797105502</v>
      </c>
      <c r="N372">
        <v>56.9752782182236</v>
      </c>
      <c r="O372">
        <v>58.3440356686123</v>
      </c>
      <c r="P372">
        <v>59.406220378940397</v>
      </c>
      <c r="Q372">
        <v>60.261755089582202</v>
      </c>
      <c r="R372">
        <v>61.4804144131149</v>
      </c>
      <c r="S372">
        <v>63.005761388396003</v>
      </c>
      <c r="T372">
        <v>64.584259403297807</v>
      </c>
      <c r="U372">
        <v>66.404249224727906</v>
      </c>
      <c r="V372">
        <v>68.0985552013952</v>
      </c>
      <c r="W372">
        <v>69.988835230395793</v>
      </c>
      <c r="X372">
        <v>71.865505912658307</v>
      </c>
      <c r="Y372">
        <v>73.697102607677294</v>
      </c>
      <c r="Z372">
        <v>75.539509034608898</v>
      </c>
      <c r="AA372">
        <v>77.413231015037496</v>
      </c>
      <c r="AB372">
        <v>80.692487328601004</v>
      </c>
      <c r="AC372">
        <v>83.832357363759598</v>
      </c>
      <c r="AD372">
        <v>87.042376499449603</v>
      </c>
      <c r="AE372">
        <v>90.369842068774503</v>
      </c>
      <c r="AF372">
        <v>93.839787026671402</v>
      </c>
      <c r="AG372">
        <v>97.049512066415801</v>
      </c>
      <c r="AH372">
        <v>98.231826212849299</v>
      </c>
      <c r="AI372">
        <v>99.0837974548202</v>
      </c>
      <c r="AJ372">
        <v>99.918998878723599</v>
      </c>
      <c r="AK372">
        <v>100.618844466136</v>
      </c>
    </row>
    <row r="373" spans="4:37" x14ac:dyDescent="0.3">
      <c r="D373" t="s">
        <v>300</v>
      </c>
      <c r="E373" t="s">
        <v>273</v>
      </c>
      <c r="F373">
        <v>84.0521074298928</v>
      </c>
      <c r="G373">
        <v>79.902458335018594</v>
      </c>
      <c r="H373">
        <v>82.480638497930499</v>
      </c>
      <c r="I373">
        <v>84.003992475335096</v>
      </c>
      <c r="J373">
        <v>85.674175749522306</v>
      </c>
      <c r="K373">
        <v>87.502162625982194</v>
      </c>
      <c r="L373">
        <v>89.658447237338194</v>
      </c>
      <c r="M373">
        <v>92.064790091199896</v>
      </c>
      <c r="N373">
        <v>94.634668529165097</v>
      </c>
      <c r="O373">
        <v>97.967088608591098</v>
      </c>
      <c r="P373">
        <v>100.921173228607</v>
      </c>
      <c r="Q373">
        <v>103.744117199009</v>
      </c>
      <c r="R373">
        <v>107.040421557416</v>
      </c>
      <c r="S373">
        <v>110.46359564230001</v>
      </c>
      <c r="T373">
        <v>114.134857235171</v>
      </c>
      <c r="U373">
        <v>118.287734895928</v>
      </c>
      <c r="V373">
        <v>122.341547808676</v>
      </c>
      <c r="W373">
        <v>126.65871606669801</v>
      </c>
      <c r="X373">
        <v>131.29244334198901</v>
      </c>
      <c r="Y373">
        <v>135.723843708885</v>
      </c>
      <c r="Z373">
        <v>140.228980186683</v>
      </c>
      <c r="AA373">
        <v>144.799934711866</v>
      </c>
      <c r="AB373">
        <v>149.37596187147699</v>
      </c>
      <c r="AC373">
        <v>153.591992299379</v>
      </c>
      <c r="AD373">
        <v>157.96340185391099</v>
      </c>
      <c r="AE373">
        <v>162.53705378778901</v>
      </c>
      <c r="AF373">
        <v>167.38841092032899</v>
      </c>
      <c r="AG373">
        <v>172.28106478414699</v>
      </c>
      <c r="AH373">
        <v>172.44140197606001</v>
      </c>
      <c r="AI373">
        <v>171.90763148754999</v>
      </c>
      <c r="AJ373">
        <v>171.45703381782599</v>
      </c>
      <c r="AK373">
        <v>170.778892631079</v>
      </c>
    </row>
    <row r="374" spans="4:37" x14ac:dyDescent="0.3">
      <c r="D374" t="s">
        <v>300</v>
      </c>
      <c r="E374" t="s">
        <v>274</v>
      </c>
      <c r="F374">
        <v>413.43609675688703</v>
      </c>
      <c r="G374">
        <v>391.15884694667301</v>
      </c>
      <c r="H374">
        <v>405.47734879144798</v>
      </c>
      <c r="I374">
        <v>413.64086147965997</v>
      </c>
      <c r="J374">
        <v>422.78345371738101</v>
      </c>
      <c r="K374">
        <v>432.36679978396597</v>
      </c>
      <c r="L374">
        <v>443.31767396387801</v>
      </c>
      <c r="M374">
        <v>455.03015079750901</v>
      </c>
      <c r="N374">
        <v>467.857040512129</v>
      </c>
      <c r="O374">
        <v>485.44107180938801</v>
      </c>
      <c r="P374">
        <v>500.70881744377903</v>
      </c>
      <c r="Q374">
        <v>515.274322146906</v>
      </c>
      <c r="R374">
        <v>532.25199604851696</v>
      </c>
      <c r="S374">
        <v>550.21413945631502</v>
      </c>
      <c r="T374">
        <v>569.497953271906</v>
      </c>
      <c r="U374">
        <v>591.15691133585801</v>
      </c>
      <c r="V374">
        <v>612.17231715608796</v>
      </c>
      <c r="W374">
        <v>635.06779746524603</v>
      </c>
      <c r="X374">
        <v>660.06792955362698</v>
      </c>
      <c r="Y374">
        <v>684.31617999220998</v>
      </c>
      <c r="Z374">
        <v>709.09013273527501</v>
      </c>
      <c r="AA374">
        <v>734.14519372918699</v>
      </c>
      <c r="AB374">
        <v>763.22457743478503</v>
      </c>
      <c r="AC374">
        <v>789.96469528221905</v>
      </c>
      <c r="AD374">
        <v>815.95736116190903</v>
      </c>
      <c r="AE374">
        <v>842.27475183372496</v>
      </c>
      <c r="AF374">
        <v>869.75263395977197</v>
      </c>
      <c r="AG374">
        <v>898.27753605006001</v>
      </c>
      <c r="AH374">
        <v>907.71346874350297</v>
      </c>
      <c r="AI374">
        <v>911.87393453521895</v>
      </c>
      <c r="AJ374">
        <v>913.87529722775002</v>
      </c>
      <c r="AK374">
        <v>913.84128617329202</v>
      </c>
    </row>
    <row r="375" spans="4:37" x14ac:dyDescent="0.3">
      <c r="D375" t="s">
        <v>300</v>
      </c>
      <c r="E375" t="s">
        <v>275</v>
      </c>
      <c r="F375">
        <v>367.47747877214698</v>
      </c>
      <c r="G375">
        <v>349.35484887505498</v>
      </c>
      <c r="H375">
        <v>360.73944713167703</v>
      </c>
      <c r="I375">
        <v>367.70768972868598</v>
      </c>
      <c r="J375">
        <v>375.24108153261301</v>
      </c>
      <c r="K375">
        <v>383.385387170478</v>
      </c>
      <c r="L375">
        <v>392.87290281304399</v>
      </c>
      <c r="M375">
        <v>403.15490268452402</v>
      </c>
      <c r="N375">
        <v>414.28048717864499</v>
      </c>
      <c r="O375">
        <v>428.34384457658803</v>
      </c>
      <c r="P375">
        <v>441.22194593326498</v>
      </c>
      <c r="Q375">
        <v>453.66577445593299</v>
      </c>
      <c r="R375">
        <v>468.30463878004798</v>
      </c>
      <c r="S375">
        <v>483.45887078699201</v>
      </c>
      <c r="T375">
        <v>499.67678172864697</v>
      </c>
      <c r="U375">
        <v>517.98886947724895</v>
      </c>
      <c r="V375">
        <v>535.89525800878198</v>
      </c>
      <c r="W375">
        <v>554.950489728962</v>
      </c>
      <c r="X375">
        <v>575.32738400341498</v>
      </c>
      <c r="Y375">
        <v>594.83341040938603</v>
      </c>
      <c r="Z375">
        <v>614.75315877779599</v>
      </c>
      <c r="AA375">
        <v>634.86137803639804</v>
      </c>
      <c r="AB375">
        <v>656.49567534138203</v>
      </c>
      <c r="AC375">
        <v>676.03105139892295</v>
      </c>
      <c r="AD375">
        <v>695.57480611159804</v>
      </c>
      <c r="AE375">
        <v>715.80925796040594</v>
      </c>
      <c r="AF375">
        <v>737.21606123655795</v>
      </c>
      <c r="AG375">
        <v>758.95065444489796</v>
      </c>
      <c r="AH375">
        <v>761.64284773805502</v>
      </c>
      <c r="AI375">
        <v>761.02641313720403</v>
      </c>
      <c r="AJ375">
        <v>759.96706739093599</v>
      </c>
      <c r="AK375">
        <v>757.70754531872205</v>
      </c>
    </row>
    <row r="376" spans="4:37" x14ac:dyDescent="0.3">
      <c r="D376" t="s">
        <v>300</v>
      </c>
      <c r="E376" t="s">
        <v>276</v>
      </c>
      <c r="F376">
        <v>789.43519992013898</v>
      </c>
      <c r="G376">
        <v>803.78022705361104</v>
      </c>
      <c r="H376">
        <v>823.54721560316602</v>
      </c>
      <c r="I376">
        <v>843.02829258041402</v>
      </c>
      <c r="J376">
        <v>863.14088577286805</v>
      </c>
      <c r="K376">
        <v>883.69899933587897</v>
      </c>
      <c r="L376">
        <v>904.81021919279999</v>
      </c>
      <c r="M376">
        <v>926.43440576738601</v>
      </c>
      <c r="N376">
        <v>948.61554605779395</v>
      </c>
      <c r="O376">
        <v>971.75656954217004</v>
      </c>
      <c r="P376">
        <v>995.26613696734898</v>
      </c>
      <c r="Q376">
        <v>1019.25999242869</v>
      </c>
      <c r="R376">
        <v>1044.08901792082</v>
      </c>
      <c r="S376">
        <v>1069.5880690281101</v>
      </c>
      <c r="T376">
        <v>1095.72374544284</v>
      </c>
      <c r="U376">
        <v>1122.5654999251699</v>
      </c>
      <c r="V376">
        <v>1150.03804720639</v>
      </c>
      <c r="W376">
        <v>1178.36647257296</v>
      </c>
      <c r="X376">
        <v>1207.56179874796</v>
      </c>
      <c r="Y376">
        <v>1237.2098040332901</v>
      </c>
      <c r="Z376">
        <v>1267.59548547135</v>
      </c>
      <c r="AA376">
        <v>1298.5790639439399</v>
      </c>
      <c r="AB376">
        <v>1330.66777140517</v>
      </c>
      <c r="AC376">
        <v>1363.1538818106601</v>
      </c>
      <c r="AD376">
        <v>1396.2561803148301</v>
      </c>
      <c r="AE376">
        <v>1430.1061930732101</v>
      </c>
      <c r="AF376">
        <v>1464.88876172461</v>
      </c>
      <c r="AG376">
        <v>1500.64193963091</v>
      </c>
      <c r="AH376">
        <v>1535.7150115714501</v>
      </c>
      <c r="AI376">
        <v>1570.82975997535</v>
      </c>
      <c r="AJ376">
        <v>1606.19310067783</v>
      </c>
      <c r="AK376">
        <v>1642.08095453443</v>
      </c>
    </row>
    <row r="377" spans="4:37" x14ac:dyDescent="0.3">
      <c r="D377" t="s">
        <v>300</v>
      </c>
      <c r="E377" t="s">
        <v>277</v>
      </c>
      <c r="F377">
        <v>475.07820917543302</v>
      </c>
      <c r="G377">
        <v>430.12107344165901</v>
      </c>
      <c r="H377">
        <v>447.86361758137502</v>
      </c>
      <c r="I377">
        <v>458.69846045824102</v>
      </c>
      <c r="J377">
        <v>469.357090353979</v>
      </c>
      <c r="K377">
        <v>480.36889618768703</v>
      </c>
      <c r="L377">
        <v>492.86750271205102</v>
      </c>
      <c r="M377">
        <v>506.10722812496499</v>
      </c>
      <c r="N377">
        <v>520.39075879116103</v>
      </c>
      <c r="O377">
        <v>538.13072034652203</v>
      </c>
      <c r="P377">
        <v>554.61624653046397</v>
      </c>
      <c r="Q377">
        <v>570.48730603643196</v>
      </c>
      <c r="R377">
        <v>588.99854385630101</v>
      </c>
      <c r="S377">
        <v>608.10349562520798</v>
      </c>
      <c r="T377">
        <v>628.62139529793797</v>
      </c>
      <c r="U377">
        <v>652.01437740988001</v>
      </c>
      <c r="V377">
        <v>674.54717525408103</v>
      </c>
      <c r="W377">
        <v>698.68861358644995</v>
      </c>
      <c r="X377">
        <v>724.67763367170801</v>
      </c>
      <c r="Y377">
        <v>749.59816581899395</v>
      </c>
      <c r="Z377">
        <v>774.96672945288299</v>
      </c>
      <c r="AA377">
        <v>800.67222683971602</v>
      </c>
      <c r="AB377">
        <v>828.61919091657001</v>
      </c>
      <c r="AC377">
        <v>854.22349091158401</v>
      </c>
      <c r="AD377">
        <v>879.58683543218694</v>
      </c>
      <c r="AE377">
        <v>905.53426415264596</v>
      </c>
      <c r="AF377">
        <v>932.65637620103996</v>
      </c>
      <c r="AG377">
        <v>960.126997607421</v>
      </c>
      <c r="AH377">
        <v>961.84936594115095</v>
      </c>
      <c r="AI377">
        <v>959.69240641804697</v>
      </c>
      <c r="AJ377">
        <v>957.12402239660503</v>
      </c>
      <c r="AK377">
        <v>953.02388364592503</v>
      </c>
    </row>
    <row r="378" spans="4:37" x14ac:dyDescent="0.3">
      <c r="D378" t="s">
        <v>282</v>
      </c>
      <c r="E378" t="s">
        <v>201</v>
      </c>
      <c r="F378">
        <v>0.99999999999979905</v>
      </c>
      <c r="G378">
        <v>0.940194091937542</v>
      </c>
      <c r="H378">
        <v>0.95315139601849896</v>
      </c>
      <c r="I378">
        <v>0.97656574540254004</v>
      </c>
      <c r="J378">
        <v>0.99010748043178698</v>
      </c>
      <c r="K378">
        <v>0.99569763190217098</v>
      </c>
      <c r="L378">
        <v>0.99977202397626597</v>
      </c>
      <c r="M378">
        <v>0.99519070885620897</v>
      </c>
      <c r="N378">
        <v>0.99225981512295802</v>
      </c>
      <c r="O378">
        <v>1.0229302591870599</v>
      </c>
      <c r="P378">
        <v>1.0197045220916401</v>
      </c>
      <c r="Q378">
        <v>1.0115909106482199</v>
      </c>
      <c r="R378">
        <v>1.01378155762662</v>
      </c>
      <c r="S378">
        <v>1.0145636657096699</v>
      </c>
      <c r="T378">
        <v>1.01467903128252</v>
      </c>
      <c r="U378">
        <v>1.0156654854050799</v>
      </c>
      <c r="V378">
        <v>1.0170081118999099</v>
      </c>
      <c r="W378">
        <v>1.0170845596484199</v>
      </c>
      <c r="X378">
        <v>1.0184756076686701</v>
      </c>
      <c r="Y378">
        <v>1.01953430747838</v>
      </c>
      <c r="Z378">
        <v>1.0220835468743601</v>
      </c>
      <c r="AA378">
        <v>1.0255021182541899</v>
      </c>
      <c r="AB378">
        <v>1.0368118570042599</v>
      </c>
      <c r="AC378">
        <v>1.0399999589286699</v>
      </c>
      <c r="AD378">
        <v>1.0437237871477001</v>
      </c>
      <c r="AE378">
        <v>1.04848662149747</v>
      </c>
      <c r="AF378">
        <v>1.0545094123057801</v>
      </c>
      <c r="AG378">
        <v>1.0506571056471901</v>
      </c>
      <c r="AH378">
        <v>1.0337203480805901</v>
      </c>
      <c r="AI378">
        <v>1.01898282540777</v>
      </c>
      <c r="AJ378">
        <v>1.0096545484394801</v>
      </c>
      <c r="AK378">
        <v>0.99856487323531096</v>
      </c>
    </row>
    <row r="379" spans="4:37" x14ac:dyDescent="0.3">
      <c r="D379" t="s">
        <v>282</v>
      </c>
      <c r="E379" t="s">
        <v>202</v>
      </c>
      <c r="F379">
        <v>0.99999999999973399</v>
      </c>
      <c r="G379">
        <v>0.95499953097341395</v>
      </c>
      <c r="H379">
        <v>0.979519103399213</v>
      </c>
      <c r="I379">
        <v>1.00876647111638</v>
      </c>
      <c r="J379">
        <v>1.02568589672225</v>
      </c>
      <c r="K379">
        <v>1.0311842701063201</v>
      </c>
      <c r="L379">
        <v>1.0359794049503599</v>
      </c>
      <c r="M379">
        <v>1.03195796408899</v>
      </c>
      <c r="N379">
        <v>1.0311269005892001</v>
      </c>
      <c r="O379">
        <v>1.07983088735082</v>
      </c>
      <c r="P379">
        <v>1.0767591908121701</v>
      </c>
      <c r="Q379">
        <v>1.0645386087191699</v>
      </c>
      <c r="R379">
        <v>1.0628713988218501</v>
      </c>
      <c r="S379">
        <v>1.05905821158391</v>
      </c>
      <c r="T379">
        <v>1.05586170289357</v>
      </c>
      <c r="U379">
        <v>1.0562733547636201</v>
      </c>
      <c r="V379">
        <v>1.0534254167517501</v>
      </c>
      <c r="W379">
        <v>1.0489676819606399</v>
      </c>
      <c r="X379">
        <v>1.04797806487127</v>
      </c>
      <c r="Y379">
        <v>1.0474660084796601</v>
      </c>
      <c r="Z379">
        <v>1.0479907339944201</v>
      </c>
      <c r="AA379">
        <v>1.0508359224695101</v>
      </c>
      <c r="AB379">
        <v>1.0665467209008299</v>
      </c>
      <c r="AC379">
        <v>1.0699601420901801</v>
      </c>
      <c r="AD379">
        <v>1.07236254792726</v>
      </c>
      <c r="AE379">
        <v>1.0751637830663301</v>
      </c>
      <c r="AF379">
        <v>1.07843683182831</v>
      </c>
      <c r="AG379">
        <v>1.06375210287456</v>
      </c>
      <c r="AH379">
        <v>1.0289256240678699</v>
      </c>
      <c r="AI379">
        <v>0.99756737085474301</v>
      </c>
      <c r="AJ379">
        <v>0.974922046252098</v>
      </c>
      <c r="AK379">
        <v>0.95172026695023404</v>
      </c>
    </row>
    <row r="380" spans="4:37" x14ac:dyDescent="0.3">
      <c r="D380" t="s">
        <v>282</v>
      </c>
      <c r="E380" t="s">
        <v>203</v>
      </c>
      <c r="F380">
        <v>0.99999999999970401</v>
      </c>
      <c r="G380">
        <v>0.92797164625357298</v>
      </c>
      <c r="H380">
        <v>0.96498126673604101</v>
      </c>
      <c r="I380">
        <v>1.00551769739082</v>
      </c>
      <c r="J380">
        <v>1.03191830715115</v>
      </c>
      <c r="K380">
        <v>1.0455374381304601</v>
      </c>
      <c r="L380">
        <v>1.05778853942326</v>
      </c>
      <c r="M380">
        <v>1.05952804653815</v>
      </c>
      <c r="N380">
        <v>1.06327599491126</v>
      </c>
      <c r="O380">
        <v>1.1226903238519601</v>
      </c>
      <c r="P380">
        <v>1.12793474101169</v>
      </c>
      <c r="Q380">
        <v>1.1216200486993899</v>
      </c>
      <c r="R380">
        <v>1.1278471597255399</v>
      </c>
      <c r="S380">
        <v>1.13162400807916</v>
      </c>
      <c r="T380">
        <v>1.1353772999262799</v>
      </c>
      <c r="U380">
        <v>1.1415881921016899</v>
      </c>
      <c r="V380">
        <v>1.1427915762495999</v>
      </c>
      <c r="W380">
        <v>1.1439388595103801</v>
      </c>
      <c r="X380">
        <v>1.1497861793411901</v>
      </c>
      <c r="Y380">
        <v>1.1532179272477701</v>
      </c>
      <c r="Z380">
        <v>1.1585274731478801</v>
      </c>
      <c r="AA380">
        <v>1.1659477121439099</v>
      </c>
      <c r="AB380">
        <v>1.1930701156793699</v>
      </c>
      <c r="AC380">
        <v>1.2035936327383201</v>
      </c>
      <c r="AD380">
        <v>1.2104536807724999</v>
      </c>
      <c r="AE380">
        <v>1.2176607988022301</v>
      </c>
      <c r="AF380">
        <v>1.2263653746488701</v>
      </c>
      <c r="AG380">
        <v>1.22069505224192</v>
      </c>
      <c r="AH380">
        <v>1.19002925126604</v>
      </c>
      <c r="AI380">
        <v>1.1588343203312199</v>
      </c>
      <c r="AJ380">
        <v>1.1344048354635199</v>
      </c>
      <c r="AK380">
        <v>1.1074398801801399</v>
      </c>
    </row>
    <row r="381" spans="4:37" x14ac:dyDescent="0.3">
      <c r="D381" t="s">
        <v>282</v>
      </c>
      <c r="E381" t="s">
        <v>204</v>
      </c>
      <c r="F381">
        <v>1</v>
      </c>
      <c r="G381">
        <v>0.99923858104098595</v>
      </c>
      <c r="H381">
        <v>0.98833493621144497</v>
      </c>
      <c r="I381">
        <v>0.99053130410841395</v>
      </c>
      <c r="J381">
        <v>0.98837672224645201</v>
      </c>
      <c r="K381">
        <v>0.986886423641262</v>
      </c>
      <c r="L381">
        <v>0.98704523222902596</v>
      </c>
      <c r="M381">
        <v>0.98549649348544799</v>
      </c>
      <c r="N381">
        <v>0.984594665331741</v>
      </c>
      <c r="O381">
        <v>0.98443338779635803</v>
      </c>
      <c r="P381">
        <v>0.98351102246674404</v>
      </c>
      <c r="Q381">
        <v>0.98228571632935702</v>
      </c>
      <c r="R381">
        <v>0.98624191703351105</v>
      </c>
      <c r="S381">
        <v>0.98841662532110297</v>
      </c>
      <c r="T381">
        <v>0.98951646757511902</v>
      </c>
      <c r="U381">
        <v>0.99161826535012498</v>
      </c>
      <c r="V381">
        <v>0.99508458855870596</v>
      </c>
      <c r="W381">
        <v>0.99659705199833004</v>
      </c>
      <c r="X381">
        <v>0.99749052492176604</v>
      </c>
      <c r="Y381">
        <v>0.99714647390910804</v>
      </c>
      <c r="Z381">
        <v>0.99826953197282897</v>
      </c>
      <c r="AA381">
        <v>0.99910230207092399</v>
      </c>
      <c r="AB381">
        <v>0.99799370109421004</v>
      </c>
      <c r="AC381">
        <v>0.99590118128000105</v>
      </c>
      <c r="AD381">
        <v>0.99769736078444005</v>
      </c>
      <c r="AE381">
        <v>1.00079742433997</v>
      </c>
      <c r="AF381">
        <v>1.00473317229823</v>
      </c>
      <c r="AG381">
        <v>1.00310752907004</v>
      </c>
      <c r="AH381">
        <v>0.98533157609976696</v>
      </c>
      <c r="AI381">
        <v>0.97248471845795403</v>
      </c>
      <c r="AJ381">
        <v>0.96608394200528702</v>
      </c>
      <c r="AK381">
        <v>0.96060423053643396</v>
      </c>
    </row>
    <row r="382" spans="4:37" x14ac:dyDescent="0.3">
      <c r="D382" t="s">
        <v>282</v>
      </c>
      <c r="E382" t="s">
        <v>205</v>
      </c>
      <c r="F382">
        <v>1</v>
      </c>
      <c r="G382">
        <v>1.0029982745936401</v>
      </c>
      <c r="H382">
        <v>0.99867328791821597</v>
      </c>
      <c r="I382">
        <v>0.99528633824905099</v>
      </c>
      <c r="J382">
        <v>0.99298130857070299</v>
      </c>
      <c r="K382">
        <v>0.99242144711056401</v>
      </c>
      <c r="L382">
        <v>0.99300178985015897</v>
      </c>
      <c r="M382">
        <v>0.99167285270908301</v>
      </c>
      <c r="N382">
        <v>0.99071135444972103</v>
      </c>
      <c r="O382">
        <v>1.01090596404831</v>
      </c>
      <c r="P382">
        <v>1.00834648946901</v>
      </c>
      <c r="Q382">
        <v>1.00196957200023</v>
      </c>
      <c r="R382">
        <v>1.0016986231513501</v>
      </c>
      <c r="S382">
        <v>1.00141886030622</v>
      </c>
      <c r="T382">
        <v>1.0012166438433701</v>
      </c>
      <c r="U382">
        <v>1.0020310758977999</v>
      </c>
      <c r="V382">
        <v>1.0048886025027699</v>
      </c>
      <c r="W382">
        <v>1.0059691170510701</v>
      </c>
      <c r="X382">
        <v>1.00561356351069</v>
      </c>
      <c r="Y382">
        <v>1.0043454387950199</v>
      </c>
      <c r="Z382">
        <v>1.0036974512502099</v>
      </c>
      <c r="AA382">
        <v>1.00479825046132</v>
      </c>
      <c r="AB382">
        <v>1.00810566677124</v>
      </c>
      <c r="AC382">
        <v>1.00752978991446</v>
      </c>
      <c r="AD382">
        <v>1.0089526070089001</v>
      </c>
      <c r="AE382">
        <v>1.0108100388290799</v>
      </c>
      <c r="AF382">
        <v>1.0135881669409701</v>
      </c>
      <c r="AG382">
        <v>1.0102990643710199</v>
      </c>
      <c r="AH382">
        <v>0.99443386950775703</v>
      </c>
      <c r="AI382">
        <v>0.97799100990423904</v>
      </c>
      <c r="AJ382">
        <v>0.96866932461473498</v>
      </c>
      <c r="AK382">
        <v>0.96054817612438703</v>
      </c>
    </row>
    <row r="383" spans="4:37" x14ac:dyDescent="0.3">
      <c r="D383" t="s">
        <v>282</v>
      </c>
      <c r="E383" t="s">
        <v>206</v>
      </c>
      <c r="F383">
        <v>1</v>
      </c>
      <c r="G383">
        <v>1.0225171250390199</v>
      </c>
      <c r="H383">
        <v>1.02281946617123</v>
      </c>
      <c r="I383">
        <v>1.0162115379502801</v>
      </c>
      <c r="J383">
        <v>1.0135921628171201</v>
      </c>
      <c r="K383">
        <v>1.01560383114474</v>
      </c>
      <c r="L383">
        <v>1.01948607445786</v>
      </c>
      <c r="M383">
        <v>1.0235313655423499</v>
      </c>
      <c r="N383">
        <v>1.02678379079689</v>
      </c>
      <c r="O383">
        <v>1.04999948297852</v>
      </c>
      <c r="P383">
        <v>1.05099632305382</v>
      </c>
      <c r="Q383">
        <v>1.04654911103138</v>
      </c>
      <c r="R383">
        <v>1.0467688050519299</v>
      </c>
      <c r="S383">
        <v>1.04740349409456</v>
      </c>
      <c r="T383">
        <v>1.0487528844166001</v>
      </c>
      <c r="U383">
        <v>1.0517537596620401</v>
      </c>
      <c r="V383">
        <v>1.0546412483088701</v>
      </c>
      <c r="W383">
        <v>1.0577354955592799</v>
      </c>
      <c r="X383">
        <v>1.06038581308488</v>
      </c>
      <c r="Y383">
        <v>1.05895677783381</v>
      </c>
      <c r="Z383">
        <v>1.0573586966828199</v>
      </c>
      <c r="AA383">
        <v>1.05773540695671</v>
      </c>
      <c r="AB383">
        <v>1.06238975905745</v>
      </c>
      <c r="AC383">
        <v>1.0622156180335101</v>
      </c>
      <c r="AD383">
        <v>1.06206452438217</v>
      </c>
      <c r="AE383">
        <v>1.0619714149988</v>
      </c>
      <c r="AF383">
        <v>1.06292099904218</v>
      </c>
      <c r="AG383">
        <v>1.0588066581095099</v>
      </c>
      <c r="AH383">
        <v>1.03905439804137</v>
      </c>
      <c r="AI383">
        <v>1.01716929138401</v>
      </c>
      <c r="AJ383">
        <v>1.0020348267819399</v>
      </c>
      <c r="AK383">
        <v>0.98869410786952205</v>
      </c>
    </row>
    <row r="384" spans="4:37" x14ac:dyDescent="0.3">
      <c r="D384" t="s">
        <v>282</v>
      </c>
      <c r="E384" t="s">
        <v>207</v>
      </c>
      <c r="F384">
        <v>0.99999999999977995</v>
      </c>
      <c r="G384">
        <v>0.92114349486224301</v>
      </c>
      <c r="H384">
        <v>0.94197459277467199</v>
      </c>
      <c r="I384">
        <v>0.98217534003246298</v>
      </c>
      <c r="J384">
        <v>1.0043423606570201</v>
      </c>
      <c r="K384">
        <v>1.0161885958628001</v>
      </c>
      <c r="L384">
        <v>1.0268459388108699</v>
      </c>
      <c r="M384">
        <v>1.0260650868524199</v>
      </c>
      <c r="N384">
        <v>1.0267290899208401</v>
      </c>
      <c r="O384">
        <v>1.04642143882304</v>
      </c>
      <c r="P384">
        <v>1.04893113827601</v>
      </c>
      <c r="Q384">
        <v>1.0483418785727201</v>
      </c>
      <c r="R384">
        <v>1.0609242917339201</v>
      </c>
      <c r="S384">
        <v>1.0695779857600201</v>
      </c>
      <c r="T384">
        <v>1.07599069962191</v>
      </c>
      <c r="U384">
        <v>1.08324977152304</v>
      </c>
      <c r="V384">
        <v>1.08922160988897</v>
      </c>
      <c r="W384">
        <v>1.09416843959443</v>
      </c>
      <c r="X384">
        <v>1.1016668782650501</v>
      </c>
      <c r="Y384">
        <v>1.1070233161646801</v>
      </c>
      <c r="Z384">
        <v>1.1154887015930399</v>
      </c>
      <c r="AA384">
        <v>1.12239830144951</v>
      </c>
      <c r="AB384">
        <v>1.1361016571268601</v>
      </c>
      <c r="AC384">
        <v>1.1413594265025599</v>
      </c>
      <c r="AD384">
        <v>1.1486540055062699</v>
      </c>
      <c r="AE384">
        <v>1.1582444317355101</v>
      </c>
      <c r="AF384">
        <v>1.1699250542892801</v>
      </c>
      <c r="AG384">
        <v>1.1728601686306199</v>
      </c>
      <c r="AH384">
        <v>1.14696963396077</v>
      </c>
      <c r="AI384">
        <v>1.1282935794587901</v>
      </c>
      <c r="AJ384">
        <v>1.11549162204354</v>
      </c>
      <c r="AK384">
        <v>1.1000152185373899</v>
      </c>
    </row>
    <row r="385" spans="4:37" x14ac:dyDescent="0.3">
      <c r="D385" t="s">
        <v>282</v>
      </c>
      <c r="E385" t="s">
        <v>208</v>
      </c>
      <c r="F385">
        <v>0.99999999999988898</v>
      </c>
      <c r="G385">
        <v>0.979868884759865</v>
      </c>
      <c r="H385">
        <v>0.97041852020084596</v>
      </c>
      <c r="I385">
        <v>0.975939662699569</v>
      </c>
      <c r="J385">
        <v>0.97556965861626499</v>
      </c>
      <c r="K385">
        <v>0.97398386202074905</v>
      </c>
      <c r="L385">
        <v>0.973637604445039</v>
      </c>
      <c r="M385">
        <v>0.971363649259816</v>
      </c>
      <c r="N385">
        <v>0.97031302328996205</v>
      </c>
      <c r="O385">
        <v>0.97248785356141398</v>
      </c>
      <c r="P385">
        <v>0.97129620800834005</v>
      </c>
      <c r="Q385">
        <v>0.96954952681547601</v>
      </c>
      <c r="R385">
        <v>0.97353879923826603</v>
      </c>
      <c r="S385">
        <v>0.97560513673064897</v>
      </c>
      <c r="T385">
        <v>0.97633808264880095</v>
      </c>
      <c r="U385">
        <v>0.97774649238671596</v>
      </c>
      <c r="V385">
        <v>0.98068687038876701</v>
      </c>
      <c r="W385">
        <v>0.981408487982804</v>
      </c>
      <c r="X385">
        <v>0.98183042482905403</v>
      </c>
      <c r="Y385">
        <v>0.98153385097727996</v>
      </c>
      <c r="Z385">
        <v>0.98308005895605699</v>
      </c>
      <c r="AA385">
        <v>0.98433097820164495</v>
      </c>
      <c r="AB385">
        <v>0.98453419136151699</v>
      </c>
      <c r="AC385">
        <v>0.982826629755715</v>
      </c>
      <c r="AD385">
        <v>0.98506019636335496</v>
      </c>
      <c r="AE385">
        <v>0.98868742187537695</v>
      </c>
      <c r="AF385">
        <v>0.99318291677140302</v>
      </c>
      <c r="AG385">
        <v>0.98869154283281802</v>
      </c>
      <c r="AH385">
        <v>0.97040726504885899</v>
      </c>
      <c r="AI385">
        <v>0.95717757180887297</v>
      </c>
      <c r="AJ385">
        <v>0.95054351538555903</v>
      </c>
      <c r="AK385">
        <v>0.944720592013502</v>
      </c>
    </row>
    <row r="386" spans="4:37" x14ac:dyDescent="0.3">
      <c r="D386" t="s">
        <v>282</v>
      </c>
      <c r="E386" t="s">
        <v>209</v>
      </c>
      <c r="F386">
        <v>0.999999999999862</v>
      </c>
      <c r="G386">
        <v>0.94286907088129002</v>
      </c>
      <c r="H386">
        <v>0.94119328064585395</v>
      </c>
      <c r="I386">
        <v>0.96550992079117803</v>
      </c>
      <c r="J386">
        <v>0.97427108447319699</v>
      </c>
      <c r="K386">
        <v>0.97582298061848405</v>
      </c>
      <c r="L386">
        <v>0.97619667878435801</v>
      </c>
      <c r="M386">
        <v>0.96666916527268099</v>
      </c>
      <c r="N386">
        <v>0.95956245773881899</v>
      </c>
      <c r="O386">
        <v>0.95808488032882699</v>
      </c>
      <c r="P386">
        <v>0.95279246856490396</v>
      </c>
      <c r="Q386">
        <v>0.94881394215031001</v>
      </c>
      <c r="R386">
        <v>0.95525117911496404</v>
      </c>
      <c r="S386">
        <v>0.95846596567539799</v>
      </c>
      <c r="T386">
        <v>0.95937710102467399</v>
      </c>
      <c r="U386">
        <v>0.96044760567949705</v>
      </c>
      <c r="V386">
        <v>0.96353386823845</v>
      </c>
      <c r="W386">
        <v>0.96356307856972101</v>
      </c>
      <c r="X386">
        <v>0.96368945463655198</v>
      </c>
      <c r="Y386">
        <v>0.96506823171457401</v>
      </c>
      <c r="Z386">
        <v>0.96951197433277403</v>
      </c>
      <c r="AA386">
        <v>0.97211333370559805</v>
      </c>
      <c r="AB386">
        <v>0.974069015344736</v>
      </c>
      <c r="AC386">
        <v>0.97364370099805497</v>
      </c>
      <c r="AD386">
        <v>0.97776245517802696</v>
      </c>
      <c r="AE386">
        <v>0.98414618315308799</v>
      </c>
      <c r="AF386">
        <v>0.99172551327037595</v>
      </c>
      <c r="AG386">
        <v>0.99430833696090604</v>
      </c>
      <c r="AH386">
        <v>0.98284525932186195</v>
      </c>
      <c r="AI386">
        <v>0.98027091632143604</v>
      </c>
      <c r="AJ386">
        <v>0.98251653728200705</v>
      </c>
      <c r="AK386">
        <v>0.98307441013946395</v>
      </c>
    </row>
    <row r="387" spans="4:37" x14ac:dyDescent="0.3">
      <c r="D387" t="s">
        <v>282</v>
      </c>
      <c r="E387" t="s">
        <v>210</v>
      </c>
      <c r="F387">
        <v>1</v>
      </c>
      <c r="G387">
        <v>0.97692852258229301</v>
      </c>
      <c r="H387">
        <v>0.96804691627364303</v>
      </c>
      <c r="I387">
        <v>0.97690485908788605</v>
      </c>
      <c r="J387">
        <v>0.98009880668578797</v>
      </c>
      <c r="K387">
        <v>0.97985834598763799</v>
      </c>
      <c r="L387">
        <v>0.97990376825844905</v>
      </c>
      <c r="M387">
        <v>0.97626187491060901</v>
      </c>
      <c r="N387">
        <v>0.97208691716565299</v>
      </c>
      <c r="O387">
        <v>0.98922975754973597</v>
      </c>
      <c r="P387">
        <v>0.98270100048499798</v>
      </c>
      <c r="Q387">
        <v>0.97293834218696096</v>
      </c>
      <c r="R387">
        <v>0.97372644541097397</v>
      </c>
      <c r="S387">
        <v>0.97387688104213799</v>
      </c>
      <c r="T387">
        <v>0.97326425169948905</v>
      </c>
      <c r="U387">
        <v>0.97268328482541</v>
      </c>
      <c r="V387">
        <v>0.971296422203763</v>
      </c>
      <c r="W387">
        <v>0.97216303203201204</v>
      </c>
      <c r="X387">
        <v>0.97584554013598201</v>
      </c>
      <c r="Y387">
        <v>0.97456883178598197</v>
      </c>
      <c r="Z387">
        <v>0.97368217862862205</v>
      </c>
      <c r="AA387">
        <v>0.97365335438408296</v>
      </c>
      <c r="AB387">
        <v>0.97768753559102295</v>
      </c>
      <c r="AC387">
        <v>0.97548376475244802</v>
      </c>
      <c r="AD387">
        <v>0.97464935014749499</v>
      </c>
      <c r="AE387">
        <v>0.97464364150162497</v>
      </c>
      <c r="AF387">
        <v>0.97683303944970101</v>
      </c>
      <c r="AG387">
        <v>0.978747832433014</v>
      </c>
      <c r="AH387">
        <v>0.96638153414680406</v>
      </c>
      <c r="AI387">
        <v>0.95645321884425105</v>
      </c>
      <c r="AJ387">
        <v>0.95306787844928198</v>
      </c>
      <c r="AK387">
        <v>0.94888964477701998</v>
      </c>
    </row>
    <row r="388" spans="4:37" x14ac:dyDescent="0.3">
      <c r="D388" t="s">
        <v>282</v>
      </c>
      <c r="E388" t="s">
        <v>211</v>
      </c>
      <c r="F388">
        <v>0.99999999999990696</v>
      </c>
      <c r="G388">
        <v>0.92652370975854803</v>
      </c>
      <c r="H388">
        <v>0.96305346626806099</v>
      </c>
      <c r="I388">
        <v>0.98280090062143899</v>
      </c>
      <c r="J388">
        <v>1.0062728879126701</v>
      </c>
      <c r="K388">
        <v>1.0301290248896799</v>
      </c>
      <c r="L388">
        <v>1.05610671161976</v>
      </c>
      <c r="M388">
        <v>1.0812030311002301</v>
      </c>
      <c r="N388">
        <v>1.10484864126142</v>
      </c>
      <c r="O388">
        <v>1.1943476854716599</v>
      </c>
      <c r="P388">
        <v>1.2217480390588999</v>
      </c>
      <c r="Q388">
        <v>1.2321375767097</v>
      </c>
      <c r="R388">
        <v>1.25024974932551</v>
      </c>
      <c r="S388">
        <v>1.2701017721438399</v>
      </c>
      <c r="T388">
        <v>1.2933026642258001</v>
      </c>
      <c r="U388">
        <v>1.32261121768895</v>
      </c>
      <c r="V388">
        <v>1.3498133173439699</v>
      </c>
      <c r="W388">
        <v>1.3827394355524401</v>
      </c>
      <c r="X388">
        <v>1.4247621258729899</v>
      </c>
      <c r="Y388">
        <v>1.4556265197337499</v>
      </c>
      <c r="Z388">
        <v>1.4814011776113301</v>
      </c>
      <c r="AA388">
        <v>1.5119831683773901</v>
      </c>
      <c r="AB388">
        <v>1.5544543016888701</v>
      </c>
      <c r="AC388">
        <v>1.5807395266872</v>
      </c>
      <c r="AD388">
        <v>1.6030611719232499</v>
      </c>
      <c r="AE388">
        <v>1.6268539574169001</v>
      </c>
      <c r="AF388">
        <v>1.65562901269214</v>
      </c>
      <c r="AG388">
        <v>1.67914118835286</v>
      </c>
      <c r="AH388">
        <v>1.6356667516019801</v>
      </c>
      <c r="AI388">
        <v>1.5758018854245099</v>
      </c>
      <c r="AJ388">
        <v>1.52025735374101</v>
      </c>
      <c r="AK388">
        <v>1.4639952902051301</v>
      </c>
    </row>
    <row r="389" spans="4:37" x14ac:dyDescent="0.3">
      <c r="D389" t="s">
        <v>282</v>
      </c>
      <c r="E389" t="s">
        <v>212</v>
      </c>
      <c r="F389">
        <v>0.99999999999979805</v>
      </c>
      <c r="G389">
        <v>0.78805368302066103</v>
      </c>
      <c r="H389">
        <v>0.85798821444322804</v>
      </c>
      <c r="I389">
        <v>0.88532755014628695</v>
      </c>
      <c r="J389">
        <v>0.90749095742949304</v>
      </c>
      <c r="K389">
        <v>0.91153149327572602</v>
      </c>
      <c r="L389">
        <v>0.90892145697877302</v>
      </c>
      <c r="M389">
        <v>0.90626281694409605</v>
      </c>
      <c r="N389">
        <v>0.90804782476439405</v>
      </c>
      <c r="O389">
        <v>0.96241575885990105</v>
      </c>
      <c r="P389">
        <v>0.94744961083835499</v>
      </c>
      <c r="Q389">
        <v>0.93196784789587805</v>
      </c>
      <c r="R389">
        <v>0.92817830753270303</v>
      </c>
      <c r="S389">
        <v>0.92916384778783501</v>
      </c>
      <c r="T389">
        <v>0.93001864839512105</v>
      </c>
      <c r="U389">
        <v>0.92773050904913701</v>
      </c>
      <c r="V389">
        <v>0.92985157544140395</v>
      </c>
      <c r="W389">
        <v>0.93180410373424105</v>
      </c>
      <c r="X389">
        <v>0.93701876743076695</v>
      </c>
      <c r="Y389">
        <v>0.93806074287921004</v>
      </c>
      <c r="Z389">
        <v>0.93723888283205004</v>
      </c>
      <c r="AA389">
        <v>0.93808504419295202</v>
      </c>
      <c r="AB389">
        <v>0.95575411710759295</v>
      </c>
      <c r="AC389">
        <v>0.95480763321239803</v>
      </c>
      <c r="AD389">
        <v>0.951283743634458</v>
      </c>
      <c r="AE389">
        <v>0.95019965029701103</v>
      </c>
      <c r="AF389">
        <v>0.95160026172999701</v>
      </c>
      <c r="AG389">
        <v>0.947299097056572</v>
      </c>
      <c r="AH389">
        <v>0.97937972370200999</v>
      </c>
      <c r="AI389">
        <v>0.99336786034304503</v>
      </c>
      <c r="AJ389">
        <v>0.99680516395440999</v>
      </c>
      <c r="AK389">
        <v>0.99710626440053896</v>
      </c>
    </row>
    <row r="390" spans="4:37" x14ac:dyDescent="0.3">
      <c r="D390" t="s">
        <v>282</v>
      </c>
      <c r="E390" t="s">
        <v>213</v>
      </c>
      <c r="F390">
        <v>1</v>
      </c>
      <c r="G390">
        <v>0.95436501636265603</v>
      </c>
      <c r="H390">
        <v>0.952381812162164</v>
      </c>
      <c r="I390">
        <v>0.95833698462185801</v>
      </c>
      <c r="J390">
        <v>0.95635649515382304</v>
      </c>
      <c r="K390">
        <v>0.95492901426586596</v>
      </c>
      <c r="L390">
        <v>0.95362017064954796</v>
      </c>
      <c r="M390">
        <v>0.95096326460062497</v>
      </c>
      <c r="N390">
        <v>0.95519967491022895</v>
      </c>
      <c r="O390">
        <v>0.96423538466918901</v>
      </c>
      <c r="P390">
        <v>0.95968004966570497</v>
      </c>
      <c r="Q390">
        <v>0.95139029315002399</v>
      </c>
      <c r="R390">
        <v>0.95530367019387297</v>
      </c>
      <c r="S390">
        <v>0.95441146886010397</v>
      </c>
      <c r="T390">
        <v>0.95569923880089502</v>
      </c>
      <c r="U390">
        <v>0.96159959375946003</v>
      </c>
      <c r="V390">
        <v>0.96680675239387703</v>
      </c>
      <c r="W390">
        <v>0.97314666358589297</v>
      </c>
      <c r="X390">
        <v>0.97732135139172305</v>
      </c>
      <c r="Y390">
        <v>0.98381600848517103</v>
      </c>
      <c r="Z390">
        <v>0.98183509743126496</v>
      </c>
      <c r="AA390">
        <v>0.98137734611059302</v>
      </c>
      <c r="AB390">
        <v>0.97861230846251501</v>
      </c>
      <c r="AC390">
        <v>0.97558057038633605</v>
      </c>
      <c r="AD390">
        <v>0.97528345172747</v>
      </c>
      <c r="AE390">
        <v>0.97525191866343497</v>
      </c>
      <c r="AF390">
        <v>0.97766287769479798</v>
      </c>
      <c r="AG390">
        <v>0.97552252751864099</v>
      </c>
      <c r="AH390">
        <v>0.96481747428366804</v>
      </c>
      <c r="AI390">
        <v>0.95651394978735005</v>
      </c>
      <c r="AJ390">
        <v>0.95411894469405401</v>
      </c>
      <c r="AK390">
        <v>0.95237221697055896</v>
      </c>
    </row>
    <row r="391" spans="4:37" x14ac:dyDescent="0.3">
      <c r="D391" t="s">
        <v>282</v>
      </c>
      <c r="E391" t="s">
        <v>214</v>
      </c>
      <c r="F391">
        <v>0.99999999999986899</v>
      </c>
      <c r="G391">
        <v>0.92898752841356103</v>
      </c>
      <c r="H391">
        <v>0.93850797456103296</v>
      </c>
      <c r="I391">
        <v>0.93475573262877698</v>
      </c>
      <c r="J391">
        <v>0.938139495803749</v>
      </c>
      <c r="K391">
        <v>0.93829380682202901</v>
      </c>
      <c r="L391">
        <v>0.93668008908830203</v>
      </c>
      <c r="M391">
        <v>0.93545687327504901</v>
      </c>
      <c r="N391">
        <v>0.93566133789675499</v>
      </c>
      <c r="O391">
        <v>0.97471160622249498</v>
      </c>
      <c r="P391">
        <v>0.97219595048419005</v>
      </c>
      <c r="Q391">
        <v>0.96306886251463297</v>
      </c>
      <c r="R391">
        <v>0.957605818683538</v>
      </c>
      <c r="S391">
        <v>0.95499485637218395</v>
      </c>
      <c r="T391">
        <v>0.95401176432319801</v>
      </c>
      <c r="U391">
        <v>0.95288727511508597</v>
      </c>
      <c r="V391">
        <v>0.95205666508712805</v>
      </c>
      <c r="W391">
        <v>0.95287476640107005</v>
      </c>
      <c r="X391">
        <v>0.95611510513402898</v>
      </c>
      <c r="Y391">
        <v>0.95724339507187906</v>
      </c>
      <c r="Z391">
        <v>0.95719028008023099</v>
      </c>
      <c r="AA391">
        <v>0.95949910628238699</v>
      </c>
      <c r="AB391">
        <v>0.97202027284287396</v>
      </c>
      <c r="AC391">
        <v>0.97555519345155906</v>
      </c>
      <c r="AD391">
        <v>0.97536984105015301</v>
      </c>
      <c r="AE391">
        <v>0.97445742725530604</v>
      </c>
      <c r="AF391">
        <v>0.97425646336802396</v>
      </c>
      <c r="AG391">
        <v>0.97261431942508103</v>
      </c>
      <c r="AH391">
        <v>0.98350071219774204</v>
      </c>
      <c r="AI391">
        <v>0.98548022707070104</v>
      </c>
      <c r="AJ391">
        <v>0.98602497636001096</v>
      </c>
      <c r="AK391">
        <v>0.98564651942060599</v>
      </c>
    </row>
    <row r="392" spans="4:37" x14ac:dyDescent="0.3">
      <c r="D392" t="s">
        <v>282</v>
      </c>
      <c r="E392" t="s">
        <v>215</v>
      </c>
      <c r="F392">
        <v>0.99999999999974898</v>
      </c>
      <c r="G392">
        <v>1.03337534677275</v>
      </c>
      <c r="H392">
        <v>1.0526567677394401</v>
      </c>
      <c r="I392">
        <v>1.0435716782078299</v>
      </c>
      <c r="J392">
        <v>1.0489488449461</v>
      </c>
      <c r="K392">
        <v>1.0469853965971601</v>
      </c>
      <c r="L392">
        <v>1.04982342239555</v>
      </c>
      <c r="M392">
        <v>1.06309481714041</v>
      </c>
      <c r="N392">
        <v>1.0672337805015999</v>
      </c>
      <c r="O392">
        <v>1.11741950950712</v>
      </c>
      <c r="P392">
        <v>1.1325319417892901</v>
      </c>
      <c r="Q392">
        <v>1.1442798691859699</v>
      </c>
      <c r="R392">
        <v>1.14843447370346</v>
      </c>
      <c r="S392">
        <v>1.1528651593886301</v>
      </c>
      <c r="T392">
        <v>1.16275546078551</v>
      </c>
      <c r="U392">
        <v>1.1709921770596201</v>
      </c>
      <c r="V392">
        <v>1.1682996736337401</v>
      </c>
      <c r="W392">
        <v>1.17705657149424</v>
      </c>
      <c r="X392">
        <v>1.1850549388218301</v>
      </c>
      <c r="Y392">
        <v>1.19559249849329</v>
      </c>
      <c r="Z392">
        <v>1.20436215897384</v>
      </c>
      <c r="AA392">
        <v>1.21793234537943</v>
      </c>
      <c r="AB392">
        <v>1.2410367445474699</v>
      </c>
      <c r="AC392">
        <v>1.2598819025480399</v>
      </c>
      <c r="AD392">
        <v>1.27805916549248</v>
      </c>
      <c r="AE392">
        <v>1.29707396299624</v>
      </c>
      <c r="AF392">
        <v>1.3195135826951301</v>
      </c>
      <c r="AG392">
        <v>1.35302481707341</v>
      </c>
      <c r="AH392">
        <v>1.3902359045906001</v>
      </c>
      <c r="AI392">
        <v>1.4345824820991</v>
      </c>
      <c r="AJ392">
        <v>1.52224267019006</v>
      </c>
      <c r="AK392">
        <v>1.69084574177284</v>
      </c>
    </row>
    <row r="393" spans="4:37" x14ac:dyDescent="0.3">
      <c r="D393" t="s">
        <v>282</v>
      </c>
      <c r="E393" t="s">
        <v>216</v>
      </c>
      <c r="F393">
        <v>1.0000000000000999</v>
      </c>
      <c r="G393">
        <v>0.98224975812981796</v>
      </c>
      <c r="H393">
        <v>1.0070200062207699</v>
      </c>
      <c r="I393">
        <v>1.0051382255088399</v>
      </c>
      <c r="J393">
        <v>1.0118806167846199</v>
      </c>
      <c r="K393">
        <v>1.0220362046395199</v>
      </c>
      <c r="L393">
        <v>1.0373895303042899</v>
      </c>
      <c r="M393">
        <v>1.0623439055122299</v>
      </c>
      <c r="N393">
        <v>1.08716396698637</v>
      </c>
      <c r="O393">
        <v>1.16867499412732</v>
      </c>
      <c r="P393">
        <v>1.19970387759861</v>
      </c>
      <c r="Q393">
        <v>1.2132927583976001</v>
      </c>
      <c r="R393">
        <v>1.2230151223952701</v>
      </c>
      <c r="S393">
        <v>1.2364870532833301</v>
      </c>
      <c r="T393">
        <v>1.2498854392966201</v>
      </c>
      <c r="U393">
        <v>1.2664193781622499</v>
      </c>
      <c r="V393">
        <v>1.2789719432750899</v>
      </c>
      <c r="W393">
        <v>1.2948308858850801</v>
      </c>
      <c r="X393">
        <v>1.3179882712861</v>
      </c>
      <c r="Y393">
        <v>1.32939491336811</v>
      </c>
      <c r="Z393">
        <v>1.3358901879541401</v>
      </c>
      <c r="AA393">
        <v>1.3485630309635801</v>
      </c>
      <c r="AB393">
        <v>1.3733315886964601</v>
      </c>
      <c r="AC393">
        <v>1.38644467697348</v>
      </c>
      <c r="AD393">
        <v>1.3939709887248599</v>
      </c>
      <c r="AE393">
        <v>1.3992017913674499</v>
      </c>
      <c r="AF393">
        <v>1.4048343213146399</v>
      </c>
      <c r="AG393">
        <v>1.36734778498436</v>
      </c>
      <c r="AH393">
        <v>1.3122137661167199</v>
      </c>
      <c r="AI393">
        <v>1.2305044187956999</v>
      </c>
      <c r="AJ393">
        <v>1.1529142781081001</v>
      </c>
      <c r="AK393">
        <v>1.0702031942621499</v>
      </c>
    </row>
    <row r="394" spans="4:37" x14ac:dyDescent="0.3">
      <c r="D394" t="s">
        <v>282</v>
      </c>
      <c r="E394" t="s">
        <v>217</v>
      </c>
      <c r="F394">
        <v>1.00000000000004</v>
      </c>
      <c r="G394">
        <v>1.04593795041384</v>
      </c>
      <c r="H394">
        <v>1.0657569116324701</v>
      </c>
      <c r="I394">
        <v>1.05706849699659</v>
      </c>
      <c r="J394">
        <v>1.06038797378272</v>
      </c>
      <c r="K394">
        <v>1.0660704719507901</v>
      </c>
      <c r="L394">
        <v>1.0740926781084099</v>
      </c>
      <c r="M394">
        <v>1.08777035200128</v>
      </c>
      <c r="N394">
        <v>1.0994657707481199</v>
      </c>
      <c r="O394">
        <v>1.1726715469962199</v>
      </c>
      <c r="P394">
        <v>1.19144757862698</v>
      </c>
      <c r="Q394">
        <v>1.1958142352908301</v>
      </c>
      <c r="R394">
        <v>1.1982003615682499</v>
      </c>
      <c r="S394">
        <v>1.20227239057543</v>
      </c>
      <c r="T394">
        <v>1.2066401688733199</v>
      </c>
      <c r="U394">
        <v>1.21168723862413</v>
      </c>
      <c r="V394">
        <v>1.2152781043811101</v>
      </c>
      <c r="W394">
        <v>1.22097666659902</v>
      </c>
      <c r="X394">
        <v>1.2286958828599801</v>
      </c>
      <c r="Y394">
        <v>1.2293815591937201</v>
      </c>
      <c r="Z394">
        <v>1.22690911399708</v>
      </c>
      <c r="AA394">
        <v>1.2310463939070999</v>
      </c>
      <c r="AB394">
        <v>1.24721463774304</v>
      </c>
      <c r="AC394">
        <v>1.2540748611627299</v>
      </c>
      <c r="AD394">
        <v>1.2574980063027099</v>
      </c>
      <c r="AE394">
        <v>1.2584864529980899</v>
      </c>
      <c r="AF394">
        <v>1.2601154537789301</v>
      </c>
      <c r="AG394">
        <v>1.25902734133577</v>
      </c>
      <c r="AH394">
        <v>1.24976716465072</v>
      </c>
      <c r="AI394">
        <v>1.2256320204382301</v>
      </c>
      <c r="AJ394">
        <v>1.20715941255277</v>
      </c>
      <c r="AK394">
        <v>1.18223583603889</v>
      </c>
    </row>
    <row r="395" spans="4:37" x14ac:dyDescent="0.3">
      <c r="D395" t="s">
        <v>282</v>
      </c>
      <c r="E395" t="s">
        <v>218</v>
      </c>
      <c r="F395">
        <v>1.00000000000004</v>
      </c>
      <c r="G395">
        <v>0.68587774789677403</v>
      </c>
      <c r="H395">
        <v>0.82228046749920403</v>
      </c>
      <c r="I395">
        <v>0.94887774229522204</v>
      </c>
      <c r="J395">
        <v>1.03553958685355</v>
      </c>
      <c r="K395">
        <v>1.07991864372126</v>
      </c>
      <c r="L395">
        <v>1.08832862583525</v>
      </c>
      <c r="M395">
        <v>1.00833214511532</v>
      </c>
      <c r="N395">
        <v>0.97328063118330499</v>
      </c>
      <c r="O395">
        <v>0.94950425892944001</v>
      </c>
      <c r="P395">
        <v>0.94171384959634896</v>
      </c>
      <c r="Q395">
        <v>0.94029666333407502</v>
      </c>
      <c r="R395">
        <v>0.96611323685271799</v>
      </c>
      <c r="S395">
        <v>0.98221218930305998</v>
      </c>
      <c r="T395">
        <v>0.98981910357004399</v>
      </c>
      <c r="U395">
        <v>0.98944988283311197</v>
      </c>
      <c r="V395">
        <v>0.999049142758065</v>
      </c>
      <c r="W395">
        <v>1.0022817080748601</v>
      </c>
      <c r="X395">
        <v>0.99961811876801698</v>
      </c>
      <c r="Y395">
        <v>1.0017669564213101</v>
      </c>
      <c r="Z395">
        <v>1.0030745065189199</v>
      </c>
      <c r="AA395">
        <v>1.00494650579605</v>
      </c>
      <c r="AB395">
        <v>1.3987690782815601</v>
      </c>
      <c r="AC395">
        <v>1.5354737655326101</v>
      </c>
      <c r="AD395">
        <v>1.5014141856677501</v>
      </c>
      <c r="AE395">
        <v>1.44687629802367</v>
      </c>
      <c r="AF395">
        <v>1.3981486874993301</v>
      </c>
      <c r="AG395">
        <v>1.36277521739427</v>
      </c>
      <c r="AH395">
        <v>1.5494769186909001</v>
      </c>
      <c r="AI395">
        <v>1.6724705379412701</v>
      </c>
      <c r="AJ395">
        <v>1.68228856130175</v>
      </c>
      <c r="AK395">
        <v>1.6699130654710299</v>
      </c>
    </row>
    <row r="396" spans="4:37" x14ac:dyDescent="0.3">
      <c r="D396" t="s">
        <v>282</v>
      </c>
      <c r="E396" t="s">
        <v>219</v>
      </c>
      <c r="F396">
        <v>1.0000000000001299</v>
      </c>
      <c r="G396">
        <v>1.05951582715973</v>
      </c>
      <c r="H396">
        <v>1.0648176996872301</v>
      </c>
      <c r="I396">
        <v>1.0565658521696499</v>
      </c>
      <c r="J396">
        <v>1.0531726081167301</v>
      </c>
      <c r="K396">
        <v>1.0515918243744</v>
      </c>
      <c r="L396">
        <v>1.0516103731959501</v>
      </c>
      <c r="M396">
        <v>1.05627254074921</v>
      </c>
      <c r="N396">
        <v>1.0583064715500501</v>
      </c>
      <c r="O396">
        <v>1.0909774256328699</v>
      </c>
      <c r="P396">
        <v>1.0914545926725201</v>
      </c>
      <c r="Q396">
        <v>1.08374593224175</v>
      </c>
      <c r="R396">
        <v>1.0754734771810399</v>
      </c>
      <c r="S396">
        <v>1.0701972632667101</v>
      </c>
      <c r="T396">
        <v>1.06568414103224</v>
      </c>
      <c r="U396">
        <v>1.0618235137723</v>
      </c>
      <c r="V396">
        <v>1.0591468839306699</v>
      </c>
      <c r="W396">
        <v>1.0584108101029199</v>
      </c>
      <c r="X396">
        <v>1.0600670454550001</v>
      </c>
      <c r="Y396">
        <v>1.0557625775834401</v>
      </c>
      <c r="Z396">
        <v>1.05002224231312</v>
      </c>
      <c r="AA396">
        <v>1.04803005558353</v>
      </c>
      <c r="AB396">
        <v>1.04732010825461</v>
      </c>
      <c r="AC396">
        <v>1.0433463562930301</v>
      </c>
      <c r="AD396">
        <v>1.0403707102430499</v>
      </c>
      <c r="AE396">
        <v>1.0375639481724901</v>
      </c>
      <c r="AF396">
        <v>1.03621598739456</v>
      </c>
      <c r="AG396">
        <v>1.02938729022199</v>
      </c>
      <c r="AH396">
        <v>1.01455567925816</v>
      </c>
      <c r="AI396">
        <v>0.99076953694458803</v>
      </c>
      <c r="AJ396">
        <v>0.97381024865755605</v>
      </c>
      <c r="AK396">
        <v>0.95503361969608103</v>
      </c>
    </row>
    <row r="397" spans="4:37" x14ac:dyDescent="0.3">
      <c r="D397" t="s">
        <v>282</v>
      </c>
      <c r="E397" t="s">
        <v>220</v>
      </c>
      <c r="F397">
        <v>1.00000000000025</v>
      </c>
      <c r="G397">
        <v>1.03119997659467</v>
      </c>
      <c r="H397">
        <v>1.03440519432435</v>
      </c>
      <c r="I397">
        <v>1.03304845972308</v>
      </c>
      <c r="J397">
        <v>1.0317733611097599</v>
      </c>
      <c r="K397">
        <v>1.0310708695980999</v>
      </c>
      <c r="L397">
        <v>1.03177494741938</v>
      </c>
      <c r="M397">
        <v>1.03563594019712</v>
      </c>
      <c r="N397">
        <v>1.0343763243506301</v>
      </c>
      <c r="O397">
        <v>1.04654532242986</v>
      </c>
      <c r="P397">
        <v>1.0428329663087199</v>
      </c>
      <c r="Q397">
        <v>1.0393401340074899</v>
      </c>
      <c r="R397">
        <v>1.03820768159957</v>
      </c>
      <c r="S397">
        <v>1.0388032625811501</v>
      </c>
      <c r="T397">
        <v>1.0394805836339001</v>
      </c>
      <c r="U397">
        <v>1.0380541661757201</v>
      </c>
      <c r="V397">
        <v>1.03976333733771</v>
      </c>
      <c r="W397">
        <v>1.04480470979438</v>
      </c>
      <c r="X397">
        <v>1.05567997062862</v>
      </c>
      <c r="Y397">
        <v>1.05697430267029</v>
      </c>
      <c r="Z397">
        <v>1.05754275863518</v>
      </c>
      <c r="AA397">
        <v>1.05900431310975</v>
      </c>
      <c r="AB397">
        <v>1.05380779483804</v>
      </c>
      <c r="AC397">
        <v>1.04679284089137</v>
      </c>
      <c r="AD397">
        <v>1.0439031504107299</v>
      </c>
      <c r="AE397">
        <v>1.04308673349837</v>
      </c>
      <c r="AF397">
        <v>1.0461207542456601</v>
      </c>
      <c r="AG397">
        <v>1.0497332892227</v>
      </c>
      <c r="AH397">
        <v>1.04660450046801</v>
      </c>
      <c r="AI397">
        <v>1.0357968860159199</v>
      </c>
      <c r="AJ397">
        <v>1.0320545377841499</v>
      </c>
      <c r="AK397">
        <v>1.0284626656490801</v>
      </c>
    </row>
    <row r="398" spans="4:37" x14ac:dyDescent="0.3">
      <c r="D398" t="s">
        <v>282</v>
      </c>
      <c r="E398" t="s">
        <v>221</v>
      </c>
      <c r="F398">
        <v>1</v>
      </c>
      <c r="G398">
        <v>0.957935020517373</v>
      </c>
      <c r="H398">
        <v>0.93041183087063295</v>
      </c>
      <c r="I398">
        <v>0.93382208611703599</v>
      </c>
      <c r="J398">
        <v>0.93699775738191005</v>
      </c>
      <c r="K398">
        <v>0.94047169853477697</v>
      </c>
      <c r="L398">
        <v>0.94219932196903899</v>
      </c>
      <c r="M398">
        <v>0.94079355360613404</v>
      </c>
      <c r="N398">
        <v>0.93817897305415299</v>
      </c>
      <c r="O398">
        <v>0.93952422195854302</v>
      </c>
      <c r="P398">
        <v>0.94546249889593803</v>
      </c>
      <c r="Q398">
        <v>0.94585870913437498</v>
      </c>
      <c r="R398">
        <v>0.95053083369298896</v>
      </c>
      <c r="S398">
        <v>0.95338218371940298</v>
      </c>
      <c r="T398">
        <v>0.95440306552905096</v>
      </c>
      <c r="U398">
        <v>0.95394572288433099</v>
      </c>
      <c r="V398">
        <v>0.95406432598249302</v>
      </c>
      <c r="W398">
        <v>0.95486703391848904</v>
      </c>
      <c r="X398">
        <v>0.95477492504941397</v>
      </c>
      <c r="Y398">
        <v>0.95191153286680597</v>
      </c>
      <c r="Z398">
        <v>0.95039604620672502</v>
      </c>
      <c r="AA398">
        <v>0.94990592591939604</v>
      </c>
      <c r="AB398">
        <v>0.95190915214192795</v>
      </c>
      <c r="AC398">
        <v>0.95235232623504296</v>
      </c>
      <c r="AD398">
        <v>0.953833023520542</v>
      </c>
      <c r="AE398">
        <v>0.95581995467551595</v>
      </c>
      <c r="AF398">
        <v>0.95903005841792399</v>
      </c>
      <c r="AG398">
        <v>0.95861320536064898</v>
      </c>
      <c r="AH398">
        <v>0.95672091438136597</v>
      </c>
      <c r="AI398">
        <v>0.96136799566216102</v>
      </c>
      <c r="AJ398">
        <v>0.96954821929429602</v>
      </c>
      <c r="AK398">
        <v>0.97626594156538604</v>
      </c>
    </row>
    <row r="399" spans="4:37" x14ac:dyDescent="0.3">
      <c r="D399" t="s">
        <v>282</v>
      </c>
      <c r="E399" t="s">
        <v>222</v>
      </c>
      <c r="F399">
        <v>0.99999999999995004</v>
      </c>
      <c r="G399">
        <v>0.99606657103882101</v>
      </c>
      <c r="H399">
        <v>0.99140790750998298</v>
      </c>
      <c r="I399">
        <v>0.98758013234688702</v>
      </c>
      <c r="J399">
        <v>0.98450697497375095</v>
      </c>
      <c r="K399">
        <v>0.98334028872629897</v>
      </c>
      <c r="L399">
        <v>0.98340608190323597</v>
      </c>
      <c r="M399">
        <v>0.98337971255563705</v>
      </c>
      <c r="N399">
        <v>0.98290348904703695</v>
      </c>
      <c r="O399">
        <v>0.99608290470280503</v>
      </c>
      <c r="P399">
        <v>0.99638959908273095</v>
      </c>
      <c r="Q399">
        <v>0.99269926056171298</v>
      </c>
      <c r="R399">
        <v>0.99387801418768296</v>
      </c>
      <c r="S399">
        <v>0.99449187974352504</v>
      </c>
      <c r="T399">
        <v>0.995127757274478</v>
      </c>
      <c r="U399">
        <v>0.99698201085724802</v>
      </c>
      <c r="V399">
        <v>0.99767399021566305</v>
      </c>
      <c r="W399">
        <v>0.99999342117645595</v>
      </c>
      <c r="X399">
        <v>1.0019932470475701</v>
      </c>
      <c r="Y399">
        <v>1.00003024462026</v>
      </c>
      <c r="Z399">
        <v>0.99810715045937903</v>
      </c>
      <c r="AA399">
        <v>0.99812056364339496</v>
      </c>
      <c r="AB399">
        <v>1.00209847514598</v>
      </c>
      <c r="AC399">
        <v>1.00246283820197</v>
      </c>
      <c r="AD399">
        <v>1.0026919177153999</v>
      </c>
      <c r="AE399">
        <v>1.00260185502884</v>
      </c>
      <c r="AF399">
        <v>1.0036093878349901</v>
      </c>
      <c r="AG399">
        <v>1.00190783060054</v>
      </c>
      <c r="AH399">
        <v>0.98903717998587704</v>
      </c>
      <c r="AI399">
        <v>0.97642651991966101</v>
      </c>
      <c r="AJ399">
        <v>0.96920588939878505</v>
      </c>
      <c r="AK399">
        <v>0.962862541545914</v>
      </c>
    </row>
    <row r="400" spans="4:37" x14ac:dyDescent="0.3">
      <c r="D400" t="s">
        <v>282</v>
      </c>
      <c r="E400" t="s">
        <v>223</v>
      </c>
      <c r="F400">
        <v>0.99999999999991596</v>
      </c>
      <c r="G400">
        <v>0.97827506344970205</v>
      </c>
      <c r="H400">
        <v>0.98480111952552196</v>
      </c>
      <c r="I400">
        <v>0.98462818652044903</v>
      </c>
      <c r="J400">
        <v>0.98513486541379702</v>
      </c>
      <c r="K400">
        <v>0.98553376637278001</v>
      </c>
      <c r="L400">
        <v>0.98601127991392801</v>
      </c>
      <c r="M400">
        <v>0.98625474882206798</v>
      </c>
      <c r="N400">
        <v>0.98656913441708205</v>
      </c>
      <c r="O400">
        <v>1.00613934159413</v>
      </c>
      <c r="P400">
        <v>1.00477718200938</v>
      </c>
      <c r="Q400">
        <v>0.99941568626652799</v>
      </c>
      <c r="R400">
        <v>0.99979935701476597</v>
      </c>
      <c r="S400">
        <v>1.0001497085517399</v>
      </c>
      <c r="T400">
        <v>1.0006904766290801</v>
      </c>
      <c r="U400">
        <v>1.0019513191742999</v>
      </c>
      <c r="V400">
        <v>1.0030528195786601</v>
      </c>
      <c r="W400">
        <v>1.00488960342788</v>
      </c>
      <c r="X400">
        <v>1.0072916528040301</v>
      </c>
      <c r="Y400">
        <v>1.0052616683389499</v>
      </c>
      <c r="Z400">
        <v>1.0033442217602899</v>
      </c>
      <c r="AA400">
        <v>1.00332166127884</v>
      </c>
      <c r="AB400">
        <v>1.00957652046719</v>
      </c>
      <c r="AC400">
        <v>1.0091646620821599</v>
      </c>
      <c r="AD400">
        <v>1.00816913190843</v>
      </c>
      <c r="AE400">
        <v>1.0074950616603899</v>
      </c>
      <c r="AF400">
        <v>1.00814918124867</v>
      </c>
      <c r="AG400">
        <v>1.0047431632578701</v>
      </c>
      <c r="AH400">
        <v>0.996343348399096</v>
      </c>
      <c r="AI400">
        <v>0.98495526020352497</v>
      </c>
      <c r="AJ400">
        <v>0.97630067123046804</v>
      </c>
      <c r="AK400">
        <v>0.96813711593281304</v>
      </c>
    </row>
    <row r="401" spans="4:37" x14ac:dyDescent="0.3">
      <c r="D401" t="s">
        <v>282</v>
      </c>
      <c r="E401" t="s">
        <v>224</v>
      </c>
      <c r="F401">
        <v>0.999999999999866</v>
      </c>
      <c r="G401">
        <v>0.96860415972089597</v>
      </c>
      <c r="H401">
        <v>0.96371784012438599</v>
      </c>
      <c r="I401">
        <v>0.94517081010727599</v>
      </c>
      <c r="J401">
        <v>0.94636548218280903</v>
      </c>
      <c r="K401">
        <v>0.94100435837685104</v>
      </c>
      <c r="L401">
        <v>0.93381185706048997</v>
      </c>
      <c r="M401">
        <v>0.92856765840546795</v>
      </c>
      <c r="N401">
        <v>0.92430524512011503</v>
      </c>
      <c r="O401">
        <v>1.0145384822621499</v>
      </c>
      <c r="P401">
        <v>0.99955809827914999</v>
      </c>
      <c r="Q401">
        <v>0.97000401410903503</v>
      </c>
      <c r="R401">
        <v>0.94881206666120999</v>
      </c>
      <c r="S401">
        <v>0.93442147616502103</v>
      </c>
      <c r="T401">
        <v>0.92497261962699795</v>
      </c>
      <c r="U401">
        <v>0.91680047638015905</v>
      </c>
      <c r="V401">
        <v>0.906862209949998</v>
      </c>
      <c r="W401">
        <v>0.90427357869749303</v>
      </c>
      <c r="X401">
        <v>0.91059271388409202</v>
      </c>
      <c r="Y401">
        <v>0.90964876378642701</v>
      </c>
      <c r="Z401">
        <v>0.90694818164409596</v>
      </c>
      <c r="AA401">
        <v>0.90919122196076896</v>
      </c>
      <c r="AB401">
        <v>0.93520501691858504</v>
      </c>
      <c r="AC401">
        <v>0.93818395872155202</v>
      </c>
      <c r="AD401">
        <v>0.93072196400669505</v>
      </c>
      <c r="AE401">
        <v>0.92118863527677297</v>
      </c>
      <c r="AF401">
        <v>0.91366804843006</v>
      </c>
      <c r="AG401">
        <v>0.909088655058786</v>
      </c>
      <c r="AH401">
        <v>0.92250985987003797</v>
      </c>
      <c r="AI401">
        <v>0.92261473807687699</v>
      </c>
      <c r="AJ401">
        <v>0.92232721563799802</v>
      </c>
      <c r="AK401">
        <v>0.92111471917004495</v>
      </c>
    </row>
    <row r="402" spans="4:37" x14ac:dyDescent="0.3">
      <c r="D402" t="s">
        <v>282</v>
      </c>
      <c r="E402" t="s">
        <v>225</v>
      </c>
      <c r="F402">
        <v>0.99999999999992595</v>
      </c>
      <c r="G402">
        <v>0.98813032891963404</v>
      </c>
      <c r="H402">
        <v>0.97950653772984098</v>
      </c>
      <c r="I402">
        <v>0.97792507384489202</v>
      </c>
      <c r="J402">
        <v>0.97845222421101297</v>
      </c>
      <c r="K402">
        <v>0.97965405400757399</v>
      </c>
      <c r="L402">
        <v>0.981039132298961</v>
      </c>
      <c r="M402">
        <v>0.98141403269052596</v>
      </c>
      <c r="N402">
        <v>0.98167018052300603</v>
      </c>
      <c r="O402">
        <v>0.99339997544012804</v>
      </c>
      <c r="P402">
        <v>0.99233263196900601</v>
      </c>
      <c r="Q402">
        <v>0.98823384852775198</v>
      </c>
      <c r="R402">
        <v>0.99009362905793896</v>
      </c>
      <c r="S402">
        <v>0.99153169224154802</v>
      </c>
      <c r="T402">
        <v>0.99279149638575104</v>
      </c>
      <c r="U402">
        <v>0.99492719566240095</v>
      </c>
      <c r="V402">
        <v>0.99754286327626496</v>
      </c>
      <c r="W402">
        <v>1.0007546606403701</v>
      </c>
      <c r="X402">
        <v>1.00376404512479</v>
      </c>
      <c r="Y402">
        <v>1.0026546434116399</v>
      </c>
      <c r="Z402">
        <v>1.00144860251694</v>
      </c>
      <c r="AA402">
        <v>1.0009890706568401</v>
      </c>
      <c r="AB402">
        <v>1.00442198979968</v>
      </c>
      <c r="AC402">
        <v>1.00299962219246</v>
      </c>
      <c r="AD402">
        <v>1.00211527945873</v>
      </c>
      <c r="AE402">
        <v>1.0019168156742499</v>
      </c>
      <c r="AF402">
        <v>1.00332869962023</v>
      </c>
      <c r="AG402">
        <v>1.00016830827575</v>
      </c>
      <c r="AH402">
        <v>0.98980340586822202</v>
      </c>
      <c r="AI402">
        <v>0.98063503565568599</v>
      </c>
      <c r="AJ402">
        <v>0.97454228245607599</v>
      </c>
      <c r="AK402">
        <v>0.96887151462754295</v>
      </c>
    </row>
    <row r="403" spans="4:37" x14ac:dyDescent="0.3">
      <c r="D403" t="s">
        <v>282</v>
      </c>
      <c r="E403" t="s">
        <v>226</v>
      </c>
      <c r="F403">
        <v>0.99999999999993205</v>
      </c>
      <c r="G403">
        <v>0.99630042620942205</v>
      </c>
      <c r="H403">
        <v>0.97684843508688401</v>
      </c>
      <c r="I403">
        <v>0.97812749585401804</v>
      </c>
      <c r="J403">
        <v>0.972219235878654</v>
      </c>
      <c r="K403">
        <v>0.96472472670145604</v>
      </c>
      <c r="L403">
        <v>0.95920435811947402</v>
      </c>
      <c r="M403">
        <v>0.95355476492019198</v>
      </c>
      <c r="N403">
        <v>0.94989534137923104</v>
      </c>
      <c r="O403">
        <v>0.94944712708729095</v>
      </c>
      <c r="P403">
        <v>0.946533342896272</v>
      </c>
      <c r="Q403">
        <v>0.94348886608859095</v>
      </c>
      <c r="R403">
        <v>0.94427287630733903</v>
      </c>
      <c r="S403">
        <v>0.94320329112515799</v>
      </c>
      <c r="T403">
        <v>0.94190719957194302</v>
      </c>
      <c r="U403">
        <v>0.94220204353385195</v>
      </c>
      <c r="V403">
        <v>0.942474722870701</v>
      </c>
      <c r="W403">
        <v>0.94139273659940403</v>
      </c>
      <c r="X403">
        <v>0.941194225739442</v>
      </c>
      <c r="Y403">
        <v>0.94126418518161503</v>
      </c>
      <c r="Z403">
        <v>0.94223833128423995</v>
      </c>
      <c r="AA403">
        <v>0.943620881663089</v>
      </c>
      <c r="AB403">
        <v>0.94498714872789602</v>
      </c>
      <c r="AC403">
        <v>0.94475434629122601</v>
      </c>
      <c r="AD403">
        <v>0.94744464276963203</v>
      </c>
      <c r="AE403">
        <v>0.95063143260405003</v>
      </c>
      <c r="AF403">
        <v>0.95342779639906206</v>
      </c>
      <c r="AG403">
        <v>0.94904586924114398</v>
      </c>
      <c r="AH403">
        <v>0.93630412392576501</v>
      </c>
      <c r="AI403">
        <v>0.93120043390242102</v>
      </c>
      <c r="AJ403">
        <v>0.93243155765366004</v>
      </c>
      <c r="AK403">
        <v>0.93371498338646597</v>
      </c>
    </row>
    <row r="404" spans="4:37" x14ac:dyDescent="0.3">
      <c r="D404" t="s">
        <v>282</v>
      </c>
      <c r="E404" t="s">
        <v>227</v>
      </c>
      <c r="F404">
        <v>0.99999999999996103</v>
      </c>
      <c r="G404">
        <v>0.98977598162008196</v>
      </c>
      <c r="H404">
        <v>0.97490558119187498</v>
      </c>
      <c r="I404">
        <v>0.97528096402223796</v>
      </c>
      <c r="J404">
        <v>0.96816401414405195</v>
      </c>
      <c r="K404">
        <v>0.95933288265382199</v>
      </c>
      <c r="L404">
        <v>0.95223234807125801</v>
      </c>
      <c r="M404">
        <v>0.946482379607122</v>
      </c>
      <c r="N404">
        <v>0.94228500307715501</v>
      </c>
      <c r="O404">
        <v>0.94114084757519501</v>
      </c>
      <c r="P404">
        <v>0.93795378572537003</v>
      </c>
      <c r="Q404">
        <v>0.93487394585208194</v>
      </c>
      <c r="R404">
        <v>0.93275981586490297</v>
      </c>
      <c r="S404">
        <v>0.929848475658553</v>
      </c>
      <c r="T404">
        <v>0.92664368753918203</v>
      </c>
      <c r="U404">
        <v>0.92505773212481202</v>
      </c>
      <c r="V404">
        <v>0.92397345859462399</v>
      </c>
      <c r="W404">
        <v>0.92156571376019403</v>
      </c>
      <c r="X404">
        <v>0.92051678678791105</v>
      </c>
      <c r="Y404">
        <v>0.91948590662863705</v>
      </c>
      <c r="Z404">
        <v>0.91924646477937999</v>
      </c>
      <c r="AA404">
        <v>0.92001929576734298</v>
      </c>
      <c r="AB404">
        <v>0.92038315360203204</v>
      </c>
      <c r="AC404">
        <v>0.91964269083129402</v>
      </c>
      <c r="AD404">
        <v>0.92185126701185105</v>
      </c>
      <c r="AE404">
        <v>0.92466739081610905</v>
      </c>
      <c r="AF404">
        <v>0.92722843256431098</v>
      </c>
      <c r="AG404">
        <v>0.90469959501133501</v>
      </c>
      <c r="AH404">
        <v>0.87811630289905795</v>
      </c>
      <c r="AI404">
        <v>0.85707678727617997</v>
      </c>
      <c r="AJ404">
        <v>0.84392741923673897</v>
      </c>
      <c r="AK404">
        <v>0.83306330323564104</v>
      </c>
    </row>
    <row r="405" spans="4:37" x14ac:dyDescent="0.3">
      <c r="D405" t="s">
        <v>282</v>
      </c>
      <c r="E405" t="s">
        <v>228</v>
      </c>
      <c r="F405">
        <v>0.99999999999984401</v>
      </c>
      <c r="G405">
        <v>0.75755874090045905</v>
      </c>
      <c r="H405">
        <v>0.86295029700776704</v>
      </c>
      <c r="I405">
        <v>0.89012074118109397</v>
      </c>
      <c r="J405">
        <v>0.91724023477407701</v>
      </c>
      <c r="K405">
        <v>0.923684044921669</v>
      </c>
      <c r="L405">
        <v>0.919577814801814</v>
      </c>
      <c r="M405">
        <v>0.91576474573366895</v>
      </c>
      <c r="N405">
        <v>0.91964625429526603</v>
      </c>
      <c r="O405">
        <v>0.95815046123594305</v>
      </c>
      <c r="P405">
        <v>0.95305077105393998</v>
      </c>
      <c r="Q405">
        <v>0.94698634577525798</v>
      </c>
      <c r="R405">
        <v>0.94887148703191104</v>
      </c>
      <c r="S405">
        <v>0.95343660936335395</v>
      </c>
      <c r="T405">
        <v>0.95697284331395005</v>
      </c>
      <c r="U405">
        <v>0.95695666721116401</v>
      </c>
      <c r="V405">
        <v>0.96226125166323995</v>
      </c>
      <c r="W405">
        <v>0.965752342967513</v>
      </c>
      <c r="X405">
        <v>0.96863583821533605</v>
      </c>
      <c r="Y405">
        <v>0.97333321891556202</v>
      </c>
      <c r="Z405">
        <v>0.97654754129732502</v>
      </c>
      <c r="AA405">
        <v>0.97553983557665203</v>
      </c>
      <c r="AB405">
        <v>0.99205295707373597</v>
      </c>
      <c r="AC405">
        <v>0.99096425383122599</v>
      </c>
      <c r="AD405">
        <v>0.98545468600677499</v>
      </c>
      <c r="AE405">
        <v>0.97999315814697596</v>
      </c>
      <c r="AF405">
        <v>0.97845726704749703</v>
      </c>
      <c r="AG405">
        <v>0.97973680898084203</v>
      </c>
      <c r="AH405">
        <v>1.0314099879404699</v>
      </c>
      <c r="AI405">
        <v>1.05653388626109</v>
      </c>
      <c r="AJ405">
        <v>1.05305468530978</v>
      </c>
      <c r="AK405">
        <v>1.0466916233424901</v>
      </c>
    </row>
    <row r="406" spans="4:37" x14ac:dyDescent="0.3">
      <c r="D406" t="s">
        <v>282</v>
      </c>
      <c r="E406" t="s">
        <v>229</v>
      </c>
      <c r="F406">
        <v>0.99999999999997502</v>
      </c>
      <c r="G406">
        <v>1.0075038641871801</v>
      </c>
      <c r="H406">
        <v>1.0007901322706501</v>
      </c>
      <c r="I406">
        <v>1.0023105999939299</v>
      </c>
      <c r="J406">
        <v>1.00000204647714</v>
      </c>
      <c r="K406">
        <v>0.999553506031721</v>
      </c>
      <c r="L406">
        <v>1.00071873898727</v>
      </c>
      <c r="M406">
        <v>1.0014160630233799</v>
      </c>
      <c r="N406">
        <v>1.00151588575461</v>
      </c>
      <c r="O406">
        <v>0.99776335151900797</v>
      </c>
      <c r="P406">
        <v>0.99829312504038403</v>
      </c>
      <c r="Q406">
        <v>0.998630109676656</v>
      </c>
      <c r="R406">
        <v>1.0027379823313201</v>
      </c>
      <c r="S406">
        <v>1.0050555690354901</v>
      </c>
      <c r="T406">
        <v>1.00640835247086</v>
      </c>
      <c r="U406">
        <v>1.0088915702374901</v>
      </c>
      <c r="V406">
        <v>1.0119236107679499</v>
      </c>
      <c r="W406">
        <v>1.0145573477416601</v>
      </c>
      <c r="X406">
        <v>1.0165990897363999</v>
      </c>
      <c r="Y406">
        <v>1.01530130241938</v>
      </c>
      <c r="Z406">
        <v>1.0143657146532701</v>
      </c>
      <c r="AA406">
        <v>1.0135958607283799</v>
      </c>
      <c r="AB406">
        <v>1.01078988225212</v>
      </c>
      <c r="AC406">
        <v>1.00824996581023</v>
      </c>
      <c r="AD406">
        <v>1.00904143433649</v>
      </c>
      <c r="AE406">
        <v>1.0108291064931201</v>
      </c>
      <c r="AF406">
        <v>1.013378826251</v>
      </c>
      <c r="AG406">
        <v>1.0104922626042601</v>
      </c>
      <c r="AH406">
        <v>0.99125886063718305</v>
      </c>
      <c r="AI406">
        <v>0.97682352913120996</v>
      </c>
      <c r="AJ406">
        <v>0.96864939914154302</v>
      </c>
      <c r="AK406">
        <v>0.96178379557048999</v>
      </c>
    </row>
    <row r="407" spans="4:37" x14ac:dyDescent="0.3">
      <c r="D407" t="s">
        <v>282</v>
      </c>
      <c r="E407" t="s">
        <v>230</v>
      </c>
      <c r="F407">
        <v>0.99999999999997202</v>
      </c>
      <c r="G407">
        <v>1.0047763582623099</v>
      </c>
      <c r="H407">
        <v>0.99612243911523402</v>
      </c>
      <c r="I407">
        <v>0.99668974581782499</v>
      </c>
      <c r="J407">
        <v>0.99295321773340295</v>
      </c>
      <c r="K407">
        <v>0.98938648676681096</v>
      </c>
      <c r="L407">
        <v>0.98727350251406698</v>
      </c>
      <c r="M407">
        <v>0.98400622116979397</v>
      </c>
      <c r="N407">
        <v>0.98063800214809904</v>
      </c>
      <c r="O407">
        <v>0.98459582367022203</v>
      </c>
      <c r="P407">
        <v>0.98120827941339495</v>
      </c>
      <c r="Q407">
        <v>0.97658731671455101</v>
      </c>
      <c r="R407">
        <v>0.97880909755602896</v>
      </c>
      <c r="S407">
        <v>0.97993429200596205</v>
      </c>
      <c r="T407">
        <v>0.98016543395934097</v>
      </c>
      <c r="U407">
        <v>0.98058253780864701</v>
      </c>
      <c r="V407">
        <v>0.981052888372557</v>
      </c>
      <c r="W407">
        <v>0.98240832759770902</v>
      </c>
      <c r="X407">
        <v>0.98476688877442098</v>
      </c>
      <c r="Y407">
        <v>0.98323687754863098</v>
      </c>
      <c r="Z407">
        <v>0.982189339336064</v>
      </c>
      <c r="AA407">
        <v>0.98196764667194403</v>
      </c>
      <c r="AB407">
        <v>0.98183711494765902</v>
      </c>
      <c r="AC407">
        <v>0.97962280450235595</v>
      </c>
      <c r="AD407">
        <v>0.98006916320326198</v>
      </c>
      <c r="AE407">
        <v>0.98127467911300204</v>
      </c>
      <c r="AF407">
        <v>0.98388539359569005</v>
      </c>
      <c r="AG407">
        <v>0.98491310849604197</v>
      </c>
      <c r="AH407">
        <v>0.97250951925906604</v>
      </c>
      <c r="AI407">
        <v>0.96344006073081301</v>
      </c>
      <c r="AJ407">
        <v>0.96077735911291795</v>
      </c>
      <c r="AK407">
        <v>0.95876720064104703</v>
      </c>
    </row>
    <row r="408" spans="4:37" x14ac:dyDescent="0.3">
      <c r="D408" t="s">
        <v>282</v>
      </c>
      <c r="E408" t="s">
        <v>231</v>
      </c>
      <c r="F408">
        <v>1</v>
      </c>
      <c r="G408">
        <v>0.99589079261397195</v>
      </c>
      <c r="H408">
        <v>0.99895744460158897</v>
      </c>
      <c r="I408">
        <v>0.99730323652844499</v>
      </c>
      <c r="J408">
        <v>0.99728801372970599</v>
      </c>
      <c r="K408">
        <v>1.0004691592100401</v>
      </c>
      <c r="L408">
        <v>1.00448330572894</v>
      </c>
      <c r="M408">
        <v>1.0075777154783501</v>
      </c>
      <c r="N408">
        <v>1.01023286774231</v>
      </c>
      <c r="O408">
        <v>1.0169059770693001</v>
      </c>
      <c r="P408">
        <v>1.0202129230310399</v>
      </c>
      <c r="Q408">
        <v>1.02188009019694</v>
      </c>
      <c r="R408">
        <v>1.0276620839344801</v>
      </c>
      <c r="S408">
        <v>1.0321060308730501</v>
      </c>
      <c r="T408">
        <v>1.0359573395334001</v>
      </c>
      <c r="U408">
        <v>1.03998540738427</v>
      </c>
      <c r="V408">
        <v>1.04303987437561</v>
      </c>
      <c r="W408">
        <v>1.04553815033454</v>
      </c>
      <c r="X408">
        <v>1.04654915438031</v>
      </c>
      <c r="Y408">
        <v>1.0447108635570801</v>
      </c>
      <c r="Z408">
        <v>1.04441213689429</v>
      </c>
      <c r="AA408">
        <v>1.0444783596896501</v>
      </c>
      <c r="AB408">
        <v>1.04574974210993</v>
      </c>
      <c r="AC408">
        <v>1.0444661122126599</v>
      </c>
      <c r="AD408">
        <v>1.0442597230884501</v>
      </c>
      <c r="AE408">
        <v>1.04424958921241</v>
      </c>
      <c r="AF408">
        <v>1.0451321296942599</v>
      </c>
      <c r="AG408">
        <v>1.04232266450936</v>
      </c>
      <c r="AH408">
        <v>1.02689294388893</v>
      </c>
      <c r="AI408">
        <v>1.0104727875848301</v>
      </c>
      <c r="AJ408">
        <v>0.99764998863890697</v>
      </c>
      <c r="AK408">
        <v>0.98627873260951104</v>
      </c>
    </row>
    <row r="409" spans="4:37" x14ac:dyDescent="0.3">
      <c r="D409" t="s">
        <v>282</v>
      </c>
      <c r="E409" t="s">
        <v>232</v>
      </c>
      <c r="F409">
        <v>0.99999999999979095</v>
      </c>
      <c r="G409">
        <v>0.92542686647557804</v>
      </c>
      <c r="H409">
        <v>0.93774947771425898</v>
      </c>
      <c r="I409">
        <v>0.93307415568525498</v>
      </c>
      <c r="J409">
        <v>0.94133566606093</v>
      </c>
      <c r="K409">
        <v>0.94644681712134904</v>
      </c>
      <c r="L409">
        <v>0.94710989663796896</v>
      </c>
      <c r="M409">
        <v>0.94598795446142603</v>
      </c>
      <c r="N409">
        <v>0.94213185335049598</v>
      </c>
      <c r="O409">
        <v>0.985616857724813</v>
      </c>
      <c r="P409">
        <v>0.97875867481995704</v>
      </c>
      <c r="Q409">
        <v>0.96501081149783396</v>
      </c>
      <c r="R409">
        <v>0.96471701476261496</v>
      </c>
      <c r="S409">
        <v>0.96728708690561505</v>
      </c>
      <c r="T409">
        <v>0.96817511733798201</v>
      </c>
      <c r="U409">
        <v>0.96407201225692896</v>
      </c>
      <c r="V409">
        <v>0.96051410791831904</v>
      </c>
      <c r="W409">
        <v>0.96435982524158903</v>
      </c>
      <c r="X409">
        <v>0.96707220254539195</v>
      </c>
      <c r="Y409">
        <v>0.96011466772333298</v>
      </c>
      <c r="Z409">
        <v>0.95228469078405897</v>
      </c>
      <c r="AA409">
        <v>0.94995572393195804</v>
      </c>
      <c r="AB409">
        <v>0.96402373112525297</v>
      </c>
      <c r="AC409">
        <v>0.96473069599611605</v>
      </c>
      <c r="AD409">
        <v>0.96049172498074797</v>
      </c>
      <c r="AE409">
        <v>0.95625205865732299</v>
      </c>
      <c r="AF409">
        <v>0.95751534472382804</v>
      </c>
      <c r="AG409">
        <v>0.95375567181401999</v>
      </c>
      <c r="AH409">
        <v>0.96799398639670498</v>
      </c>
      <c r="AI409">
        <v>0.96996446284250404</v>
      </c>
      <c r="AJ409">
        <v>0.96923365336035905</v>
      </c>
      <c r="AK409">
        <v>0.96726358135691404</v>
      </c>
    </row>
    <row r="410" spans="4:37" x14ac:dyDescent="0.3">
      <c r="D410" t="s">
        <v>282</v>
      </c>
      <c r="E410" t="s">
        <v>233</v>
      </c>
      <c r="F410">
        <v>1.0000000000001401</v>
      </c>
      <c r="G410">
        <v>0.95995714864094905</v>
      </c>
      <c r="H410">
        <v>0.96301152832919701</v>
      </c>
      <c r="I410">
        <v>0.96401626472016699</v>
      </c>
      <c r="J410">
        <v>0.96756248609401996</v>
      </c>
      <c r="K410">
        <v>0.96870319937079796</v>
      </c>
      <c r="L410">
        <v>0.96880684813136597</v>
      </c>
      <c r="M410">
        <v>0.96833305173649897</v>
      </c>
      <c r="N410">
        <v>0.96761958021161798</v>
      </c>
      <c r="O410">
        <v>0.99315569624218303</v>
      </c>
      <c r="P410">
        <v>0.98820877502651605</v>
      </c>
      <c r="Q410">
        <v>0.97939355392780103</v>
      </c>
      <c r="R410">
        <v>0.97870456138071804</v>
      </c>
      <c r="S410">
        <v>0.97905228269286804</v>
      </c>
      <c r="T410">
        <v>0.97952713133439995</v>
      </c>
      <c r="U410">
        <v>0.97989649204482498</v>
      </c>
      <c r="V410">
        <v>0.98083818402179901</v>
      </c>
      <c r="W410">
        <v>0.98285558557341701</v>
      </c>
      <c r="X410">
        <v>0.98693287713502098</v>
      </c>
      <c r="Y410">
        <v>0.98526906219975896</v>
      </c>
      <c r="Z410">
        <v>0.98300735485483104</v>
      </c>
      <c r="AA410">
        <v>0.98296739031192304</v>
      </c>
      <c r="AB410">
        <v>0.98996203489080203</v>
      </c>
      <c r="AC410">
        <v>0.98806842049215704</v>
      </c>
      <c r="AD410">
        <v>0.986027205908385</v>
      </c>
      <c r="AE410">
        <v>0.98498747619378602</v>
      </c>
      <c r="AF410">
        <v>0.98602634156491298</v>
      </c>
      <c r="AG410">
        <v>0.98477861110723897</v>
      </c>
      <c r="AH410">
        <v>0.98405804771357697</v>
      </c>
      <c r="AI410">
        <v>0.97917538933794601</v>
      </c>
      <c r="AJ410">
        <v>0.97551513342552199</v>
      </c>
      <c r="AK410">
        <v>0.97157599249798399</v>
      </c>
    </row>
    <row r="411" spans="4:37" x14ac:dyDescent="0.3">
      <c r="D411" t="s">
        <v>282</v>
      </c>
      <c r="E411" t="s">
        <v>234</v>
      </c>
      <c r="F411">
        <v>0.99999999999986</v>
      </c>
      <c r="G411">
        <v>0.99116013475353704</v>
      </c>
      <c r="H411">
        <v>1.0097320634282401</v>
      </c>
      <c r="I411">
        <v>1.00404042848419</v>
      </c>
      <c r="J411">
        <v>1.0034319650488299</v>
      </c>
      <c r="K411">
        <v>1.0046134368759001</v>
      </c>
      <c r="L411">
        <v>1.00500666068573</v>
      </c>
      <c r="M411">
        <v>1.0053150909688799</v>
      </c>
      <c r="N411">
        <v>1.0043315305021201</v>
      </c>
      <c r="O411">
        <v>1.0425833741947199</v>
      </c>
      <c r="P411">
        <v>1.03611595885185</v>
      </c>
      <c r="Q411">
        <v>1.02318744954442</v>
      </c>
      <c r="R411">
        <v>1.0187338748188099</v>
      </c>
      <c r="S411">
        <v>1.0170685405378199</v>
      </c>
      <c r="T411">
        <v>1.01650100079209</v>
      </c>
      <c r="U411">
        <v>1.01582179371307</v>
      </c>
      <c r="V411">
        <v>1.01407712373241</v>
      </c>
      <c r="W411">
        <v>1.0164146879384699</v>
      </c>
      <c r="X411">
        <v>1.0193342459891299</v>
      </c>
      <c r="Y411">
        <v>1.0148289222215601</v>
      </c>
      <c r="Z411">
        <v>1.0104718492798801</v>
      </c>
      <c r="AA411">
        <v>1.0098367708596601</v>
      </c>
      <c r="AB411">
        <v>1.02140277834411</v>
      </c>
      <c r="AC411">
        <v>1.0218937662107901</v>
      </c>
      <c r="AD411">
        <v>1.01829163359507</v>
      </c>
      <c r="AE411">
        <v>1.0146550801920899</v>
      </c>
      <c r="AF411">
        <v>1.0134052198876999</v>
      </c>
      <c r="AG411">
        <v>1.0105482540156301</v>
      </c>
      <c r="AH411">
        <v>1.0071048248168</v>
      </c>
      <c r="AI411">
        <v>0.99629172973250901</v>
      </c>
      <c r="AJ411">
        <v>0.98821742569148496</v>
      </c>
      <c r="AK411">
        <v>0.980528736161561</v>
      </c>
    </row>
    <row r="412" spans="4:37" x14ac:dyDescent="0.3">
      <c r="D412" t="s">
        <v>282</v>
      </c>
      <c r="E412" t="s">
        <v>235</v>
      </c>
      <c r="F412">
        <v>1.00000000000002</v>
      </c>
      <c r="G412">
        <v>1.0908466153879399</v>
      </c>
      <c r="H412">
        <v>1.0819775330343999</v>
      </c>
      <c r="I412">
        <v>1.0759666448829901</v>
      </c>
      <c r="J412">
        <v>1.0709487135759601</v>
      </c>
      <c r="K412">
        <v>1.0726352429172601</v>
      </c>
      <c r="L412">
        <v>1.0779305436942801</v>
      </c>
      <c r="M412">
        <v>1.08382910269643</v>
      </c>
      <c r="N412">
        <v>1.08811033252488</v>
      </c>
      <c r="O412">
        <v>1.0879194765998199</v>
      </c>
      <c r="P412">
        <v>1.0901711923739299</v>
      </c>
      <c r="Q412">
        <v>1.0911788355593901</v>
      </c>
      <c r="R412">
        <v>1.0951785132774401</v>
      </c>
      <c r="S412">
        <v>1.09773690337574</v>
      </c>
      <c r="T412">
        <v>1.09998533074333</v>
      </c>
      <c r="U412">
        <v>1.1046120372306301</v>
      </c>
      <c r="V412">
        <v>1.1092594765774599</v>
      </c>
      <c r="W412">
        <v>1.11273131603953</v>
      </c>
      <c r="X412">
        <v>1.11491035533238</v>
      </c>
      <c r="Y412">
        <v>1.1130684065818299</v>
      </c>
      <c r="Z412">
        <v>1.1115656426597</v>
      </c>
      <c r="AA412">
        <v>1.11042917023634</v>
      </c>
      <c r="AB412">
        <v>1.10518882903695</v>
      </c>
      <c r="AC412">
        <v>1.1006522588313099</v>
      </c>
      <c r="AD412">
        <v>1.1002068703219099</v>
      </c>
      <c r="AE412">
        <v>1.10078526270596</v>
      </c>
      <c r="AF412">
        <v>1.1021747830141</v>
      </c>
      <c r="AG412">
        <v>1.1002066876495</v>
      </c>
      <c r="AH412">
        <v>1.07066181182277</v>
      </c>
      <c r="AI412">
        <v>1.0456506676992201</v>
      </c>
      <c r="AJ412">
        <v>1.0293042683172799</v>
      </c>
      <c r="AK412">
        <v>1.0155579224351801</v>
      </c>
    </row>
    <row r="413" spans="4:37" x14ac:dyDescent="0.3">
      <c r="D413" t="s">
        <v>282</v>
      </c>
      <c r="E413" t="s">
        <v>236</v>
      </c>
      <c r="F413">
        <v>1.00000000000002</v>
      </c>
      <c r="G413">
        <v>1.0977935659520099</v>
      </c>
      <c r="H413">
        <v>1.09493472898198</v>
      </c>
      <c r="I413">
        <v>1.09263412913962</v>
      </c>
      <c r="J413">
        <v>1.08880794301405</v>
      </c>
      <c r="K413">
        <v>1.0913742736204499</v>
      </c>
      <c r="L413">
        <v>1.0975490232360601</v>
      </c>
      <c r="M413">
        <v>1.1039149358079301</v>
      </c>
      <c r="N413">
        <v>1.10863157346125</v>
      </c>
      <c r="O413">
        <v>1.10517729581985</v>
      </c>
      <c r="P413">
        <v>1.10802671701804</v>
      </c>
      <c r="Q413">
        <v>1.11024333171749</v>
      </c>
      <c r="R413">
        <v>1.11558067091136</v>
      </c>
      <c r="S413">
        <v>1.1188711106393501</v>
      </c>
      <c r="T413">
        <v>1.1217216069722</v>
      </c>
      <c r="U413">
        <v>1.12705909992007</v>
      </c>
      <c r="V413">
        <v>1.13197476508039</v>
      </c>
      <c r="W413">
        <v>1.1355658556019099</v>
      </c>
      <c r="X413">
        <v>1.13778356109998</v>
      </c>
      <c r="Y413">
        <v>1.13602924828922</v>
      </c>
      <c r="Z413">
        <v>1.1346148982723301</v>
      </c>
      <c r="AA413">
        <v>1.1334911054264201</v>
      </c>
      <c r="AB413">
        <v>1.1278171133271599</v>
      </c>
      <c r="AC413">
        <v>1.1230009604637201</v>
      </c>
      <c r="AD413">
        <v>1.1224675343414201</v>
      </c>
      <c r="AE413">
        <v>1.1229685607445601</v>
      </c>
      <c r="AF413">
        <v>1.12426032948692</v>
      </c>
      <c r="AG413">
        <v>1.1219419372942401</v>
      </c>
      <c r="AH413">
        <v>1.0892087535652599</v>
      </c>
      <c r="AI413">
        <v>1.06163965248782</v>
      </c>
      <c r="AJ413">
        <v>1.04310587323316</v>
      </c>
      <c r="AK413">
        <v>1.0274217700158199</v>
      </c>
    </row>
    <row r="414" spans="4:37" x14ac:dyDescent="0.3">
      <c r="D414" t="s">
        <v>282</v>
      </c>
      <c r="E414" t="s">
        <v>237</v>
      </c>
      <c r="F414">
        <v>0.99999999999987299</v>
      </c>
      <c r="G414">
        <v>1.0878139176088899</v>
      </c>
      <c r="H414">
        <v>1.0545090611986601</v>
      </c>
      <c r="I414">
        <v>1.00520070492561</v>
      </c>
      <c r="J414">
        <v>0.99461661509201305</v>
      </c>
      <c r="K414">
        <v>0.99832614595695102</v>
      </c>
      <c r="L414">
        <v>1.00611121139747</v>
      </c>
      <c r="M414">
        <v>1.0193578251426201</v>
      </c>
      <c r="N414">
        <v>1.0258524255626</v>
      </c>
      <c r="O414">
        <v>1.11963534489094</v>
      </c>
      <c r="P414">
        <v>1.12138442916683</v>
      </c>
      <c r="Q414">
        <v>1.0969453560465601</v>
      </c>
      <c r="R414">
        <v>1.06957849736029</v>
      </c>
      <c r="S414">
        <v>1.05120716668117</v>
      </c>
      <c r="T414">
        <v>1.04088419413972</v>
      </c>
      <c r="U414">
        <v>1.03600516598621</v>
      </c>
      <c r="V414">
        <v>1.0281122785524199</v>
      </c>
      <c r="W414">
        <v>1.0287846031987</v>
      </c>
      <c r="X414">
        <v>1.0318383532016</v>
      </c>
      <c r="Y414">
        <v>1.0218725048267501</v>
      </c>
      <c r="Z414">
        <v>1.01080017414548</v>
      </c>
      <c r="AA414">
        <v>1.0092067209578299</v>
      </c>
      <c r="AB414">
        <v>1.0268372754066299</v>
      </c>
      <c r="AC414">
        <v>1.0352531101912601</v>
      </c>
      <c r="AD414">
        <v>1.0352153481697199</v>
      </c>
      <c r="AE414">
        <v>1.0308143846770399</v>
      </c>
      <c r="AF414">
        <v>1.0273027522090901</v>
      </c>
      <c r="AG414">
        <v>1.0204693542023699</v>
      </c>
      <c r="AH414">
        <v>0.99052393629748103</v>
      </c>
      <c r="AI414">
        <v>0.95186650599296296</v>
      </c>
      <c r="AJ414">
        <v>0.93174511214581501</v>
      </c>
      <c r="AK414">
        <v>0.91630187977387501</v>
      </c>
    </row>
    <row r="415" spans="4:37" x14ac:dyDescent="0.3">
      <c r="D415" t="s">
        <v>282</v>
      </c>
      <c r="E415" t="s">
        <v>238</v>
      </c>
      <c r="F415">
        <v>0.99999999999997402</v>
      </c>
      <c r="G415">
        <v>1.08660357343187</v>
      </c>
      <c r="H415">
        <v>1.0829512814967901</v>
      </c>
      <c r="I415">
        <v>1.08010585425163</v>
      </c>
      <c r="J415">
        <v>1.07614179638889</v>
      </c>
      <c r="K415">
        <v>1.07743860209715</v>
      </c>
      <c r="L415">
        <v>1.0817307344917499</v>
      </c>
      <c r="M415">
        <v>1.08600906056486</v>
      </c>
      <c r="N415">
        <v>1.08900351398228</v>
      </c>
      <c r="O415">
        <v>1.0882665033344701</v>
      </c>
      <c r="P415">
        <v>1.0905898584384299</v>
      </c>
      <c r="Q415">
        <v>1.0915232217775399</v>
      </c>
      <c r="R415">
        <v>1.0957211691434201</v>
      </c>
      <c r="S415">
        <v>1.0982043950586</v>
      </c>
      <c r="T415">
        <v>1.10026888725878</v>
      </c>
      <c r="U415">
        <v>1.1044440903902299</v>
      </c>
      <c r="V415">
        <v>1.1086787893990599</v>
      </c>
      <c r="W415">
        <v>1.11223620199208</v>
      </c>
      <c r="X415">
        <v>1.1148133354899501</v>
      </c>
      <c r="Y415">
        <v>1.113184725952</v>
      </c>
      <c r="Z415">
        <v>1.11164574334497</v>
      </c>
      <c r="AA415">
        <v>1.1104216878183899</v>
      </c>
      <c r="AB415">
        <v>1.1071409139280299</v>
      </c>
      <c r="AC415">
        <v>1.103680135791</v>
      </c>
      <c r="AD415">
        <v>1.10364323727364</v>
      </c>
      <c r="AE415">
        <v>1.10442188980774</v>
      </c>
      <c r="AF415">
        <v>1.1061252673200499</v>
      </c>
      <c r="AG415">
        <v>1.1038582223701101</v>
      </c>
      <c r="AH415">
        <v>1.0760541435139701</v>
      </c>
      <c r="AI415">
        <v>1.05224967709091</v>
      </c>
      <c r="AJ415">
        <v>1.0361714848372601</v>
      </c>
      <c r="AK415">
        <v>1.0224278269359199</v>
      </c>
    </row>
    <row r="416" spans="4:37" x14ac:dyDescent="0.3">
      <c r="D416" t="s">
        <v>282</v>
      </c>
      <c r="E416" t="s">
        <v>239</v>
      </c>
      <c r="F416">
        <v>1.0000000000000899</v>
      </c>
      <c r="G416">
        <v>1.0136020814337301</v>
      </c>
      <c r="H416">
        <v>1.00954355591405</v>
      </c>
      <c r="I416">
        <v>1.0076879256136599</v>
      </c>
      <c r="J416">
        <v>1.0062277374559101</v>
      </c>
      <c r="K416">
        <v>1.00832612779301</v>
      </c>
      <c r="L416">
        <v>1.01098340025357</v>
      </c>
      <c r="M416">
        <v>1.01447259619645</v>
      </c>
      <c r="N416">
        <v>1.0161480154828999</v>
      </c>
      <c r="O416">
        <v>1.0219836833818201</v>
      </c>
      <c r="P416">
        <v>1.0209453025680399</v>
      </c>
      <c r="Q416">
        <v>1.01991806429933</v>
      </c>
      <c r="R416">
        <v>1.02247957612809</v>
      </c>
      <c r="S416">
        <v>1.0253088778871899</v>
      </c>
      <c r="T416">
        <v>1.02774145271742</v>
      </c>
      <c r="U416">
        <v>1.03035457697338</v>
      </c>
      <c r="V416">
        <v>1.03498060607109</v>
      </c>
      <c r="W416">
        <v>1.03893342693127</v>
      </c>
      <c r="X416">
        <v>1.04256932145508</v>
      </c>
      <c r="Y416">
        <v>1.04218176371989</v>
      </c>
      <c r="Z416">
        <v>1.0415977508669001</v>
      </c>
      <c r="AA416">
        <v>1.04149585920794</v>
      </c>
      <c r="AB416">
        <v>1.03705876079267</v>
      </c>
      <c r="AC416">
        <v>1.032725057608</v>
      </c>
      <c r="AD416">
        <v>1.0328086366501099</v>
      </c>
      <c r="AE416">
        <v>1.0342839881030499</v>
      </c>
      <c r="AF416">
        <v>1.0370329727899601</v>
      </c>
      <c r="AG416">
        <v>1.0366458430935099</v>
      </c>
      <c r="AH416">
        <v>1.0272741074946701</v>
      </c>
      <c r="AI416">
        <v>1.0157965987692099</v>
      </c>
      <c r="AJ416">
        <v>1.0100419408641099</v>
      </c>
      <c r="AK416">
        <v>1.0054844363809601</v>
      </c>
    </row>
    <row r="417" spans="4:37" x14ac:dyDescent="0.3">
      <c r="D417" t="s">
        <v>282</v>
      </c>
      <c r="E417" t="s">
        <v>240</v>
      </c>
      <c r="F417">
        <v>1.0000000000000699</v>
      </c>
      <c r="G417">
        <v>1.03987945877633</v>
      </c>
      <c r="H417">
        <v>1.03995615190142</v>
      </c>
      <c r="I417">
        <v>1.0359681899670701</v>
      </c>
      <c r="J417">
        <v>1.0282349218806699</v>
      </c>
      <c r="K417">
        <v>1.0300094500888</v>
      </c>
      <c r="L417">
        <v>1.0298889064550301</v>
      </c>
      <c r="M417">
        <v>1.0248619273338</v>
      </c>
      <c r="N417">
        <v>1.0275750210421299</v>
      </c>
      <c r="O417">
        <v>1.03094364758109</v>
      </c>
      <c r="P417">
        <v>1.0313898467738101</v>
      </c>
      <c r="Q417">
        <v>1.0316535810126599</v>
      </c>
      <c r="R417">
        <v>1.04662330487448</v>
      </c>
      <c r="S417">
        <v>1.0456867191419701</v>
      </c>
      <c r="T417">
        <v>1.04593257162537</v>
      </c>
      <c r="U417">
        <v>1.0475353211454199</v>
      </c>
      <c r="V417">
        <v>1.0503974986261999</v>
      </c>
      <c r="W417">
        <v>1.0533854623968499</v>
      </c>
      <c r="X417">
        <v>1.05593174496063</v>
      </c>
      <c r="Y417">
        <v>1.0544099464408001</v>
      </c>
      <c r="Z417">
        <v>1.0528481045792299</v>
      </c>
      <c r="AA417">
        <v>1.0524507718331999</v>
      </c>
      <c r="AB417">
        <v>1.04837209212634</v>
      </c>
      <c r="AC417">
        <v>1.0440864690934399</v>
      </c>
      <c r="AD417">
        <v>1.04342661191692</v>
      </c>
      <c r="AE417">
        <v>1.04405018617118</v>
      </c>
      <c r="AF417">
        <v>1.0458717871313199</v>
      </c>
      <c r="AG417">
        <v>1.0446170224348601</v>
      </c>
      <c r="AH417">
        <v>1.02907645365516</v>
      </c>
      <c r="AI417">
        <v>1.01328178947012</v>
      </c>
      <c r="AJ417">
        <v>1.0033483726621499</v>
      </c>
      <c r="AK417">
        <v>0.99528401975935599</v>
      </c>
    </row>
    <row r="418" spans="4:37" x14ac:dyDescent="0.3">
      <c r="D418" t="s">
        <v>282</v>
      </c>
      <c r="E418" t="s">
        <v>241</v>
      </c>
      <c r="F418">
        <v>1.00000000000004</v>
      </c>
      <c r="G418">
        <v>1.0943726475044899</v>
      </c>
      <c r="H418">
        <v>1.0926405169693201</v>
      </c>
      <c r="I418">
        <v>1.09025297196781</v>
      </c>
      <c r="J418">
        <v>1.0855771581398199</v>
      </c>
      <c r="K418">
        <v>1.0874470563698899</v>
      </c>
      <c r="L418">
        <v>1.09305590565247</v>
      </c>
      <c r="M418">
        <v>1.09898462331979</v>
      </c>
      <c r="N418">
        <v>1.1032932939190001</v>
      </c>
      <c r="O418">
        <v>1.0980637161915101</v>
      </c>
      <c r="P418">
        <v>1.10087253431431</v>
      </c>
      <c r="Q418">
        <v>1.10336625026652</v>
      </c>
      <c r="R418">
        <v>1.1089852779990701</v>
      </c>
      <c r="S418">
        <v>1.1125021561425401</v>
      </c>
      <c r="T418">
        <v>1.1155619530262</v>
      </c>
      <c r="U418">
        <v>1.12113676518716</v>
      </c>
      <c r="V418">
        <v>1.1264393548451099</v>
      </c>
      <c r="W418">
        <v>1.13027676172279</v>
      </c>
      <c r="X418">
        <v>1.1326275087932001</v>
      </c>
      <c r="Y418">
        <v>1.1308815812642199</v>
      </c>
      <c r="Z418">
        <v>1.1293903349821299</v>
      </c>
      <c r="AA418">
        <v>1.12821395735204</v>
      </c>
      <c r="AB418">
        <v>1.1219049377687</v>
      </c>
      <c r="AC418">
        <v>1.11701724027559</v>
      </c>
      <c r="AD418">
        <v>1.1166999030310001</v>
      </c>
      <c r="AE418">
        <v>1.1174510437176799</v>
      </c>
      <c r="AF418">
        <v>1.1189676015865599</v>
      </c>
      <c r="AG418">
        <v>1.11664384356965</v>
      </c>
      <c r="AH418">
        <v>1.0829368190914901</v>
      </c>
      <c r="AI418">
        <v>1.0542338374118101</v>
      </c>
      <c r="AJ418">
        <v>1.03464588892453</v>
      </c>
      <c r="AK418">
        <v>1.0180522621655801</v>
      </c>
    </row>
    <row r="419" spans="4:37" x14ac:dyDescent="0.3">
      <c r="D419" t="s">
        <v>282</v>
      </c>
      <c r="E419" t="s">
        <v>242</v>
      </c>
      <c r="F419">
        <v>1.00000000000082</v>
      </c>
      <c r="G419">
        <v>1.1678114071307799</v>
      </c>
      <c r="H419">
        <v>0.85220720809211803</v>
      </c>
      <c r="I419">
        <v>0.66531451965714905</v>
      </c>
      <c r="J419">
        <v>0.62804664057533899</v>
      </c>
      <c r="K419">
        <v>0.60615414275912605</v>
      </c>
      <c r="L419">
        <v>0.59617286107176803</v>
      </c>
      <c r="M419">
        <v>0.61015136223351896</v>
      </c>
      <c r="N419">
        <v>0.62618083711814498</v>
      </c>
      <c r="O419">
        <v>1.1763878698175501</v>
      </c>
      <c r="P419">
        <v>1.5560846380029301</v>
      </c>
      <c r="Q419">
        <v>1.4987963406887299</v>
      </c>
      <c r="R419">
        <v>1.46026847351033</v>
      </c>
      <c r="S419">
        <v>1.44474639613141</v>
      </c>
      <c r="T419">
        <v>1.4361560645190901</v>
      </c>
      <c r="U419">
        <v>1.4354567711963799</v>
      </c>
      <c r="V419">
        <v>1.4228914371932</v>
      </c>
      <c r="W419">
        <v>1.42402714459956</v>
      </c>
      <c r="X419">
        <v>1.45786639163507</v>
      </c>
      <c r="Y419">
        <v>1.4478637502628899</v>
      </c>
      <c r="Z419">
        <v>1.4275498916460501</v>
      </c>
      <c r="AA419">
        <v>1.4262144431250801</v>
      </c>
      <c r="AB419">
        <v>1.4944286869877199</v>
      </c>
      <c r="AC419">
        <v>1.50442776888177</v>
      </c>
      <c r="AD419">
        <v>1.4824573216225601</v>
      </c>
      <c r="AE419">
        <v>1.4505088320981401</v>
      </c>
      <c r="AF419">
        <v>1.4163018544102</v>
      </c>
      <c r="AG419">
        <v>1.29183665679295</v>
      </c>
      <c r="AH419">
        <v>1.1947806857963199</v>
      </c>
      <c r="AI419">
        <v>1.0127853715805699</v>
      </c>
      <c r="AJ419">
        <v>0.81923366510672602</v>
      </c>
      <c r="AK419">
        <v>0.52920027978685102</v>
      </c>
    </row>
    <row r="420" spans="4:37" x14ac:dyDescent="0.3">
      <c r="D420" t="s">
        <v>282</v>
      </c>
      <c r="E420" t="s">
        <v>243</v>
      </c>
      <c r="F420">
        <v>1.0000000000004201</v>
      </c>
      <c r="G420">
        <v>2.5957853929093901</v>
      </c>
      <c r="H420">
        <v>2.7125536114245499</v>
      </c>
      <c r="I420">
        <v>2.69679029098935</v>
      </c>
      <c r="J420">
        <v>2.7109539603446202</v>
      </c>
      <c r="K420">
        <v>2.72993531056655</v>
      </c>
      <c r="L420">
        <v>2.7545107814740901</v>
      </c>
      <c r="M420">
        <v>2.7959824346607101</v>
      </c>
      <c r="N420">
        <v>2.8344761326763699</v>
      </c>
      <c r="O420">
        <v>3.0488884831205501</v>
      </c>
      <c r="P420">
        <v>3.1103470369311199</v>
      </c>
      <c r="Q420">
        <v>3.4693419790314599</v>
      </c>
      <c r="R420">
        <v>3.4876499272708501</v>
      </c>
      <c r="S420">
        <v>3.5071974400424799</v>
      </c>
      <c r="T420">
        <v>3.5264255817924699</v>
      </c>
      <c r="U420">
        <v>3.5458262250035699</v>
      </c>
      <c r="V420">
        <v>3.5591956131591398</v>
      </c>
      <c r="W420">
        <v>3.57976430895725</v>
      </c>
      <c r="X420">
        <v>-0.87284252764021697</v>
      </c>
      <c r="Y420">
        <v>-0.69115523168135895</v>
      </c>
      <c r="Z420">
        <v>1.94493801510964</v>
      </c>
      <c r="AA420">
        <v>2.0015607585279001</v>
      </c>
      <c r="AB420">
        <v>2.0511162184713498</v>
      </c>
      <c r="AC420">
        <v>2.0450684531150198</v>
      </c>
      <c r="AD420">
        <v>2.0263839157399302</v>
      </c>
      <c r="AE420">
        <v>2.0056503668883301</v>
      </c>
      <c r="AF420">
        <v>1.9886346905252199</v>
      </c>
      <c r="AG420">
        <v>1.78441861321298</v>
      </c>
      <c r="AH420">
        <v>1.6009822916507199</v>
      </c>
      <c r="AI420">
        <v>1.2751430332737199</v>
      </c>
      <c r="AJ420">
        <v>0.99264422991716905</v>
      </c>
      <c r="AK420">
        <v>0.74570622153847799</v>
      </c>
    </row>
    <row r="421" spans="4:37" x14ac:dyDescent="0.3">
      <c r="D421" t="s">
        <v>282</v>
      </c>
      <c r="E421" t="s">
        <v>244</v>
      </c>
      <c r="F421">
        <v>1.00000000000032</v>
      </c>
      <c r="G421">
        <v>1.0281651320199501</v>
      </c>
      <c r="H421">
        <v>1.0176572816416201</v>
      </c>
      <c r="I421">
        <v>1.0175524294703</v>
      </c>
      <c r="J421">
        <v>1.0139507871433899</v>
      </c>
      <c r="K421">
        <v>1.0154212933520601</v>
      </c>
      <c r="L421">
        <v>1.0195335160099499</v>
      </c>
      <c r="M421">
        <v>1.02460301131773</v>
      </c>
      <c r="N421">
        <v>1.02708880154825</v>
      </c>
      <c r="O421">
        <v>1.0135961946640899</v>
      </c>
      <c r="P421">
        <v>1.0141456037719501</v>
      </c>
      <c r="Q421">
        <v>1.0174267531990899</v>
      </c>
      <c r="R421">
        <v>1.02381269395182</v>
      </c>
      <c r="S421">
        <v>1.0284020219907599</v>
      </c>
      <c r="T421">
        <v>1.0322099489932399</v>
      </c>
      <c r="U421">
        <v>1.03756634874474</v>
      </c>
      <c r="V421">
        <v>1.0437710381474901</v>
      </c>
      <c r="W421">
        <v>1.0487327364655901</v>
      </c>
      <c r="X421">
        <v>1.05190216551808</v>
      </c>
      <c r="Y421">
        <v>1.0508421077932699</v>
      </c>
      <c r="Z421">
        <v>1.0493961203559601</v>
      </c>
      <c r="AA421">
        <v>1.04630501390597</v>
      </c>
      <c r="AB421">
        <v>1.0252355928796399</v>
      </c>
      <c r="AC421">
        <v>1.01046751479491</v>
      </c>
      <c r="AD421">
        <v>1.0047770040417601</v>
      </c>
      <c r="AE421">
        <v>1.0029779315706</v>
      </c>
      <c r="AF421">
        <v>1.0037504995917601</v>
      </c>
      <c r="AG421">
        <v>1.00132497975043</v>
      </c>
      <c r="AH421">
        <v>0.96879602345649096</v>
      </c>
      <c r="AI421">
        <v>0.94099100684495596</v>
      </c>
      <c r="AJ421">
        <v>0.92260506088305105</v>
      </c>
      <c r="AK421">
        <v>0.90800507120791496</v>
      </c>
    </row>
    <row r="422" spans="4:37" x14ac:dyDescent="0.3">
      <c r="D422" t="s">
        <v>282</v>
      </c>
      <c r="E422" t="s">
        <v>245</v>
      </c>
      <c r="F422">
        <v>1.0000000000006499</v>
      </c>
      <c r="G422">
        <v>1.26402937521831</v>
      </c>
      <c r="H422">
        <v>1.37508029433692</v>
      </c>
      <c r="I422">
        <v>1.36969253397241</v>
      </c>
      <c r="J422">
        <v>1.40819227057153</v>
      </c>
      <c r="K422">
        <v>1.44792941122784</v>
      </c>
      <c r="L422">
        <v>1.49075503170054</v>
      </c>
      <c r="M422">
        <v>1.5464168032928001</v>
      </c>
      <c r="N422">
        <v>1.59858296887964</v>
      </c>
      <c r="O422">
        <v>1.8831770696185599</v>
      </c>
      <c r="P422">
        <v>1.95635209851303</v>
      </c>
      <c r="Q422">
        <v>1.9748683032674801</v>
      </c>
      <c r="R422">
        <v>1.9847125989538701</v>
      </c>
      <c r="S422">
        <v>1.9940929734902699</v>
      </c>
      <c r="T422">
        <v>2.0076847912416098</v>
      </c>
      <c r="U422">
        <v>2.0235190369765101</v>
      </c>
      <c r="V422">
        <v>2.0281420133750099</v>
      </c>
      <c r="W422">
        <v>2.0438787831463201</v>
      </c>
      <c r="X422">
        <v>2.0763784035927402</v>
      </c>
      <c r="Y422">
        <v>2.0609804397752098</v>
      </c>
      <c r="Z422">
        <v>2.03745371406022</v>
      </c>
      <c r="AA422">
        <v>2.0212283530449202</v>
      </c>
      <c r="AB422">
        <v>2.0987801135027402</v>
      </c>
      <c r="AC422">
        <v>2.1286885353336999</v>
      </c>
      <c r="AD422">
        <v>2.1382969015528901</v>
      </c>
      <c r="AE422">
        <v>2.1380376249831401</v>
      </c>
      <c r="AF422">
        <v>2.14083773162639</v>
      </c>
      <c r="AG422">
        <v>2.09415628703788</v>
      </c>
      <c r="AH422">
        <v>2.0324454707381601</v>
      </c>
      <c r="AI422">
        <v>1.92092336122038</v>
      </c>
      <c r="AJ422">
        <v>1.8163994893425499</v>
      </c>
      <c r="AK422">
        <v>1.7068813939342899</v>
      </c>
    </row>
    <row r="423" spans="4:37" x14ac:dyDescent="0.3">
      <c r="D423" t="s">
        <v>282</v>
      </c>
      <c r="E423" t="s">
        <v>246</v>
      </c>
      <c r="F423">
        <v>1.0000000000001099</v>
      </c>
      <c r="G423">
        <v>1.18808201018194</v>
      </c>
      <c r="H423">
        <v>1.27116104262776</v>
      </c>
      <c r="I423">
        <v>1.25281406162065</v>
      </c>
      <c r="J423">
        <v>1.2753735093499901</v>
      </c>
      <c r="K423">
        <v>1.3002273591462901</v>
      </c>
      <c r="L423">
        <v>1.3264529413367001</v>
      </c>
      <c r="M423">
        <v>1.3607616503142601</v>
      </c>
      <c r="N423">
        <v>1.3943645870778301</v>
      </c>
      <c r="O423">
        <v>1.6407834514327899</v>
      </c>
      <c r="P423">
        <v>1.69003579649656</v>
      </c>
      <c r="Q423">
        <v>1.6913063810843201</v>
      </c>
      <c r="R423">
        <v>1.6892903379300399</v>
      </c>
      <c r="S423">
        <v>1.6875186376312701</v>
      </c>
      <c r="T423">
        <v>1.6918535916450299</v>
      </c>
      <c r="U423">
        <v>1.69782661023272</v>
      </c>
      <c r="V423">
        <v>1.69191919632494</v>
      </c>
      <c r="W423">
        <v>1.6977188097778899</v>
      </c>
      <c r="X423">
        <v>1.7168010887871501</v>
      </c>
      <c r="Y423">
        <v>1.7050190368276601</v>
      </c>
      <c r="Z423">
        <v>1.6858237969158201</v>
      </c>
      <c r="AA423">
        <v>1.67805608472037</v>
      </c>
      <c r="AB423">
        <v>1.7434874486779099</v>
      </c>
      <c r="AC423">
        <v>1.7691962295546699</v>
      </c>
      <c r="AD423">
        <v>1.77218364244688</v>
      </c>
      <c r="AE423">
        <v>1.76586311981459</v>
      </c>
      <c r="AF423">
        <v>1.76022485922671</v>
      </c>
      <c r="AG423">
        <v>1.73339366303777</v>
      </c>
      <c r="AH423">
        <v>1.7070919429403899</v>
      </c>
      <c r="AI423">
        <v>1.6412963260015201</v>
      </c>
      <c r="AJ423">
        <v>1.5803788643536101</v>
      </c>
      <c r="AK423">
        <v>1.5174458256757299</v>
      </c>
    </row>
    <row r="424" spans="4:37" x14ac:dyDescent="0.3">
      <c r="D424" t="s">
        <v>282</v>
      </c>
      <c r="E424" t="s">
        <v>247</v>
      </c>
      <c r="F424">
        <v>1.00000000000001</v>
      </c>
      <c r="G424">
        <v>1.00730840268869</v>
      </c>
      <c r="H424">
        <v>1.00719852044692</v>
      </c>
      <c r="I424">
        <v>1.0025537969507701</v>
      </c>
      <c r="J424">
        <v>1.00118831244898</v>
      </c>
      <c r="K424">
        <v>1.00388622342906</v>
      </c>
      <c r="L424">
        <v>1.0080867040036401</v>
      </c>
      <c r="M424">
        <v>1.0122920783723199</v>
      </c>
      <c r="N424">
        <v>1.0156243900303299</v>
      </c>
      <c r="O424">
        <v>1.02611907604869</v>
      </c>
      <c r="P424">
        <v>1.0273690352966001</v>
      </c>
      <c r="Q424">
        <v>1.0262199089386099</v>
      </c>
      <c r="R424">
        <v>1.027365197</v>
      </c>
      <c r="S424">
        <v>1.02879727789172</v>
      </c>
      <c r="T424">
        <v>1.0304327402601501</v>
      </c>
      <c r="U424">
        <v>1.0337296067613599</v>
      </c>
      <c r="V424">
        <v>1.03813499481508</v>
      </c>
      <c r="W424">
        <v>1.0407893813014599</v>
      </c>
      <c r="X424">
        <v>1.04175708627843</v>
      </c>
      <c r="Y424">
        <v>1.0391683948109001</v>
      </c>
      <c r="Z424">
        <v>1.0371705238041</v>
      </c>
      <c r="AA424">
        <v>1.0358413835861999</v>
      </c>
      <c r="AB424">
        <v>1.03885684957184</v>
      </c>
      <c r="AC424">
        <v>1.0394390999548599</v>
      </c>
      <c r="AD424">
        <v>1.04167017191241</v>
      </c>
      <c r="AE424">
        <v>1.0436836809339101</v>
      </c>
      <c r="AF424">
        <v>1.04562230420687</v>
      </c>
      <c r="AG424">
        <v>1.0437310772093</v>
      </c>
      <c r="AH424">
        <v>1.0292420503041799</v>
      </c>
      <c r="AI424">
        <v>1.0148956030232199</v>
      </c>
      <c r="AJ424">
        <v>1.0057170189920599</v>
      </c>
      <c r="AK424">
        <v>0.997648444875187</v>
      </c>
    </row>
    <row r="425" spans="4:37" x14ac:dyDescent="0.3">
      <c r="D425" t="s">
        <v>282</v>
      </c>
      <c r="E425" t="s">
        <v>248</v>
      </c>
      <c r="F425">
        <v>1.00000000000004</v>
      </c>
      <c r="G425">
        <v>1.0510486013273399</v>
      </c>
      <c r="H425">
        <v>1.0478764166925301</v>
      </c>
      <c r="I425">
        <v>1.0450183449035699</v>
      </c>
      <c r="J425">
        <v>1.0406619438444999</v>
      </c>
      <c r="K425">
        <v>1.0424350569440799</v>
      </c>
      <c r="L425">
        <v>1.0475833929299101</v>
      </c>
      <c r="M425">
        <v>1.0531062112135701</v>
      </c>
      <c r="N425">
        <v>1.0570286310046899</v>
      </c>
      <c r="O425">
        <v>1.05361689283195</v>
      </c>
      <c r="P425">
        <v>1.05599707413559</v>
      </c>
      <c r="Q425">
        <v>1.05786431148434</v>
      </c>
      <c r="R425">
        <v>1.06283923332098</v>
      </c>
      <c r="S425">
        <v>1.0659760013611601</v>
      </c>
      <c r="T425">
        <v>1.0687198104526501</v>
      </c>
      <c r="U425">
        <v>1.0737117258490501</v>
      </c>
      <c r="V425">
        <v>1.0785953147679499</v>
      </c>
      <c r="W425">
        <v>1.08216601875739</v>
      </c>
      <c r="X425">
        <v>1.08446356173498</v>
      </c>
      <c r="Y425">
        <v>1.0828652403485599</v>
      </c>
      <c r="Z425">
        <v>1.0814146815797501</v>
      </c>
      <c r="AA425">
        <v>1.0803426893329799</v>
      </c>
      <c r="AB425">
        <v>1.07409710090616</v>
      </c>
      <c r="AC425">
        <v>1.0692569395798099</v>
      </c>
      <c r="AD425">
        <v>1.0688764781983899</v>
      </c>
      <c r="AE425">
        <v>1.0696201874145399</v>
      </c>
      <c r="AF425">
        <v>1.0711659721753899</v>
      </c>
      <c r="AG425">
        <v>1.06900039710295</v>
      </c>
      <c r="AH425">
        <v>1.0383303890239499</v>
      </c>
      <c r="AI425">
        <v>1.01245735178017</v>
      </c>
      <c r="AJ425">
        <v>0.99496473273487096</v>
      </c>
      <c r="AK425">
        <v>0.980254579967346</v>
      </c>
    </row>
    <row r="426" spans="4:37" x14ac:dyDescent="0.3">
      <c r="D426" t="s">
        <v>282</v>
      </c>
      <c r="E426" t="s">
        <v>249</v>
      </c>
      <c r="F426">
        <v>1</v>
      </c>
      <c r="G426">
        <v>1.0754425422606799</v>
      </c>
      <c r="H426">
        <v>1.0644069804915499</v>
      </c>
      <c r="I426">
        <v>1.0570123238988101</v>
      </c>
      <c r="J426">
        <v>1.05170999381428</v>
      </c>
      <c r="K426">
        <v>1.0523951186642899</v>
      </c>
      <c r="L426">
        <v>1.05566840984826</v>
      </c>
      <c r="M426">
        <v>1.0603210607265401</v>
      </c>
      <c r="N426">
        <v>1.06341747970058</v>
      </c>
      <c r="O426">
        <v>1.0670972885544501</v>
      </c>
      <c r="P426">
        <v>1.0688250355653901</v>
      </c>
      <c r="Q426">
        <v>1.06906835705819</v>
      </c>
      <c r="R426">
        <v>1.0718046444060001</v>
      </c>
      <c r="S426">
        <v>1.07440105098242</v>
      </c>
      <c r="T426">
        <v>1.07672768078401</v>
      </c>
      <c r="U426">
        <v>1.0807990321935701</v>
      </c>
      <c r="V426">
        <v>1.08658799382917</v>
      </c>
      <c r="W426">
        <v>1.0902652324456401</v>
      </c>
      <c r="X426">
        <v>1.0911050982378301</v>
      </c>
      <c r="Y426">
        <v>1.0899377864559101</v>
      </c>
      <c r="Z426">
        <v>1.0893900818076001</v>
      </c>
      <c r="AA426">
        <v>1.0888519367092699</v>
      </c>
      <c r="AB426">
        <v>1.08300640256273</v>
      </c>
      <c r="AC426">
        <v>1.0793277907586201</v>
      </c>
      <c r="AD426">
        <v>1.0807410672886699</v>
      </c>
      <c r="AE426">
        <v>1.08308955243744</v>
      </c>
      <c r="AF426">
        <v>1.08585343114813</v>
      </c>
      <c r="AG426">
        <v>1.08352936077115</v>
      </c>
      <c r="AH426">
        <v>1.0620323543497701</v>
      </c>
      <c r="AI426">
        <v>1.04299997522702</v>
      </c>
      <c r="AJ426">
        <v>1.03154007590462</v>
      </c>
      <c r="AK426">
        <v>1.0218202089634001</v>
      </c>
    </row>
    <row r="427" spans="4:37" x14ac:dyDescent="0.3">
      <c r="D427" t="s">
        <v>282</v>
      </c>
      <c r="E427" t="s">
        <v>250</v>
      </c>
      <c r="F427">
        <v>1.00000000000005</v>
      </c>
      <c r="G427">
        <v>1.1961331440987</v>
      </c>
      <c r="H427">
        <v>1.1666372056612999</v>
      </c>
      <c r="I427">
        <v>1.14814121980891</v>
      </c>
      <c r="J427">
        <v>1.1356035647315901</v>
      </c>
      <c r="K427">
        <v>1.13266725223734</v>
      </c>
      <c r="L427">
        <v>1.1350463061187299</v>
      </c>
      <c r="M427">
        <v>1.14115466012499</v>
      </c>
      <c r="N427">
        <v>1.14456585377682</v>
      </c>
      <c r="O427">
        <v>1.1475035884412601</v>
      </c>
      <c r="P427">
        <v>1.14906273451806</v>
      </c>
      <c r="Q427">
        <v>1.14844924172059</v>
      </c>
      <c r="R427">
        <v>1.1503240470655101</v>
      </c>
      <c r="S427">
        <v>1.15195265664256</v>
      </c>
      <c r="T427">
        <v>1.1537216382603801</v>
      </c>
      <c r="U427">
        <v>1.1582345596425301</v>
      </c>
      <c r="V427">
        <v>1.1661710632754501</v>
      </c>
      <c r="W427">
        <v>1.1704799480717301</v>
      </c>
      <c r="X427">
        <v>1.1709320113273001</v>
      </c>
      <c r="Y427">
        <v>1.17026931984337</v>
      </c>
      <c r="Z427">
        <v>1.1689982948259099</v>
      </c>
      <c r="AA427">
        <v>1.1694976535756001</v>
      </c>
      <c r="AB427">
        <v>1.15222213699039</v>
      </c>
      <c r="AC427">
        <v>1.1454545825034801</v>
      </c>
      <c r="AD427">
        <v>1.14863132553977</v>
      </c>
      <c r="AE427">
        <v>1.15369391799011</v>
      </c>
      <c r="AF427">
        <v>1.1588579525648901</v>
      </c>
      <c r="AG427">
        <v>1.15824420894418</v>
      </c>
      <c r="AH427">
        <v>1.1232992208367001</v>
      </c>
      <c r="AI427">
        <v>1.09794544994984</v>
      </c>
      <c r="AJ427">
        <v>1.08326201527455</v>
      </c>
      <c r="AK427">
        <v>1.07196687000783</v>
      </c>
    </row>
    <row r="428" spans="4:37" x14ac:dyDescent="0.3">
      <c r="D428" t="s">
        <v>282</v>
      </c>
      <c r="E428" t="s">
        <v>251</v>
      </c>
      <c r="F428">
        <v>0.99999999999998002</v>
      </c>
      <c r="G428">
        <v>1.16341328162671</v>
      </c>
      <c r="H428">
        <v>1.1041545006345801</v>
      </c>
      <c r="I428">
        <v>1.0520236754077299</v>
      </c>
      <c r="J428">
        <v>1.03693742159614</v>
      </c>
      <c r="K428">
        <v>1.0435165572432299</v>
      </c>
      <c r="L428">
        <v>1.06673406200318</v>
      </c>
      <c r="M428">
        <v>1.1218095914313899</v>
      </c>
      <c r="N428">
        <v>1.15112527646027</v>
      </c>
      <c r="O428">
        <v>1.2442653316358301</v>
      </c>
      <c r="P428">
        <v>1.2434871166706001</v>
      </c>
      <c r="Q428">
        <v>1.2149223310862001</v>
      </c>
      <c r="R428">
        <v>1.18935534708469</v>
      </c>
      <c r="S428">
        <v>1.1767519799173201</v>
      </c>
      <c r="T428">
        <v>1.16932996901838</v>
      </c>
      <c r="U428">
        <v>1.17173512403109</v>
      </c>
      <c r="V428">
        <v>1.2060423231928299</v>
      </c>
      <c r="W428">
        <v>1.2171206877121901</v>
      </c>
      <c r="X428">
        <v>1.1935949043165299</v>
      </c>
      <c r="Y428">
        <v>1.1901511706157799</v>
      </c>
      <c r="Z428">
        <v>1.1798648790397299</v>
      </c>
      <c r="AA428">
        <v>1.18310745083099</v>
      </c>
      <c r="AB428">
        <v>1.0520683666674899</v>
      </c>
      <c r="AC428">
        <v>1.0186786238169301</v>
      </c>
      <c r="AD428">
        <v>1.0410979639067099</v>
      </c>
      <c r="AE428">
        <v>1.0725816051858601</v>
      </c>
      <c r="AF428">
        <v>1.1025904080090501</v>
      </c>
      <c r="AG428">
        <v>1.1113398946525599</v>
      </c>
      <c r="AH428">
        <v>0.99990006078409899</v>
      </c>
      <c r="AI428">
        <v>0.93451916697247495</v>
      </c>
      <c r="AJ428">
        <v>0.911588495801677</v>
      </c>
      <c r="AK428">
        <v>0.89886113060447903</v>
      </c>
    </row>
    <row r="429" spans="4:37" x14ac:dyDescent="0.3">
      <c r="D429" t="s">
        <v>282</v>
      </c>
      <c r="E429" t="s">
        <v>252</v>
      </c>
      <c r="F429">
        <v>1.00000000000003</v>
      </c>
      <c r="G429">
        <v>1.1876281948271401</v>
      </c>
      <c r="H429">
        <v>1.1787619059898999</v>
      </c>
      <c r="I429">
        <v>1.1723084113597899</v>
      </c>
      <c r="J429">
        <v>1.1661295288523399</v>
      </c>
      <c r="K429">
        <v>1.1676014608405501</v>
      </c>
      <c r="L429">
        <v>1.1733783483512901</v>
      </c>
      <c r="M429">
        <v>1.1799630548893401</v>
      </c>
      <c r="N429">
        <v>1.18473420682913</v>
      </c>
      <c r="O429">
        <v>1.18301471952194</v>
      </c>
      <c r="P429">
        <v>1.18560165382175</v>
      </c>
      <c r="Q429">
        <v>1.1871862872722001</v>
      </c>
      <c r="R429">
        <v>1.1920248741131101</v>
      </c>
      <c r="S429">
        <v>1.19509870051086</v>
      </c>
      <c r="T429">
        <v>1.1978597134212201</v>
      </c>
      <c r="U429">
        <v>1.2032999138754901</v>
      </c>
      <c r="V429">
        <v>1.2090971943919799</v>
      </c>
      <c r="W429">
        <v>1.2127007293696701</v>
      </c>
      <c r="X429">
        <v>1.21400178250558</v>
      </c>
      <c r="Y429">
        <v>1.21242422121175</v>
      </c>
      <c r="Z429">
        <v>1.2111560801299099</v>
      </c>
      <c r="AA429">
        <v>1.2103461994443501</v>
      </c>
      <c r="AB429">
        <v>1.2036435244163199</v>
      </c>
      <c r="AC429">
        <v>1.1985234616902101</v>
      </c>
      <c r="AD429">
        <v>1.19850999949272</v>
      </c>
      <c r="AE429">
        <v>1.19961883551324</v>
      </c>
      <c r="AF429">
        <v>1.20138830859771</v>
      </c>
      <c r="AG429">
        <v>1.1988715912450301</v>
      </c>
      <c r="AH429">
        <v>1.16420982233793</v>
      </c>
      <c r="AI429">
        <v>1.13528342715015</v>
      </c>
      <c r="AJ429">
        <v>1.1164024138167901</v>
      </c>
      <c r="AK429">
        <v>1.1005916875158099</v>
      </c>
    </row>
    <row r="430" spans="4:37" x14ac:dyDescent="0.3">
      <c r="D430" t="s">
        <v>282</v>
      </c>
      <c r="E430" t="s">
        <v>253</v>
      </c>
      <c r="F430">
        <v>1.00000000000004</v>
      </c>
      <c r="G430">
        <v>1.17212168200004</v>
      </c>
      <c r="H430">
        <v>1.1582282089665601</v>
      </c>
      <c r="I430">
        <v>1.1463186894552799</v>
      </c>
      <c r="J430">
        <v>1.13744050188143</v>
      </c>
      <c r="K430">
        <v>1.13688022517758</v>
      </c>
      <c r="L430">
        <v>1.1411235709793801</v>
      </c>
      <c r="M430">
        <v>1.1484156498773801</v>
      </c>
      <c r="N430">
        <v>1.15238482366873</v>
      </c>
      <c r="O430">
        <v>1.15636745942667</v>
      </c>
      <c r="P430">
        <v>1.15753093720752</v>
      </c>
      <c r="Q430">
        <v>1.15681682446075</v>
      </c>
      <c r="R430">
        <v>1.15893721216714</v>
      </c>
      <c r="S430">
        <v>1.1610045478401201</v>
      </c>
      <c r="T430">
        <v>1.16315610274068</v>
      </c>
      <c r="U430">
        <v>1.16776379262268</v>
      </c>
      <c r="V430">
        <v>1.17491108782552</v>
      </c>
      <c r="W430">
        <v>1.1781630317112299</v>
      </c>
      <c r="X430">
        <v>1.1771629427641199</v>
      </c>
      <c r="Y430">
        <v>1.1766372875090301</v>
      </c>
      <c r="Z430">
        <v>1.1758751347041501</v>
      </c>
      <c r="AA430">
        <v>1.1760657488639601</v>
      </c>
      <c r="AB430">
        <v>1.1640915676921699</v>
      </c>
      <c r="AC430">
        <v>1.1585205128218501</v>
      </c>
      <c r="AD430">
        <v>1.16185057394917</v>
      </c>
      <c r="AE430">
        <v>1.1666386714072601</v>
      </c>
      <c r="AF430">
        <v>1.17142635943254</v>
      </c>
      <c r="AG430">
        <v>1.1700381537487601</v>
      </c>
      <c r="AH430">
        <v>1.1350075079250199</v>
      </c>
      <c r="AI430">
        <v>1.10651132113355</v>
      </c>
      <c r="AJ430">
        <v>1.09007264267258</v>
      </c>
      <c r="AK430">
        <v>1.0770122342420001</v>
      </c>
    </row>
    <row r="431" spans="4:37" x14ac:dyDescent="0.3">
      <c r="D431" t="s">
        <v>282</v>
      </c>
      <c r="E431" t="s">
        <v>254</v>
      </c>
      <c r="F431">
        <v>0.99999999999979095</v>
      </c>
      <c r="G431">
        <v>1.0041883649219601</v>
      </c>
      <c r="H431">
        <v>1.0130421960071401</v>
      </c>
      <c r="I431">
        <v>0.96849618042938601</v>
      </c>
      <c r="J431">
        <v>0.95443987097854599</v>
      </c>
      <c r="K431">
        <v>0.95082644047752696</v>
      </c>
      <c r="L431">
        <v>0.96101851805022598</v>
      </c>
      <c r="M431">
        <v>1.0001670905040101</v>
      </c>
      <c r="N431">
        <v>1.0286343637070099</v>
      </c>
      <c r="O431">
        <v>1.1731919078734701</v>
      </c>
      <c r="P431">
        <v>1.2085223323724299</v>
      </c>
      <c r="Q431">
        <v>1.21268552869053</v>
      </c>
      <c r="R431">
        <v>1.2094862273928499</v>
      </c>
      <c r="S431">
        <v>1.2096980877984</v>
      </c>
      <c r="T431">
        <v>1.2123363498728099</v>
      </c>
      <c r="U431">
        <v>1.2178621468936099</v>
      </c>
      <c r="V431">
        <v>1.24239743640655</v>
      </c>
      <c r="W431">
        <v>1.25347650536435</v>
      </c>
      <c r="X431">
        <v>1.23331198007565</v>
      </c>
      <c r="Y431">
        <v>1.23004228228991</v>
      </c>
      <c r="Z431">
        <v>1.2216407333927399</v>
      </c>
      <c r="AA431">
        <v>1.2231493048355799</v>
      </c>
      <c r="AB431">
        <v>1.18478918355829</v>
      </c>
      <c r="AC431">
        <v>1.15792764934299</v>
      </c>
      <c r="AD431">
        <v>1.1556208031400199</v>
      </c>
      <c r="AE431">
        <v>1.1568942953153001</v>
      </c>
      <c r="AF431">
        <v>1.1604006947993299</v>
      </c>
      <c r="AG431">
        <v>1.15429353195093</v>
      </c>
      <c r="AH431">
        <v>1.0762910833230599</v>
      </c>
      <c r="AI431">
        <v>0.98201858521170204</v>
      </c>
      <c r="AJ431">
        <v>0.92993846473852304</v>
      </c>
      <c r="AK431">
        <v>0.88485321174176002</v>
      </c>
    </row>
    <row r="432" spans="4:37" x14ac:dyDescent="0.3">
      <c r="D432" t="s">
        <v>282</v>
      </c>
      <c r="E432" t="s">
        <v>255</v>
      </c>
      <c r="F432">
        <v>0.999999999999857</v>
      </c>
      <c r="G432">
        <v>1.0060372446013099</v>
      </c>
      <c r="H432">
        <v>1.01536336476061</v>
      </c>
      <c r="I432">
        <v>0.97450954235481502</v>
      </c>
      <c r="J432">
        <v>0.96185575570103199</v>
      </c>
      <c r="K432">
        <v>0.95880902315088701</v>
      </c>
      <c r="L432">
        <v>0.96838439113118402</v>
      </c>
      <c r="M432">
        <v>1.0045233936209499</v>
      </c>
      <c r="N432">
        <v>1.0308764333070699</v>
      </c>
      <c r="O432">
        <v>1.1655428644471799</v>
      </c>
      <c r="P432">
        <v>1.1984789237854101</v>
      </c>
      <c r="Q432">
        <v>1.2024363575363199</v>
      </c>
      <c r="R432">
        <v>1.1995727586957601</v>
      </c>
      <c r="S432">
        <v>1.19985574856406</v>
      </c>
      <c r="T432">
        <v>1.2024318435970101</v>
      </c>
      <c r="U432">
        <v>1.20764774970107</v>
      </c>
      <c r="V432">
        <v>1.2299645231046601</v>
      </c>
      <c r="W432">
        <v>1.24018741861215</v>
      </c>
      <c r="X432">
        <v>1.2221564484963401</v>
      </c>
      <c r="Y432">
        <v>1.21914722546638</v>
      </c>
      <c r="Z432">
        <v>1.2113274316992499</v>
      </c>
      <c r="AA432">
        <v>1.2127770511387099</v>
      </c>
      <c r="AB432">
        <v>1.1785852086450901</v>
      </c>
      <c r="AC432">
        <v>1.1544862901434101</v>
      </c>
      <c r="AD432">
        <v>1.15248931720995</v>
      </c>
      <c r="AE432">
        <v>1.15362581150028</v>
      </c>
      <c r="AF432">
        <v>1.1567771156792901</v>
      </c>
      <c r="AG432">
        <v>1.1511107428460901</v>
      </c>
      <c r="AH432">
        <v>1.07986522741441</v>
      </c>
      <c r="AI432">
        <v>0.99324584980876895</v>
      </c>
      <c r="AJ432">
        <v>0.94522241497265203</v>
      </c>
      <c r="AK432">
        <v>0.90359052182626198</v>
      </c>
    </row>
    <row r="433" spans="4:37" x14ac:dyDescent="0.3">
      <c r="D433" t="s">
        <v>282</v>
      </c>
      <c r="E433" t="s">
        <v>256</v>
      </c>
      <c r="F433">
        <v>1.00000000000003</v>
      </c>
      <c r="G433">
        <v>1.18099510564312</v>
      </c>
      <c r="H433">
        <v>1.1803195834637199</v>
      </c>
      <c r="I433">
        <v>1.177954715999</v>
      </c>
      <c r="J433">
        <v>1.17309302416655</v>
      </c>
      <c r="K433">
        <v>1.1752765769107201</v>
      </c>
      <c r="L433">
        <v>1.18158315550204</v>
      </c>
      <c r="M433">
        <v>1.18844855363357</v>
      </c>
      <c r="N433">
        <v>1.1932636426477701</v>
      </c>
      <c r="O433">
        <v>1.1887846040569401</v>
      </c>
      <c r="P433">
        <v>1.1918609221155301</v>
      </c>
      <c r="Q433">
        <v>1.19429074666827</v>
      </c>
      <c r="R433">
        <v>1.2001236537296001</v>
      </c>
      <c r="S433">
        <v>1.2038115125536399</v>
      </c>
      <c r="T433">
        <v>1.2070103089078601</v>
      </c>
      <c r="U433">
        <v>1.2129768621841399</v>
      </c>
      <c r="V433">
        <v>1.2187936946987901</v>
      </c>
      <c r="W433">
        <v>1.22298558660797</v>
      </c>
      <c r="X433">
        <v>1.22547015277227</v>
      </c>
      <c r="Y433">
        <v>1.2235596704931899</v>
      </c>
      <c r="Z433">
        <v>1.22188391122244</v>
      </c>
      <c r="AA433">
        <v>1.2205998426979301</v>
      </c>
      <c r="AB433">
        <v>1.21306722165391</v>
      </c>
      <c r="AC433">
        <v>1.20751076018485</v>
      </c>
      <c r="AD433">
        <v>1.2074027218749299</v>
      </c>
      <c r="AE433">
        <v>1.20853174552527</v>
      </c>
      <c r="AF433">
        <v>1.21050074216419</v>
      </c>
      <c r="AG433">
        <v>1.20826593542981</v>
      </c>
      <c r="AH433">
        <v>1.1707898136269299</v>
      </c>
      <c r="AI433">
        <v>1.13873224461261</v>
      </c>
      <c r="AJ433">
        <v>1.11697490241639</v>
      </c>
      <c r="AK433">
        <v>1.0984993478906899</v>
      </c>
    </row>
    <row r="434" spans="4:37" x14ac:dyDescent="0.3">
      <c r="D434" t="s">
        <v>282</v>
      </c>
      <c r="E434" t="s">
        <v>257</v>
      </c>
      <c r="F434">
        <v>1</v>
      </c>
      <c r="G434">
        <v>1.1994128410579299</v>
      </c>
      <c r="H434">
        <v>1.1678278696951701</v>
      </c>
      <c r="I434">
        <v>1.14063502823322</v>
      </c>
      <c r="J434">
        <v>1.12470849096146</v>
      </c>
      <c r="K434">
        <v>1.12012470676806</v>
      </c>
      <c r="L434">
        <v>1.1224598895632201</v>
      </c>
      <c r="M434">
        <v>1.13377556123137</v>
      </c>
      <c r="N434">
        <v>1.1380032599477099</v>
      </c>
      <c r="O434">
        <v>1.1486587970095801</v>
      </c>
      <c r="P434">
        <v>1.14740384342116</v>
      </c>
      <c r="Q434">
        <v>1.1437274172226599</v>
      </c>
      <c r="R434">
        <v>1.1421390331273</v>
      </c>
      <c r="S434">
        <v>1.1423203579363701</v>
      </c>
      <c r="T434">
        <v>1.1438095570265301</v>
      </c>
      <c r="U434">
        <v>1.14768829051677</v>
      </c>
      <c r="V434">
        <v>1.15284556718057</v>
      </c>
      <c r="W434">
        <v>1.1567040890487399</v>
      </c>
      <c r="X434">
        <v>1.1596154501940901</v>
      </c>
      <c r="Y434">
        <v>1.1593331871904899</v>
      </c>
      <c r="Z434">
        <v>1.1581783641071299</v>
      </c>
      <c r="AA434">
        <v>1.1588886401524401</v>
      </c>
      <c r="AB434">
        <v>1.1315172236968201</v>
      </c>
      <c r="AC434">
        <v>1.1212955821250901</v>
      </c>
      <c r="AD434">
        <v>1.1280872442427201</v>
      </c>
      <c r="AE434">
        <v>1.1371287849040399</v>
      </c>
      <c r="AF434">
        <v>1.1456394817036299</v>
      </c>
      <c r="AG434">
        <v>1.1466147438180201</v>
      </c>
      <c r="AH434">
        <v>1.0996190529038199</v>
      </c>
      <c r="AI434">
        <v>1.0614462304877601</v>
      </c>
      <c r="AJ434">
        <v>1.0436452124559601</v>
      </c>
      <c r="AK434">
        <v>1.03108609422241</v>
      </c>
    </row>
    <row r="435" spans="4:37" x14ac:dyDescent="0.3">
      <c r="D435" t="s">
        <v>282</v>
      </c>
      <c r="E435" t="s">
        <v>258</v>
      </c>
      <c r="F435">
        <v>1.00000000000003</v>
      </c>
      <c r="G435">
        <v>1.1790408143201501</v>
      </c>
      <c r="H435">
        <v>1.1692675427924599</v>
      </c>
      <c r="I435">
        <v>1.1596040691055101</v>
      </c>
      <c r="J435">
        <v>1.1517836516973401</v>
      </c>
      <c r="K435">
        <v>1.1519538327282</v>
      </c>
      <c r="L435">
        <v>1.1567341625896701</v>
      </c>
      <c r="M435">
        <v>1.1643393508366799</v>
      </c>
      <c r="N435">
        <v>1.1690279861833099</v>
      </c>
      <c r="O435">
        <v>1.1676105343219001</v>
      </c>
      <c r="P435">
        <v>1.17022171558597</v>
      </c>
      <c r="Q435">
        <v>1.17194337870275</v>
      </c>
      <c r="R435">
        <v>1.1764250213298999</v>
      </c>
      <c r="S435">
        <v>1.17976526642248</v>
      </c>
      <c r="T435">
        <v>1.18287887934503</v>
      </c>
      <c r="U435">
        <v>1.18854786982419</v>
      </c>
      <c r="V435">
        <v>1.1954644839214399</v>
      </c>
      <c r="W435">
        <v>1.19965450195752</v>
      </c>
      <c r="X435">
        <v>1.2006163309028199</v>
      </c>
      <c r="Y435">
        <v>1.19360615389</v>
      </c>
      <c r="Z435">
        <v>1.1883102474549001</v>
      </c>
      <c r="AA435">
        <v>1.1844788422322601</v>
      </c>
      <c r="AB435">
        <v>1.17393862757159</v>
      </c>
      <c r="AC435">
        <v>1.1687913725971699</v>
      </c>
      <c r="AD435">
        <v>1.1720320508533599</v>
      </c>
      <c r="AE435">
        <v>1.17669556777833</v>
      </c>
      <c r="AF435">
        <v>1.1816259995945999</v>
      </c>
      <c r="AG435">
        <v>1.1823692492481701</v>
      </c>
      <c r="AH435">
        <v>1.14677455776437</v>
      </c>
      <c r="AI435">
        <v>1.1154991544147399</v>
      </c>
      <c r="AJ435">
        <v>1.0964748006538001</v>
      </c>
      <c r="AK435">
        <v>1.0811810963958199</v>
      </c>
    </row>
    <row r="436" spans="4:37" x14ac:dyDescent="0.3">
      <c r="D436" t="s">
        <v>282</v>
      </c>
      <c r="E436" t="s">
        <v>259</v>
      </c>
      <c r="F436">
        <v>1</v>
      </c>
      <c r="G436">
        <v>1.1750101050844499</v>
      </c>
      <c r="H436">
        <v>1.16716313219476</v>
      </c>
      <c r="I436">
        <v>1.1554605413888399</v>
      </c>
      <c r="J436">
        <v>1.1474141882658899</v>
      </c>
      <c r="K436">
        <v>1.14794776367854</v>
      </c>
      <c r="L436">
        <v>1.15401331681356</v>
      </c>
      <c r="M436">
        <v>1.1647472374136201</v>
      </c>
      <c r="N436">
        <v>1.1712627077964199</v>
      </c>
      <c r="O436">
        <v>1.18237501293523</v>
      </c>
      <c r="P436">
        <v>1.18433384323103</v>
      </c>
      <c r="Q436">
        <v>1.1823812643423901</v>
      </c>
      <c r="R436">
        <v>1.1821632482797599</v>
      </c>
      <c r="S436">
        <v>1.18253685255767</v>
      </c>
      <c r="T436">
        <v>1.1838610604656501</v>
      </c>
      <c r="U436">
        <v>1.18833561904901</v>
      </c>
      <c r="V436">
        <v>1.19426933072565</v>
      </c>
      <c r="W436">
        <v>1.1972921877743801</v>
      </c>
      <c r="X436">
        <v>1.1967715229272</v>
      </c>
      <c r="Y436">
        <v>1.1948761275809301</v>
      </c>
      <c r="Z436">
        <v>1.19260388638606</v>
      </c>
      <c r="AA436">
        <v>1.1921166775943099</v>
      </c>
      <c r="AB436">
        <v>1.17507578917177</v>
      </c>
      <c r="AC436">
        <v>1.16697308319922</v>
      </c>
      <c r="AD436">
        <v>1.16943609718216</v>
      </c>
      <c r="AE436">
        <v>1.1737132896067599</v>
      </c>
      <c r="AF436">
        <v>1.1782637302230901</v>
      </c>
      <c r="AG436">
        <v>1.1762811892590901</v>
      </c>
      <c r="AH436">
        <v>1.13223886385006</v>
      </c>
      <c r="AI436">
        <v>1.09611225021834</v>
      </c>
      <c r="AJ436">
        <v>1.07493991371057</v>
      </c>
      <c r="AK436">
        <v>1.0580029112670799</v>
      </c>
    </row>
    <row r="437" spans="4:37" x14ac:dyDescent="0.3">
      <c r="D437" t="s">
        <v>282</v>
      </c>
      <c r="E437" t="s">
        <v>260</v>
      </c>
      <c r="F437">
        <v>1.0000000000001099</v>
      </c>
      <c r="G437">
        <v>1.18215847065208</v>
      </c>
      <c r="H437">
        <v>1.1661983264978599</v>
      </c>
      <c r="I437">
        <v>1.1549414440835499</v>
      </c>
      <c r="J437">
        <v>1.1477662216719999</v>
      </c>
      <c r="K437">
        <v>1.1481769650651801</v>
      </c>
      <c r="L437">
        <v>1.1526339809050701</v>
      </c>
      <c r="M437">
        <v>1.15870335831931</v>
      </c>
      <c r="N437">
        <v>1.16286200282899</v>
      </c>
      <c r="O437">
        <v>1.1680838041324899</v>
      </c>
      <c r="P437">
        <v>1.1695062691051501</v>
      </c>
      <c r="Q437">
        <v>1.1689314556147199</v>
      </c>
      <c r="R437">
        <v>1.1715801746842001</v>
      </c>
      <c r="S437">
        <v>1.1736197325907001</v>
      </c>
      <c r="T437">
        <v>1.17554236355638</v>
      </c>
      <c r="U437">
        <v>1.17970754285017</v>
      </c>
      <c r="V437">
        <v>1.18543240543587</v>
      </c>
      <c r="W437">
        <v>1.1889761943142001</v>
      </c>
      <c r="X437">
        <v>1.18972432132022</v>
      </c>
      <c r="Y437">
        <v>1.1882475333287601</v>
      </c>
      <c r="Z437">
        <v>1.1872819809567801</v>
      </c>
      <c r="AA437">
        <v>1.1866276912298199</v>
      </c>
      <c r="AB437">
        <v>1.18070709654777</v>
      </c>
      <c r="AC437">
        <v>1.17560161200735</v>
      </c>
      <c r="AD437">
        <v>1.17553166618823</v>
      </c>
      <c r="AE437">
        <v>1.17663164121583</v>
      </c>
      <c r="AF437">
        <v>1.1785787621594599</v>
      </c>
      <c r="AG437">
        <v>1.1763172450241599</v>
      </c>
      <c r="AH437">
        <v>1.1477343958650601</v>
      </c>
      <c r="AI437">
        <v>1.12295360104788</v>
      </c>
      <c r="AJ437">
        <v>1.1076426237019701</v>
      </c>
      <c r="AK437">
        <v>1.0947002510317501</v>
      </c>
    </row>
    <row r="438" spans="4:37" x14ac:dyDescent="0.3">
      <c r="D438" t="s">
        <v>282</v>
      </c>
      <c r="E438" t="s">
        <v>261</v>
      </c>
      <c r="F438">
        <v>0.99999999999983402</v>
      </c>
      <c r="G438">
        <v>1.12601449743216</v>
      </c>
      <c r="H438">
        <v>1.1100879916230399</v>
      </c>
      <c r="I438">
        <v>1.07665653490627</v>
      </c>
      <c r="J438">
        <v>1.0681901943968</v>
      </c>
      <c r="K438">
        <v>1.06381931279274</v>
      </c>
      <c r="L438">
        <v>1.0621787854970699</v>
      </c>
      <c r="M438">
        <v>1.070901740554</v>
      </c>
      <c r="N438">
        <v>1.0730325222883601</v>
      </c>
      <c r="O438">
        <v>1.1445594157269701</v>
      </c>
      <c r="P438">
        <v>1.1383958437016299</v>
      </c>
      <c r="Q438">
        <v>1.11844453475613</v>
      </c>
      <c r="R438">
        <v>1.1013877884513099</v>
      </c>
      <c r="S438">
        <v>1.0920030827159599</v>
      </c>
      <c r="T438">
        <v>1.08599387810139</v>
      </c>
      <c r="U438">
        <v>1.07968648056354</v>
      </c>
      <c r="V438">
        <v>1.0763552428462699</v>
      </c>
      <c r="W438">
        <v>1.07608008666473</v>
      </c>
      <c r="X438">
        <v>1.0744728860681401</v>
      </c>
      <c r="Y438">
        <v>1.07081520161397</v>
      </c>
      <c r="Z438">
        <v>1.0659745558239599</v>
      </c>
      <c r="AA438">
        <v>1.0679005826239101</v>
      </c>
      <c r="AB438">
        <v>1.05890846124741</v>
      </c>
      <c r="AC438">
        <v>1.0548576550622899</v>
      </c>
      <c r="AD438">
        <v>1.05947109319723</v>
      </c>
      <c r="AE438">
        <v>1.0639536960071101</v>
      </c>
      <c r="AF438">
        <v>1.06901077748683</v>
      </c>
      <c r="AG438">
        <v>1.065656117819</v>
      </c>
      <c r="AH438">
        <v>1.04517948176056</v>
      </c>
      <c r="AI438">
        <v>1.0185350939898099</v>
      </c>
      <c r="AJ438">
        <v>1.00860054758713</v>
      </c>
      <c r="AK438">
        <v>1.0011559409303501</v>
      </c>
    </row>
    <row r="439" spans="4:37" x14ac:dyDescent="0.3">
      <c r="D439" t="s">
        <v>282</v>
      </c>
      <c r="E439" t="s">
        <v>262</v>
      </c>
      <c r="F439">
        <v>1</v>
      </c>
      <c r="G439">
        <v>1.1161220895524999</v>
      </c>
      <c r="H439">
        <v>1.0051231879378899</v>
      </c>
      <c r="I439">
        <v>1.0109452389712299</v>
      </c>
      <c r="J439">
        <v>1.0463033033853899</v>
      </c>
      <c r="K439">
        <v>1.07095712110223</v>
      </c>
      <c r="L439">
        <v>1.08947603701031</v>
      </c>
      <c r="M439">
        <v>1.07656714634828</v>
      </c>
      <c r="N439">
        <v>1.0481082183199499</v>
      </c>
      <c r="O439">
        <v>1.03946237561429</v>
      </c>
      <c r="P439">
        <v>1.04858886327189</v>
      </c>
      <c r="Q439">
        <v>1.0778530223568199</v>
      </c>
      <c r="R439">
        <v>1.1214980390149301</v>
      </c>
      <c r="S439">
        <v>1.13777123698655</v>
      </c>
      <c r="T439">
        <v>1.15796480469692</v>
      </c>
      <c r="U439">
        <v>1.1703867724297901</v>
      </c>
      <c r="V439">
        <v>1.17040648417993</v>
      </c>
      <c r="W439">
        <v>1.18027815486149</v>
      </c>
      <c r="X439">
        <v>1.1831164981975499</v>
      </c>
      <c r="Y439">
        <v>1.2088776896487801</v>
      </c>
      <c r="Z439">
        <v>1.2347379103706499</v>
      </c>
      <c r="AA439">
        <v>1.2586709793838</v>
      </c>
      <c r="AB439">
        <v>1.28180988203264</v>
      </c>
      <c r="AC439">
        <v>1.31185169292466</v>
      </c>
      <c r="AD439">
        <v>1.3407064756948299</v>
      </c>
      <c r="AE439">
        <v>1.3651883472330599</v>
      </c>
      <c r="AF439">
        <v>1.3882333312450099</v>
      </c>
      <c r="AG439">
        <v>1.50316792455165</v>
      </c>
      <c r="AH439">
        <v>1.5915022290103999</v>
      </c>
      <c r="AI439">
        <v>1.7137580294743</v>
      </c>
      <c r="AJ439">
        <v>1.8245834615746499</v>
      </c>
      <c r="AK439">
        <v>1.91753981427882</v>
      </c>
    </row>
    <row r="440" spans="4:37" x14ac:dyDescent="0.3">
      <c r="D440" t="s">
        <v>282</v>
      </c>
      <c r="E440" t="s">
        <v>263</v>
      </c>
      <c r="F440">
        <v>1</v>
      </c>
      <c r="G440">
        <v>0.84784420422198803</v>
      </c>
      <c r="H440">
        <v>0.88560699246624297</v>
      </c>
      <c r="I440">
        <v>0.90720873452041895</v>
      </c>
      <c r="J440">
        <v>0.923616571571508</v>
      </c>
      <c r="K440">
        <v>0.93456481229073896</v>
      </c>
      <c r="L440">
        <v>0.94027387816599906</v>
      </c>
      <c r="M440">
        <v>0.94088497659808101</v>
      </c>
      <c r="N440">
        <v>0.93892597127215605</v>
      </c>
      <c r="O440">
        <v>0.93875275975730799</v>
      </c>
      <c r="P440">
        <v>0.94198191979094403</v>
      </c>
      <c r="Q440">
        <v>0.946262135422133</v>
      </c>
      <c r="R440">
        <v>0.95485707458858504</v>
      </c>
      <c r="S440">
        <v>0.96361161313792099</v>
      </c>
      <c r="T440">
        <v>0.96812493700570301</v>
      </c>
      <c r="U440">
        <v>0.96760761992537703</v>
      </c>
      <c r="V440">
        <v>0.97245252470432897</v>
      </c>
      <c r="W440">
        <v>0.97594728992408897</v>
      </c>
      <c r="X440">
        <v>0.97703439657843205</v>
      </c>
      <c r="Y440">
        <v>0.97504192995079297</v>
      </c>
      <c r="Z440">
        <v>0.97490137418184397</v>
      </c>
      <c r="AA440">
        <v>0.97477053571878003</v>
      </c>
      <c r="AB440">
        <v>0.98303378451724099</v>
      </c>
      <c r="AC440">
        <v>0.98780274558204795</v>
      </c>
      <c r="AD440">
        <v>0.99394452770735098</v>
      </c>
      <c r="AE440">
        <v>0.99850679324852198</v>
      </c>
      <c r="AF440">
        <v>1.0034706585839099</v>
      </c>
      <c r="AG440">
        <v>1.0061235503377799</v>
      </c>
      <c r="AH440">
        <v>1.0257485875862</v>
      </c>
      <c r="AI440">
        <v>1.04049721987082</v>
      </c>
      <c r="AJ440">
        <v>1.0491605732845</v>
      </c>
      <c r="AK440">
        <v>1.0555290125553201</v>
      </c>
    </row>
    <row r="441" spans="4:37" x14ac:dyDescent="0.3">
      <c r="D441" t="s">
        <v>282</v>
      </c>
      <c r="E441" t="s">
        <v>264</v>
      </c>
      <c r="F441">
        <v>1</v>
      </c>
      <c r="G441">
        <v>1.1516543483833299</v>
      </c>
      <c r="H441">
        <v>1.11420550904728</v>
      </c>
      <c r="I441">
        <v>1.1001862558101001</v>
      </c>
      <c r="J441">
        <v>1.09019713384898</v>
      </c>
      <c r="K441">
        <v>1.0882255042306901</v>
      </c>
      <c r="L441">
        <v>1.08928502959347</v>
      </c>
      <c r="M441">
        <v>1.09323104767143</v>
      </c>
      <c r="N441">
        <v>1.09518795498323</v>
      </c>
      <c r="O441">
        <v>1.09296139578574</v>
      </c>
      <c r="P441">
        <v>1.09603293359674</v>
      </c>
      <c r="Q441">
        <v>1.09946317624701</v>
      </c>
      <c r="R441">
        <v>1.1050270209966599</v>
      </c>
      <c r="S441">
        <v>1.1102145025077399</v>
      </c>
      <c r="T441">
        <v>1.11400151738891</v>
      </c>
      <c r="U441">
        <v>1.1182623581709801</v>
      </c>
      <c r="V441">
        <v>1.12731000011621</v>
      </c>
      <c r="W441">
        <v>1.1308435477593199</v>
      </c>
      <c r="X441">
        <v>1.12798437988189</v>
      </c>
      <c r="Y441">
        <v>1.1275189986576999</v>
      </c>
      <c r="Z441">
        <v>1.12894676598295</v>
      </c>
      <c r="AA441">
        <v>1.1284340536451101</v>
      </c>
      <c r="AB441">
        <v>1.11730757740176</v>
      </c>
      <c r="AC441">
        <v>1.11401047295251</v>
      </c>
      <c r="AD441">
        <v>1.11958555908076</v>
      </c>
      <c r="AE441">
        <v>1.1258595579533599</v>
      </c>
      <c r="AF441">
        <v>1.1313712519533099</v>
      </c>
      <c r="AG441">
        <v>1.1320529400561099</v>
      </c>
      <c r="AH441">
        <v>1.11899835982028</v>
      </c>
      <c r="AI441">
        <v>1.10695706957943</v>
      </c>
      <c r="AJ441">
        <v>1.1021473197379299</v>
      </c>
      <c r="AK441">
        <v>1.0976966038590801</v>
      </c>
    </row>
    <row r="442" spans="4:37" x14ac:dyDescent="0.3">
      <c r="D442" t="s">
        <v>282</v>
      </c>
      <c r="E442" t="s">
        <v>265</v>
      </c>
      <c r="F442">
        <v>1.0000000000001401</v>
      </c>
      <c r="G442">
        <v>1.00675069197056</v>
      </c>
      <c r="H442">
        <v>1.0136279844251099</v>
      </c>
      <c r="I442">
        <v>1.02336497358464</v>
      </c>
      <c r="J442">
        <v>1.0173475888119601</v>
      </c>
      <c r="K442">
        <v>1.0164863526699901</v>
      </c>
      <c r="L442">
        <v>1.0175405109829601</v>
      </c>
      <c r="M442">
        <v>1.02129149573102</v>
      </c>
      <c r="N442">
        <v>1.0228672892185</v>
      </c>
      <c r="O442">
        <v>0.97508579103895998</v>
      </c>
      <c r="P442">
        <v>0.982484126439917</v>
      </c>
      <c r="Q442">
        <v>0.99885958273462705</v>
      </c>
      <c r="R442">
        <v>1.0137714616918101</v>
      </c>
      <c r="S442">
        <v>1.02438978039888</v>
      </c>
      <c r="T442">
        <v>1.03192899961507</v>
      </c>
      <c r="U442">
        <v>1.0382464437424299</v>
      </c>
      <c r="V442">
        <v>1.04736705336122</v>
      </c>
      <c r="W442">
        <v>1.05301558544708</v>
      </c>
      <c r="X442">
        <v>1.0546547762245899</v>
      </c>
      <c r="Y442">
        <v>1.05282115692239</v>
      </c>
      <c r="Z442">
        <v>1.0505778292502399</v>
      </c>
      <c r="AA442">
        <v>1.04955587314261</v>
      </c>
      <c r="AB442">
        <v>1.02923559313353</v>
      </c>
      <c r="AC442">
        <v>1.02194015883758</v>
      </c>
      <c r="AD442">
        <v>1.0254254447803299</v>
      </c>
      <c r="AE442">
        <v>1.0308967831337399</v>
      </c>
      <c r="AF442">
        <v>1.03700729225415</v>
      </c>
      <c r="AG442">
        <v>1.0378294554763601</v>
      </c>
      <c r="AH442">
        <v>1.01779277391436</v>
      </c>
      <c r="AI442">
        <v>1.0013157325181801</v>
      </c>
      <c r="AJ442">
        <v>0.99336527246860795</v>
      </c>
      <c r="AK442">
        <v>0.98777296226987898</v>
      </c>
    </row>
    <row r="443" spans="4:37" x14ac:dyDescent="0.3">
      <c r="D443" t="s">
        <v>282</v>
      </c>
      <c r="E443" t="s">
        <v>266</v>
      </c>
      <c r="F443">
        <v>1</v>
      </c>
      <c r="G443">
        <v>1.00941051576195</v>
      </c>
      <c r="H443">
        <v>1.0281660158672701</v>
      </c>
      <c r="I443">
        <v>1.0277228503274201</v>
      </c>
      <c r="J443">
        <v>1.0288052136716399</v>
      </c>
      <c r="K443">
        <v>1.03119014406024</v>
      </c>
      <c r="L443">
        <v>1.0327997159971001</v>
      </c>
      <c r="M443">
        <v>1.0349954258131</v>
      </c>
      <c r="N443">
        <v>1.0361446958693701</v>
      </c>
      <c r="O443">
        <v>1.04843253756877</v>
      </c>
      <c r="P443">
        <v>1.0498469059731399</v>
      </c>
      <c r="Q443">
        <v>1.0491999857528</v>
      </c>
      <c r="R443">
        <v>1.05183943546617</v>
      </c>
      <c r="S443">
        <v>1.05535717624895</v>
      </c>
      <c r="T443">
        <v>1.0583634013824099</v>
      </c>
      <c r="U443">
        <v>1.06042265599671</v>
      </c>
      <c r="V443">
        <v>1.06428038356788</v>
      </c>
      <c r="W443">
        <v>1.06858148971596</v>
      </c>
      <c r="X443">
        <v>1.07268873702476</v>
      </c>
      <c r="Y443">
        <v>1.07223763918516</v>
      </c>
      <c r="Z443">
        <v>1.07173974810415</v>
      </c>
      <c r="AA443">
        <v>1.0717429185296099</v>
      </c>
      <c r="AB443">
        <v>1.0736767922169099</v>
      </c>
      <c r="AC443">
        <v>1.0719899754001301</v>
      </c>
      <c r="AD443">
        <v>1.07104747691004</v>
      </c>
      <c r="AE443">
        <v>1.0711371449515901</v>
      </c>
      <c r="AF443">
        <v>1.0728123624158901</v>
      </c>
      <c r="AG443">
        <v>1.07273153697906</v>
      </c>
      <c r="AH443">
        <v>1.0733066042988999</v>
      </c>
      <c r="AI443">
        <v>1.0673722011312801</v>
      </c>
      <c r="AJ443">
        <v>1.0609537712541599</v>
      </c>
      <c r="AK443">
        <v>1.05475045643461</v>
      </c>
    </row>
    <row r="444" spans="4:37" x14ac:dyDescent="0.3">
      <c r="D444" t="s">
        <v>282</v>
      </c>
      <c r="E444" t="s">
        <v>267</v>
      </c>
      <c r="F444">
        <v>0.99999999999987499</v>
      </c>
      <c r="G444">
        <v>0.98121866155494697</v>
      </c>
      <c r="H444">
        <v>0.96144035554894802</v>
      </c>
      <c r="I444">
        <v>0.96879531456160695</v>
      </c>
      <c r="J444">
        <v>0.96810181369931303</v>
      </c>
      <c r="K444">
        <v>0.96869555269605301</v>
      </c>
      <c r="L444">
        <v>0.96807889975815897</v>
      </c>
      <c r="M444">
        <v>0.97188827556608903</v>
      </c>
      <c r="N444">
        <v>0.97940003952885901</v>
      </c>
      <c r="O444">
        <v>0.99329025202799603</v>
      </c>
      <c r="P444">
        <v>1.0021177742768299</v>
      </c>
      <c r="Q444">
        <v>1.0064735713438</v>
      </c>
      <c r="R444">
        <v>1.0145639430592099</v>
      </c>
      <c r="S444">
        <v>1.0205874300787501</v>
      </c>
      <c r="T444">
        <v>1.0234222598948599</v>
      </c>
      <c r="U444">
        <v>1.0257945557328201</v>
      </c>
      <c r="V444">
        <v>1.02644820334669</v>
      </c>
      <c r="W444">
        <v>1.02833824212282</v>
      </c>
      <c r="X444">
        <v>1.02807275725733</v>
      </c>
      <c r="Y444">
        <v>1.0247299682327999</v>
      </c>
      <c r="Z444">
        <v>1.02039012368514</v>
      </c>
      <c r="AA444">
        <v>1.01742529364123</v>
      </c>
      <c r="AB444">
        <v>1.0145565986293501</v>
      </c>
      <c r="AC444">
        <v>1.0109723199403</v>
      </c>
      <c r="AD444">
        <v>1.0066404711211601</v>
      </c>
      <c r="AE444">
        <v>1.0045499569124501</v>
      </c>
      <c r="AF444">
        <v>1.00413394971411</v>
      </c>
      <c r="AG444">
        <v>1.0008100527385799</v>
      </c>
      <c r="AH444">
        <v>1.00489274933825</v>
      </c>
      <c r="AI444">
        <v>1.0078541238258101</v>
      </c>
      <c r="AJ444">
        <v>1.01573676498189</v>
      </c>
      <c r="AK444">
        <v>1.01809164212996</v>
      </c>
    </row>
    <row r="445" spans="4:37" x14ac:dyDescent="0.3">
      <c r="D445" t="s">
        <v>282</v>
      </c>
      <c r="E445" t="s">
        <v>268</v>
      </c>
      <c r="F445">
        <v>1.00000000000025</v>
      </c>
      <c r="G445">
        <v>0.94320906707617003</v>
      </c>
      <c r="H445">
        <v>0.94671630983510202</v>
      </c>
      <c r="I445">
        <v>0.96996386104000099</v>
      </c>
      <c r="J445">
        <v>0.96976764603802701</v>
      </c>
      <c r="K445">
        <v>0.96568845702446604</v>
      </c>
      <c r="L445">
        <v>0.95968370206178799</v>
      </c>
      <c r="M445">
        <v>0.96226607130143205</v>
      </c>
      <c r="N445">
        <v>0.97826329456583605</v>
      </c>
      <c r="O445">
        <v>0.975929877735911</v>
      </c>
      <c r="P445">
        <v>0.996085419343262</v>
      </c>
      <c r="Q445">
        <v>1.01698862505857</v>
      </c>
      <c r="R445">
        <v>1.0059047145159199</v>
      </c>
      <c r="S445">
        <v>0.99886042594926805</v>
      </c>
      <c r="T445">
        <v>1.0025123197930801</v>
      </c>
      <c r="U445">
        <v>1.01718352741035</v>
      </c>
      <c r="V445">
        <v>1.01836541653611</v>
      </c>
      <c r="W445">
        <v>1.0104689314528199</v>
      </c>
      <c r="X445">
        <v>1.00969555655379</v>
      </c>
      <c r="Y445">
        <v>1.0269252368747199</v>
      </c>
      <c r="Z445">
        <v>1.04113301600063</v>
      </c>
      <c r="AA445">
        <v>1.0468623854207699</v>
      </c>
      <c r="AB445">
        <v>1.0339493954491801</v>
      </c>
      <c r="AC445">
        <v>1.0372678295155799</v>
      </c>
      <c r="AD445">
        <v>1.0345705321738601</v>
      </c>
      <c r="AE445">
        <v>1.0338353758693599</v>
      </c>
      <c r="AF445">
        <v>1.0232584276007699</v>
      </c>
      <c r="AG445">
        <v>1.0116383729024101</v>
      </c>
      <c r="AH445">
        <v>1.0188906094297501</v>
      </c>
      <c r="AI445">
        <v>1.02845088741141</v>
      </c>
      <c r="AJ445">
        <v>1.0398020468294999</v>
      </c>
      <c r="AK445">
        <v>1.0485292177369301</v>
      </c>
    </row>
    <row r="446" spans="4:37" x14ac:dyDescent="0.3">
      <c r="D446" t="s">
        <v>282</v>
      </c>
      <c r="E446" t="s">
        <v>269</v>
      </c>
      <c r="F446">
        <v>0.99999999999994704</v>
      </c>
      <c r="G446">
        <v>1.0715673014407401</v>
      </c>
      <c r="H446">
        <v>1.0760859528308799</v>
      </c>
      <c r="I446">
        <v>1.1014782991252801</v>
      </c>
      <c r="J446">
        <v>1.0929034751976401</v>
      </c>
      <c r="K446">
        <v>1.0747388224174701</v>
      </c>
      <c r="L446">
        <v>1.05433459242399</v>
      </c>
      <c r="M446">
        <v>1.0360575440472199</v>
      </c>
      <c r="N446">
        <v>1.02085322492407</v>
      </c>
      <c r="O446">
        <v>0.96885565255991801</v>
      </c>
      <c r="P446">
        <v>0.97013137615080602</v>
      </c>
      <c r="Q446">
        <v>0.97767166933010596</v>
      </c>
      <c r="R446">
        <v>0.98793517321637603</v>
      </c>
      <c r="S446">
        <v>0.99382156637791996</v>
      </c>
      <c r="T446">
        <v>0.99557178530598001</v>
      </c>
      <c r="U446">
        <v>0.99569287141981599</v>
      </c>
      <c r="V446">
        <v>0.99757235822495305</v>
      </c>
      <c r="W446">
        <v>0.99803671351036305</v>
      </c>
      <c r="X446">
        <v>0.99146562515507697</v>
      </c>
      <c r="Y446">
        <v>0.98640924499852001</v>
      </c>
      <c r="Z446">
        <v>0.98254774633817599</v>
      </c>
      <c r="AA446">
        <v>0.97737630650343599</v>
      </c>
      <c r="AB446">
        <v>0.96143410424253395</v>
      </c>
      <c r="AC446">
        <v>0.95827775823963601</v>
      </c>
      <c r="AD446">
        <v>0.96164212320429798</v>
      </c>
      <c r="AE446">
        <v>0.96936614209716099</v>
      </c>
      <c r="AF446">
        <v>0.97776608478174598</v>
      </c>
      <c r="AG446">
        <v>0.98194515307449204</v>
      </c>
      <c r="AH446">
        <v>0.98192097422465296</v>
      </c>
      <c r="AI446">
        <v>0.99244465200347398</v>
      </c>
      <c r="AJ446">
        <v>1.00861693496199</v>
      </c>
      <c r="AK446">
        <v>1.0232109306108499</v>
      </c>
    </row>
    <row r="447" spans="4:37" x14ac:dyDescent="0.3">
      <c r="D447" t="s">
        <v>282</v>
      </c>
      <c r="E447" t="s">
        <v>270</v>
      </c>
      <c r="F447">
        <v>1.0000000000000799</v>
      </c>
      <c r="G447">
        <v>1.01969844221191</v>
      </c>
      <c r="H447">
        <v>1.02236191495316</v>
      </c>
      <c r="I447">
        <v>1.02782779177533</v>
      </c>
      <c r="J447">
        <v>1.0165267056326599</v>
      </c>
      <c r="K447">
        <v>1.0058320850443701</v>
      </c>
      <c r="L447">
        <v>0.99630396667005106</v>
      </c>
      <c r="M447">
        <v>0.994416974685847</v>
      </c>
      <c r="N447">
        <v>1.0003188702516601</v>
      </c>
      <c r="O447">
        <v>0.97992064199388196</v>
      </c>
      <c r="P447">
        <v>0.99153666038857502</v>
      </c>
      <c r="Q447">
        <v>1.0065042579394401</v>
      </c>
      <c r="R447">
        <v>1.0041360510586199</v>
      </c>
      <c r="S447">
        <v>1.0009543349394401</v>
      </c>
      <c r="T447">
        <v>1.00367183800785</v>
      </c>
      <c r="U447">
        <v>1.01236021886202</v>
      </c>
      <c r="V447">
        <v>1.0158345167598599</v>
      </c>
      <c r="W447">
        <v>1.01217309378168</v>
      </c>
      <c r="X447">
        <v>1.00654854693269</v>
      </c>
      <c r="Y447">
        <v>1.0147023866862701</v>
      </c>
      <c r="Z447">
        <v>1.02241551774844</v>
      </c>
      <c r="AA447">
        <v>1.02506236410337</v>
      </c>
      <c r="AB447">
        <v>1.0112720608721599</v>
      </c>
      <c r="AC447">
        <v>1.01302822015951</v>
      </c>
      <c r="AD447">
        <v>1.01478747194285</v>
      </c>
      <c r="AE447">
        <v>1.0185939787975</v>
      </c>
      <c r="AF447">
        <v>1.0151640314977</v>
      </c>
      <c r="AG447">
        <v>1.00857195737447</v>
      </c>
      <c r="AH447">
        <v>1.0062457272765499</v>
      </c>
      <c r="AI447">
        <v>1.01041813234763</v>
      </c>
      <c r="AJ447">
        <v>1.01883195041404</v>
      </c>
      <c r="AK447">
        <v>1.0265451913568899</v>
      </c>
    </row>
    <row r="448" spans="4:37" x14ac:dyDescent="0.3">
      <c r="D448" t="s">
        <v>282</v>
      </c>
      <c r="E448" t="s">
        <v>271</v>
      </c>
      <c r="F448">
        <v>1.00000000000004</v>
      </c>
      <c r="G448">
        <v>1.0122014842679199</v>
      </c>
      <c r="H448">
        <v>1.00531637038295</v>
      </c>
      <c r="I448">
        <v>0.99810702736440604</v>
      </c>
      <c r="J448">
        <v>0.98199400637021295</v>
      </c>
      <c r="K448">
        <v>0.97697564605632004</v>
      </c>
      <c r="L448">
        <v>0.97625875797775097</v>
      </c>
      <c r="M448">
        <v>0.97665663866539898</v>
      </c>
      <c r="N448">
        <v>0.97851430953737895</v>
      </c>
      <c r="O448">
        <v>0.96766531239124998</v>
      </c>
      <c r="P448">
        <v>0.97450237004844498</v>
      </c>
      <c r="Q448">
        <v>0.98218204553371302</v>
      </c>
      <c r="R448">
        <v>0.99352432374410704</v>
      </c>
      <c r="S448">
        <v>1.0022186619784399</v>
      </c>
      <c r="T448">
        <v>1.00900080763535</v>
      </c>
      <c r="U448">
        <v>1.0176987216836799</v>
      </c>
      <c r="V448">
        <v>1.02599514289456</v>
      </c>
      <c r="W448">
        <v>1.03015841926333</v>
      </c>
      <c r="X448">
        <v>1.03287374423301</v>
      </c>
      <c r="Y448">
        <v>1.03271424558366</v>
      </c>
      <c r="Z448">
        <v>1.0336272237031701</v>
      </c>
      <c r="AA448">
        <v>1.03330289581325</v>
      </c>
      <c r="AB448">
        <v>1.02715466434943</v>
      </c>
      <c r="AC448">
        <v>1.02200363230823</v>
      </c>
      <c r="AD448">
        <v>1.02254615492934</v>
      </c>
      <c r="AE448">
        <v>1.02523890617804</v>
      </c>
      <c r="AF448">
        <v>1.0285472344662301</v>
      </c>
      <c r="AG448">
        <v>1.02325352472871</v>
      </c>
      <c r="AH448">
        <v>0.99787068616798702</v>
      </c>
      <c r="AI448">
        <v>0.97458665311451098</v>
      </c>
      <c r="AJ448">
        <v>0.95805575347897498</v>
      </c>
      <c r="AK448">
        <v>0.94432920794842101</v>
      </c>
    </row>
    <row r="449" spans="4:37" x14ac:dyDescent="0.3">
      <c r="D449" t="s">
        <v>282</v>
      </c>
      <c r="E449" t="s">
        <v>272</v>
      </c>
      <c r="F449">
        <v>1.00000000000004</v>
      </c>
      <c r="G449">
        <v>0.99264197277017896</v>
      </c>
      <c r="H449">
        <v>0.99083862191484995</v>
      </c>
      <c r="I449">
        <v>0.99309016128163896</v>
      </c>
      <c r="J449">
        <v>0.99285481843970702</v>
      </c>
      <c r="K449">
        <v>0.99693899615949</v>
      </c>
      <c r="L449">
        <v>0.99966785234834699</v>
      </c>
      <c r="M449">
        <v>0.99826995203672997</v>
      </c>
      <c r="N449">
        <v>0.99708165570537799</v>
      </c>
      <c r="O449">
        <v>0.99321254666453396</v>
      </c>
      <c r="P449">
        <v>0.99286457909715198</v>
      </c>
      <c r="Q449">
        <v>0.99178030083758695</v>
      </c>
      <c r="R449">
        <v>0.99737317980610396</v>
      </c>
      <c r="S449">
        <v>1.0074924559665901</v>
      </c>
      <c r="T449">
        <v>1.0137746293548</v>
      </c>
      <c r="U449">
        <v>1.01953520423175</v>
      </c>
      <c r="V449">
        <v>1.02580985944089</v>
      </c>
      <c r="W449">
        <v>1.0320390722886299</v>
      </c>
      <c r="X449">
        <v>1.0332937815905801</v>
      </c>
      <c r="Y449">
        <v>1.0340053770919899</v>
      </c>
      <c r="Z449">
        <v>1.03468955374205</v>
      </c>
      <c r="AA449">
        <v>1.03552164335844</v>
      </c>
      <c r="AB449">
        <v>1.0514895341196899</v>
      </c>
      <c r="AC449">
        <v>1.0623309664041301</v>
      </c>
      <c r="AD449">
        <v>1.07264631258651</v>
      </c>
      <c r="AE449">
        <v>1.08010103687989</v>
      </c>
      <c r="AF449">
        <v>1.0854521551465299</v>
      </c>
      <c r="AG449">
        <v>1.0821725994520499</v>
      </c>
      <c r="AH449">
        <v>1.0840502766061899</v>
      </c>
      <c r="AI449">
        <v>1.0852203837179499</v>
      </c>
      <c r="AJ449">
        <v>1.08654063048028</v>
      </c>
      <c r="AK449">
        <v>1.08753338641762</v>
      </c>
    </row>
    <row r="450" spans="4:37" x14ac:dyDescent="0.3">
      <c r="D450" t="s">
        <v>282</v>
      </c>
      <c r="E450" t="s">
        <v>273</v>
      </c>
      <c r="F450">
        <v>1.00000000000003</v>
      </c>
      <c r="G450">
        <v>0.88150980851346294</v>
      </c>
      <c r="H450">
        <v>0.91616893205779504</v>
      </c>
      <c r="I450">
        <v>0.93303927175799894</v>
      </c>
      <c r="J450">
        <v>0.94356132195155995</v>
      </c>
      <c r="K450">
        <v>0.95144774166664303</v>
      </c>
      <c r="L450">
        <v>0.95617927079374099</v>
      </c>
      <c r="M450">
        <v>0.96163356963617297</v>
      </c>
      <c r="N450">
        <v>0.96408980338573502</v>
      </c>
      <c r="O450">
        <v>0.96361298663777595</v>
      </c>
      <c r="P450">
        <v>0.96676801400617696</v>
      </c>
      <c r="Q450">
        <v>0.970904703989804</v>
      </c>
      <c r="R450">
        <v>0.97648490754770501</v>
      </c>
      <c r="S450">
        <v>0.98203158734540996</v>
      </c>
      <c r="T450">
        <v>0.98604085838502997</v>
      </c>
      <c r="U450">
        <v>0.98827233052297603</v>
      </c>
      <c r="V450">
        <v>0.99488054325741204</v>
      </c>
      <c r="W450">
        <v>0.99967220114640998</v>
      </c>
      <c r="X450">
        <v>1.0026711278751299</v>
      </c>
      <c r="Y450">
        <v>1.00344738265874</v>
      </c>
      <c r="Z450">
        <v>1.0041077581298601</v>
      </c>
      <c r="AA450">
        <v>1.0042801709746101</v>
      </c>
      <c r="AB450">
        <v>0.99499160796162001</v>
      </c>
      <c r="AC450">
        <v>0.99173159382796405</v>
      </c>
      <c r="AD450">
        <v>0.99508060496117701</v>
      </c>
      <c r="AE450">
        <v>0.99911548596738697</v>
      </c>
      <c r="AF450">
        <v>1.0035632380402899</v>
      </c>
      <c r="AG450">
        <v>1.0048962839923801</v>
      </c>
      <c r="AH450">
        <v>1.0062115165794201</v>
      </c>
      <c r="AI450">
        <v>1.00439093560479</v>
      </c>
      <c r="AJ450">
        <v>1.00291119947413</v>
      </c>
      <c r="AK450">
        <v>1.00153647442218</v>
      </c>
    </row>
    <row r="451" spans="4:37" x14ac:dyDescent="0.3">
      <c r="D451" t="s">
        <v>282</v>
      </c>
      <c r="E451" t="s">
        <v>274</v>
      </c>
      <c r="F451">
        <v>1</v>
      </c>
      <c r="G451">
        <v>0.95590531089244202</v>
      </c>
      <c r="H451">
        <v>0.96732657773619202</v>
      </c>
      <c r="I451">
        <v>0.97131693944650799</v>
      </c>
      <c r="J451">
        <v>0.97311419346830197</v>
      </c>
      <c r="K451">
        <v>0.977346462500568</v>
      </c>
      <c r="L451">
        <v>0.98207071650701805</v>
      </c>
      <c r="M451">
        <v>0.98629259545029702</v>
      </c>
      <c r="N451">
        <v>0.98921009438669505</v>
      </c>
      <c r="O451">
        <v>0.98705395062711798</v>
      </c>
      <c r="P451">
        <v>0.99050388632750297</v>
      </c>
      <c r="Q451">
        <v>0.99402569319480405</v>
      </c>
      <c r="R451">
        <v>0.99998781423128602</v>
      </c>
      <c r="S451">
        <v>1.0050856941051201</v>
      </c>
      <c r="T451">
        <v>1.0092078529886901</v>
      </c>
      <c r="U451">
        <v>1.01358413058244</v>
      </c>
      <c r="V451">
        <v>1.01901794343604</v>
      </c>
      <c r="W451">
        <v>1.02393208692599</v>
      </c>
      <c r="X451">
        <v>1.02779956704269</v>
      </c>
      <c r="Y451">
        <v>1.0281420477047101</v>
      </c>
      <c r="Z451">
        <v>1.02848161698105</v>
      </c>
      <c r="AA451">
        <v>1.0284416669229599</v>
      </c>
      <c r="AB451">
        <v>1.0260681147838999</v>
      </c>
      <c r="AC451">
        <v>1.02422941540641</v>
      </c>
      <c r="AD451">
        <v>1.0252466392788899</v>
      </c>
      <c r="AE451">
        <v>1.0266201392568901</v>
      </c>
      <c r="AF451">
        <v>1.0287544626257801</v>
      </c>
      <c r="AG451">
        <v>1.0286701784537799</v>
      </c>
      <c r="AH451">
        <v>1.01721220614777</v>
      </c>
      <c r="AI451">
        <v>1.0053398188924401</v>
      </c>
      <c r="AJ451">
        <v>0.99621803626717398</v>
      </c>
      <c r="AK451">
        <v>0.98830550383180704</v>
      </c>
    </row>
    <row r="452" spans="4:37" x14ac:dyDescent="0.3">
      <c r="D452" t="s">
        <v>282</v>
      </c>
      <c r="E452" t="s">
        <v>275</v>
      </c>
      <c r="F452">
        <v>1.00000000000004</v>
      </c>
      <c r="G452">
        <v>0.88824278841385995</v>
      </c>
      <c r="H452">
        <v>0.91198954013426703</v>
      </c>
      <c r="I452">
        <v>0.92562206798129898</v>
      </c>
      <c r="J452">
        <v>0.93476647181892203</v>
      </c>
      <c r="K452">
        <v>0.94279090353678896</v>
      </c>
      <c r="L452">
        <v>0.94829786112938697</v>
      </c>
      <c r="M452">
        <v>0.95295784572969999</v>
      </c>
      <c r="N452">
        <v>0.95577866502093001</v>
      </c>
      <c r="O452">
        <v>0.95405811207143298</v>
      </c>
      <c r="P452">
        <v>0.95794374043446795</v>
      </c>
      <c r="Q452">
        <v>0.96261395137452699</v>
      </c>
      <c r="R452">
        <v>0.96911261134127702</v>
      </c>
      <c r="S452">
        <v>0.97471473174617396</v>
      </c>
      <c r="T452">
        <v>0.97885986789087898</v>
      </c>
      <c r="U452">
        <v>0.98175520477066003</v>
      </c>
      <c r="V452">
        <v>0.98793947965083795</v>
      </c>
      <c r="W452">
        <v>0.992581553248021</v>
      </c>
      <c r="X452">
        <v>0.99545763959893996</v>
      </c>
      <c r="Y452">
        <v>0.99601864288071995</v>
      </c>
      <c r="Z452">
        <v>0.99687583592055895</v>
      </c>
      <c r="AA452">
        <v>0.99698636574872201</v>
      </c>
      <c r="AB452">
        <v>0.99234427617662702</v>
      </c>
      <c r="AC452">
        <v>0.989384657680343</v>
      </c>
      <c r="AD452">
        <v>0.99069824271237705</v>
      </c>
      <c r="AE452">
        <v>0.99304251946825495</v>
      </c>
      <c r="AF452">
        <v>0.99637856466585295</v>
      </c>
      <c r="AG452">
        <v>0.99739590187526295</v>
      </c>
      <c r="AH452">
        <v>0.99758437792546995</v>
      </c>
      <c r="AI452">
        <v>0.99538244695064804</v>
      </c>
      <c r="AJ452">
        <v>0.99316650229676195</v>
      </c>
      <c r="AK452">
        <v>0.99114461871163995</v>
      </c>
    </row>
    <row r="453" spans="4:37" x14ac:dyDescent="0.3">
      <c r="D453" t="s">
        <v>282</v>
      </c>
      <c r="E453" t="s">
        <v>276</v>
      </c>
      <c r="F453">
        <v>1.00000000000004</v>
      </c>
      <c r="G453">
        <v>1.0252418332985</v>
      </c>
      <c r="H453">
        <v>1.02082728907844</v>
      </c>
      <c r="I453">
        <v>1.01910907684084</v>
      </c>
      <c r="J453">
        <v>1.0154438699338699</v>
      </c>
      <c r="K453">
        <v>1.01701516163309</v>
      </c>
      <c r="L453">
        <v>1.0210116162687499</v>
      </c>
      <c r="M453">
        <v>1.0251723776370401</v>
      </c>
      <c r="N453">
        <v>1.0278566765644599</v>
      </c>
      <c r="O453">
        <v>1.0220493668739199</v>
      </c>
      <c r="P453">
        <v>1.0241350664958799</v>
      </c>
      <c r="Q453">
        <v>1.02646961054862</v>
      </c>
      <c r="R453">
        <v>1.0310499690594801</v>
      </c>
      <c r="S453">
        <v>1.0340096152176801</v>
      </c>
      <c r="T453">
        <v>1.0364026939693101</v>
      </c>
      <c r="U453">
        <v>1.04036922018817</v>
      </c>
      <c r="V453">
        <v>1.0450348357774499</v>
      </c>
      <c r="W453">
        <v>1.0484371046071299</v>
      </c>
      <c r="X453">
        <v>1.05049300678142</v>
      </c>
      <c r="Y453">
        <v>1.04931498969672</v>
      </c>
      <c r="Z453">
        <v>1.0484699629272201</v>
      </c>
      <c r="AA453">
        <v>1.04784302292746</v>
      </c>
      <c r="AB453">
        <v>1.0426378106856</v>
      </c>
      <c r="AC453">
        <v>1.0391378132279001</v>
      </c>
      <c r="AD453">
        <v>1.0397345412069201</v>
      </c>
      <c r="AE453">
        <v>1.04115958694064</v>
      </c>
      <c r="AF453">
        <v>1.04315411589489</v>
      </c>
      <c r="AG453">
        <v>1.0418458705723801</v>
      </c>
      <c r="AH453">
        <v>1.0188881872337501</v>
      </c>
      <c r="AI453">
        <v>0.99986733360986102</v>
      </c>
      <c r="AJ453">
        <v>0.98776149923551604</v>
      </c>
      <c r="AK453">
        <v>0.97790159736669602</v>
      </c>
    </row>
    <row r="454" spans="4:37" x14ac:dyDescent="0.3">
      <c r="D454" t="s">
        <v>282</v>
      </c>
      <c r="E454" t="s">
        <v>277</v>
      </c>
      <c r="F454">
        <v>1</v>
      </c>
      <c r="G454">
        <v>1.13310751942641</v>
      </c>
      <c r="H454">
        <v>1.1159870325502399</v>
      </c>
      <c r="I454">
        <v>1.1048414629204699</v>
      </c>
      <c r="J454">
        <v>1.0981015569711601</v>
      </c>
      <c r="K454">
        <v>1.09467941840191</v>
      </c>
      <c r="L454">
        <v>1.0924330582084401</v>
      </c>
      <c r="M454">
        <v>1.0928131292669501</v>
      </c>
      <c r="N454">
        <v>1.09375980634925</v>
      </c>
      <c r="O454">
        <v>1.0921928337550899</v>
      </c>
      <c r="P454">
        <v>1.0955876272673799</v>
      </c>
      <c r="Q454">
        <v>1.0998506934968999</v>
      </c>
      <c r="R454">
        <v>1.1057697223093601</v>
      </c>
      <c r="S454">
        <v>1.11127346250086</v>
      </c>
      <c r="T454">
        <v>1.1156210081228599</v>
      </c>
      <c r="U454">
        <v>1.11898037801817</v>
      </c>
      <c r="V454">
        <v>1.1253198964720701</v>
      </c>
      <c r="W454">
        <v>1.1304586437065001</v>
      </c>
      <c r="X454">
        <v>1.13399741356108</v>
      </c>
      <c r="Y454">
        <v>1.1354085485035701</v>
      </c>
      <c r="Z454">
        <v>1.1366517866360999</v>
      </c>
      <c r="AA454">
        <v>1.1369630784451501</v>
      </c>
      <c r="AB454">
        <v>1.13229256786724</v>
      </c>
      <c r="AC454">
        <v>1.12971604906221</v>
      </c>
      <c r="AD454">
        <v>1.1307264562905499</v>
      </c>
      <c r="AE454">
        <v>1.13227515640243</v>
      </c>
      <c r="AF454">
        <v>1.13456462111806</v>
      </c>
      <c r="AG454">
        <v>1.13490712955599</v>
      </c>
      <c r="AH454">
        <v>1.13582917245508</v>
      </c>
      <c r="AI454">
        <v>1.1341505938304699</v>
      </c>
      <c r="AJ454">
        <v>1.1314105614134999</v>
      </c>
      <c r="AK454">
        <v>1.1283708872490501</v>
      </c>
    </row>
    <row r="455" spans="4:37" x14ac:dyDescent="0.3">
      <c r="D455" t="s">
        <v>439</v>
      </c>
      <c r="E455" t="s">
        <v>129</v>
      </c>
      <c r="F455">
        <v>1080.43447768238</v>
      </c>
      <c r="G455">
        <v>1124.7348717817399</v>
      </c>
      <c r="H455">
        <v>1147.4881076303</v>
      </c>
      <c r="I455">
        <v>1173.1999391403999</v>
      </c>
      <c r="J455">
        <v>1197.9692213496101</v>
      </c>
      <c r="K455">
        <v>1227.73974206505</v>
      </c>
      <c r="L455">
        <v>1260.31731484903</v>
      </c>
      <c r="M455">
        <v>1293.7710234599599</v>
      </c>
      <c r="N455">
        <v>1327.00764466333</v>
      </c>
      <c r="O455">
        <v>1352.56187820781</v>
      </c>
      <c r="P455">
        <v>1387.08273336615</v>
      </c>
      <c r="Q455">
        <v>1422.78243499061</v>
      </c>
      <c r="R455">
        <v>1461.51618892684</v>
      </c>
      <c r="S455">
        <v>1499.57190032213</v>
      </c>
      <c r="T455">
        <v>1538.0830149256501</v>
      </c>
      <c r="U455">
        <v>1579.3856933094801</v>
      </c>
      <c r="V455">
        <v>1622.2532682036201</v>
      </c>
      <c r="W455">
        <v>1664.81952828423</v>
      </c>
      <c r="X455">
        <v>1707.3592254386799</v>
      </c>
      <c r="Y455">
        <v>1747.40889538017</v>
      </c>
      <c r="Z455">
        <v>1788.7104864376399</v>
      </c>
      <c r="AA455">
        <v>1831.0277145836301</v>
      </c>
      <c r="AB455">
        <v>1868.9158154061199</v>
      </c>
      <c r="AC455">
        <v>1909.72569255586</v>
      </c>
      <c r="AD455">
        <v>1956.1594733956799</v>
      </c>
      <c r="AE455">
        <v>2004.6299313498901</v>
      </c>
      <c r="AF455">
        <v>2054.7968408034799</v>
      </c>
      <c r="AG455">
        <v>2101.1915317847702</v>
      </c>
      <c r="AH455">
        <v>2118.1759852216501</v>
      </c>
      <c r="AI455">
        <v>2140.5385344145702</v>
      </c>
      <c r="AJ455">
        <v>2172.6433335936499</v>
      </c>
      <c r="AK455">
        <v>2208.5529286064998</v>
      </c>
    </row>
    <row r="456" spans="4:37" x14ac:dyDescent="0.3">
      <c r="D456" t="s">
        <v>439</v>
      </c>
      <c r="E456" t="s">
        <v>417</v>
      </c>
      <c r="F456">
        <v>1080.43447768238</v>
      </c>
      <c r="G456">
        <v>1124.7348717817399</v>
      </c>
      <c r="H456">
        <v>1147.4881076303</v>
      </c>
      <c r="I456">
        <v>1173.1999391403999</v>
      </c>
      <c r="J456">
        <v>1197.9692213496101</v>
      </c>
      <c r="K456">
        <v>1227.73974206505</v>
      </c>
      <c r="L456">
        <v>1260.31731484903</v>
      </c>
      <c r="M456">
        <v>1293.7710234599599</v>
      </c>
      <c r="N456">
        <v>1327.00764466333</v>
      </c>
      <c r="O456">
        <v>1352.56187820781</v>
      </c>
      <c r="P456">
        <v>1387.08273336615</v>
      </c>
      <c r="Q456">
        <v>1422.78243499061</v>
      </c>
      <c r="R456">
        <v>1461.51618892684</v>
      </c>
      <c r="S456">
        <v>1499.57190032213</v>
      </c>
      <c r="T456">
        <v>1538.0830149256501</v>
      </c>
      <c r="U456">
        <v>1579.3856933094801</v>
      </c>
      <c r="V456">
        <v>1622.2532682036201</v>
      </c>
      <c r="W456">
        <v>1664.81952828423</v>
      </c>
      <c r="X456">
        <v>1707.3592254386799</v>
      </c>
      <c r="Y456">
        <v>1747.40889538017</v>
      </c>
      <c r="Z456">
        <v>1788.7104864376399</v>
      </c>
      <c r="AA456">
        <v>1831.0277145836301</v>
      </c>
      <c r="AB456">
        <v>1868.9158154061199</v>
      </c>
      <c r="AC456">
        <v>1909.72569255586</v>
      </c>
      <c r="AD456">
        <v>1956.1594733956799</v>
      </c>
      <c r="AE456">
        <v>2004.6299313498901</v>
      </c>
      <c r="AF456">
        <v>2054.7968408034799</v>
      </c>
      <c r="AG456">
        <v>2101.1915317847702</v>
      </c>
      <c r="AH456">
        <v>2118.1759852216501</v>
      </c>
      <c r="AI456">
        <v>2140.5385344145702</v>
      </c>
      <c r="AJ456">
        <v>2172.6433335936499</v>
      </c>
      <c r="AK456">
        <v>2208.5529286064998</v>
      </c>
    </row>
  </sheetData>
  <autoFilter ref="D4:AK456" xr:uid="{438ED4BC-083A-4811-8937-B68BC1A675B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Productivity_Sces</vt:lpstr>
      <vt:lpstr>FundingParamsTRA</vt:lpstr>
      <vt:lpstr>FundingParamsWaS</vt:lpstr>
      <vt:lpstr>NI_Baseline</vt:lpstr>
      <vt:lpstr>NI_B_NewSI&amp;GovClos</vt:lpstr>
      <vt:lpstr>NI_B_NewSI&amp;GOV_fromgdx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Jules S</cp:lastModifiedBy>
  <dcterms:created xsi:type="dcterms:W3CDTF">2015-06-05T18:17:20Z</dcterms:created>
  <dcterms:modified xsi:type="dcterms:W3CDTF">2023-01-10T16:32:37Z</dcterms:modified>
</cp:coreProperties>
</file>